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542FE5DB-2D3D-487B-A1C4-F8BB4FDA4943}" xr6:coauthVersionLast="47" xr6:coauthVersionMax="47" xr10:uidLastSave="{00000000-0000-0000-0000-000000000000}"/>
  <bookViews>
    <workbookView xWindow="-110" yWindow="-110" windowWidth="19420" windowHeight="10300" firstSheet="3" activeTab="6" xr2:uid="{00000000-000D-0000-FFFF-FFFF00000000}"/>
  </bookViews>
  <sheets>
    <sheet name="orders" sheetId="17" r:id="rId1"/>
    <sheet name="customers" sheetId="13" r:id="rId2"/>
    <sheet name="products" sheetId="2" r:id="rId3"/>
    <sheet name="TotalSales" sheetId="18" r:id="rId4"/>
    <sheet name="Totalsales2" sheetId="20" r:id="rId5"/>
    <sheet name="Totalsales2 (2)" sheetId="21" r:id="rId6"/>
    <sheet name="SalesDashboard" sheetId="24"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<sst xmlns="http://schemas.openxmlformats.org/spreadsheetml/2006/main" count="11083" uniqueCount="6209">
  <si>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</si>
  <si>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</si>
  <si>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</si>
  <si>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</si>
  <si>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</si>
  <si>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</si>
  <si>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</si>
  <si>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</si>
  <si>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</si>
  <si>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</si>
  <si>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</si>
  <si>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</si>
  <si>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</si>
  <si>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</si>
  <si>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</si>
  <si>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</si>
  <si>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</si>
  <si>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</si>
  <si>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</si>
  <si>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</si>
  <si>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</si>
  <si>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</si>
  <si>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</si>
  <si>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</si>
  <si>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</si>
  <si>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</si>
  <si>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</si>
  <si>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</si>
  <si>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</si>
  <si>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</si>
  <si>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</si>
  <si>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</si>
  <si>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</si>
  <si>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</si>
  <si>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</si>
  <si>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</si>
  <si>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</si>
  <si>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</si>
  <si>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</si>
  <si>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</si>
  <si>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</si>
  <si>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</si>
  <si>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</si>
  <si>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</si>
  <si>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</si>
  <si>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</si>
  <si>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</si>
  <si>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</si>
  <si>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</si>
  <si>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</si>
  <si>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</si>
  <si>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</si>
  <si>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</si>
  <si>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</si>
  <si>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</si>
  <si>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</si>
  <si>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</si>
  <si>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</si>
  <si>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</si>
  <si>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</si>
  <si>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</si>
  <si>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</si>
  <si>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</si>
  <si>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</si>
  <si>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</si>
  <si>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</si>
  <si>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</si>
  <si>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</si>
  <si>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</si>
  <si>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</si>
  <si>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</si>
  <si>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</si>
  <si>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</si>
  <si>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</si>
  <si>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</si>
  <si>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</si>
  <si>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</si>
  <si>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</si>
  <si>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</si>
  <si>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</si>
  <si>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</si>
  <si>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</si>
  <si>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</si>
  <si>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</si>
  <si>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</si>
  <si>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</si>
  <si>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</si>
  <si>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</si>
  <si>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</si>
  <si>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</si>
  <si>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</si>
  <si>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</si>
  <si>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</si>
  <si>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</si>
  <si>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</si>
  <si>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</si>
  <si>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</si>
  <si>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</si>
  <si>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</si>
  <si>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</si>
  <si>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</si>
  <si>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</si>
  <si>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</si>
  <si>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</si>
  <si>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</si>
  <si>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</si>
  <si>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</si>
  <si>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</si>
  <si>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</si>
  <si>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</si>
  <si>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</si>
  <si>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</si>
  <si>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</si>
  <si>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</si>
  <si>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</si>
  <si>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</si>
  <si>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</si>
  <si>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</si>
  <si>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</si>
  <si>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</si>
  <si>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</si>
  <si>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</si>
  <si>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</si>
  <si>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</si>
  <si>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</si>
  <si>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</si>
  <si>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</si>
  <si>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</si>
  <si>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</si>
  <si>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</si>
  <si>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</si>
  <si>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</si>
  <si>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</si>
  <si>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</si>
  <si>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</si>
  <si>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</si>
  <si>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</si>
  <si>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</si>
  <si>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</si>
  <si>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</si>
  <si>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</si>
  <si>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</si>
  <si>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</si>
  <si>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</si>
  <si>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</si>
  <si>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</si>
  <si>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</si>
  <si>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</si>
  <si>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</si>
  <si>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</si>
  <si>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</si>
  <si>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</si>
  <si>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</si>
  <si>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</si>
  <si>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</si>
  <si>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</si>
  <si>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</si>
  <si>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</si>
  <si>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</si>
  <si>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</si>
  <si>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</si>
  <si>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</si>
  <si>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</si>
  <si>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</si>
  <si>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</si>
  <si>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</si>
  <si>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</si>
  <si>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</si>
  <si>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</si>
  <si>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</si>
  <si>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</si>
  <si>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</si>
  <si>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</si>
  <si>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</si>
  <si>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</si>
  <si>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</si>
  <si>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</si>
  <si>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</si>
  <si>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</si>
  <si>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</si>
  <si>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</si>
  <si>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</si>
  <si>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</si>
  <si>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</si>
  <si>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</si>
  <si>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</si>
  <si>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</si>
  <si>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</si>
  <si>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</si>
  <si>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</si>
  <si>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</si>
  <si>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</si>
  <si>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</si>
  <si>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</si>
  <si>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</si>
  <si>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</si>
  <si>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</si>
  <si>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</si>
  <si>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</si>
  <si>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</si>
  <si>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</si>
  <si>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</si>
  <si>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</si>
  <si>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</si>
  <si>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</si>
  <si>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</si>
  <si>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</si>
  <si>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</si>
  <si>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</si>
  <si>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</si>
  <si>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</si>
  <si>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</si>
  <si>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</si>
  <si>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</si>
  <si>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</si>
  <si>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</si>
  <si>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</si>
  <si>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</si>
  <si>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</si>
  <si>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</si>
  <si>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</si>
  <si>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</si>
  <si>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</si>
  <si>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</si>
  <si>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</si>
  <si>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</si>
  <si>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</si>
  <si>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</si>
  <si>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</si>
  <si>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</si>
  <si>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</si>
  <si>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</si>
  <si>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</si>
  <si>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</si>
  <si>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</si>
  <si>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</si>
  <si>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</si>
  <si>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</si>
  <si>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</si>
  <si>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</si>
  <si>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</si>
  <si>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</si>
  <si>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</si>
  <si>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</si>
  <si>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</si>
  <si>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</si>
  <si>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</si>
  <si>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</si>
  <si>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</si>
  <si>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</si>
  <si>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</si>
  <si>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</si>
  <si>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</si>
  <si>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</si>
  <si>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</si>
  <si>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</si>
  <si>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</si>
  <si>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</si>
  <si>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</si>
  <si>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</si>
  <si>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</si>
  <si>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</si>
  <si>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</si>
  <si>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</si>
  <si>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</si>
  <si>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</si>
  <si>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</si>
  <si>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</si>
  <si>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</si>
  <si>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</si>
  <si>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</si>
  <si>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</si>
  <si>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</si>
  <si>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</si>
  <si>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</si>
  <si>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</si>
  <si>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</si>
  <si>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</si>
  <si>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</si>
  <si>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</si>
  <si>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</si>
  <si>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</si>
  <si>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</si>
  <si>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</si>
  <si>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</si>
  <si>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</si>
  <si>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</si>
  <si>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</si>
  <si>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</si>
  <si>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</si>
  <si>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</si>
  <si>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</si>
  <si>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</si>
  <si>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</si>
  <si>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</si>
  <si>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</si>
  <si>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</si>
  <si>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</si>
  <si>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</si>
  <si>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</si>
  <si>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</si>
  <si>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</si>
  <si>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</si>
  <si>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</si>
  <si>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</si>
  <si>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</si>
  <si>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</si>
  <si>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</si>
  <si>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</si>
  <si>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</si>
  <si>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</si>
  <si>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</si>
  <si>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</si>
  <si>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</si>
  <si>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</si>
  <si>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</si>
  <si>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</si>
  <si>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</si>
  <si>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</si>
  <si>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</si>
  <si>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</si>
  <si>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</si>
  <si>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</si>
  <si>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</si>
  <si>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</si>
  <si>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</si>
  <si>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</si>
  <si>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</si>
  <si>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</si>
  <si>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</si>
  <si>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</si>
  <si>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</si>
  <si>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</si>
  <si>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</si>
  <si>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</si>
  <si>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</si>
  <si>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</si>
  <si>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</si>
  <si>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</si>
  <si>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</si>
  <si>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</si>
  <si>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</si>
  <si>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</si>
  <si>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</si>
  <si>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</si>
  <si>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</si>
  <si>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</si>
  <si>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</si>
  <si>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</si>
  <si>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</si>
  <si>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</si>
  <si>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</si>
  <si>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</si>
  <si>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</si>
  <si>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</si>
  <si>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</si>
  <si>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</si>
  <si>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</si>
  <si>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</si>
  <si>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</si>
  <si>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</si>
  <si>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</si>
  <si>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</si>
  <si>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</si>
  <si>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</si>
  <si>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</si>
  <si>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</si>
  <si>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</si>
  <si>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</si>
  <si>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</si>
  <si>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</si>
  <si>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</si>
  <si>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</si>
  <si>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</si>
  <si>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</si>
  <si>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</si>
  <si>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</si>
  <si>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</si>
  <si>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</si>
  <si>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</si>
  <si>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</si>
  <si>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</si>
  <si>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</si>
  <si>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</si>
  <si>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</si>
  <si>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</si>
  <si>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</si>
  <si>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</si>
  <si>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</si>
  <si>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</si>
  <si>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</si>
  <si>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</si>
  <si>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</si>
  <si>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</si>
  <si>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</si>
  <si>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</si>
  <si>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</si>
  <si>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</si>
  <si>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</si>
  <si>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</si>
  <si>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</si>
  <si>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</si>
  <si>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</si>
  <si>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</si>
  <si>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</si>
  <si>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</si>
  <si>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</si>
  <si>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</si>
  <si>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</si>
  <si>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</si>
  <si>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</si>
  <si>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</si>
  <si>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</si>
  <si>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</si>
  <si>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</si>
  <si>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</si>
  <si>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</si>
  <si>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</si>
  <si>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</si>
  <si>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</si>
  <si>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</si>
  <si>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</si>
  <si>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</si>
  <si>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</si>
  <si>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</si>
  <si>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</si>
  <si>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</si>
  <si>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</si>
  <si>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</si>
  <si>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</si>
  <si>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</si>
  <si>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</si>
  <si>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</si>
  <si>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</si>
  <si>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</si>
  <si>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</si>
  <si>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</si>
  <si>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</si>
  <si>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</si>
  <si>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</si>
  <si>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</si>
  <si>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</si>
  <si>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</si>
  <si>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</si>
  <si>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</si>
  <si>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</si>
  <si>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</si>
  <si>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</si>
  <si>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</si>
  <si>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</si>
  <si>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</si>
  <si>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</si>
  <si>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</si>
  <si>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</si>
  <si>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</si>
  <si>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</si>
  <si>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</si>
  <si>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</si>
  <si>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</si>
  <si>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</si>
  <si>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</si>
  <si>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</si>
  <si>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</si>
  <si>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</si>
  <si>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</si>
  <si>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</si>
  <si>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</si>
  <si>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</si>
  <si>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</si>
  <si>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</si>
  <si>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</si>
  <si>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</si>
  <si>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</si>
  <si>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</si>
  <si>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</si>
  <si>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</si>
  <si>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</si>
  <si>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</si>
  <si>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</si>
  <si>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</si>
  <si>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</si>
  <si>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</si>
  <si>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</si>
  <si>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</si>
  <si>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</si>
  <si>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</si>
  <si>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</si>
  <si>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</si>
  <si>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</si>
  <si>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</si>
  <si>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</si>
  <si>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</si>
  <si>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</si>
  <si>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</si>
  <si>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</si>
  <si>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</si>
  <si>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</si>
  <si>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</si>
  <si>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</si>
  <si>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</si>
  <si>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</si>
  <si>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</si>
  <si>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</si>
  <si>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</si>
  <si>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</si>
  <si>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</si>
  <si>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</si>
  <si>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</si>
  <si>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</si>
  <si>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</si>
  <si>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</si>
  <si>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</si>
  <si>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</si>
  <si>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</si>
  <si>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</si>
  <si>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</si>
  <si>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</si>
  <si>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</si>
  <si>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</si>
  <si>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</si>
  <si>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</si>
  <si>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</si>
  <si>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</si>
  <si>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</si>
  <si>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</si>
  <si>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</si>
  <si>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</si>
  <si>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</si>
  <si>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</si>
  <si>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</si>
  <si>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</si>
  <si>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</si>
  <si>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</si>
  <si>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</si>
  <si>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</si>
  <si>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</si>
  <si>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</si>
  <si>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</si>
  <si>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</si>
  <si>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</si>
  <si>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</si>
  <si>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</si>
  <si>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</si>
  <si>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</si>
  <si>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</si>
  <si>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</si>
  <si>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</si>
  <si>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</si>
  <si>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</si>
  <si>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</si>
  <si>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</si>
  <si>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</si>
  <si>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</si>
  <si>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</si>
  <si>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</si>
  <si>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</si>
  <si>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</si>
  <si>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</si>
  <si>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</si>
  <si>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</si>
  <si>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</si>
  <si>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</si>
  <si>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</si>
  <si>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</si>
  <si>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</si>
  <si>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</si>
  <si>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</si>
  <si>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</si>
  <si>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</si>
  <si>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</si>
  <si>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</si>
  <si>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</si>
  <si>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</si>
  <si>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</si>
  <si>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</si>
  <si>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</si>
  <si>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</si>
  <si>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</si>
  <si>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</si>
  <si>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</si>
  <si>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</si>
  <si>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</si>
  <si>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</si>
  <si>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</si>
  <si>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</si>
  <si>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</si>
  <si>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</si>
  <si>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</si>
  <si>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</si>
  <si>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</si>
  <si>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</si>
  <si>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</si>
  <si>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</si>
  <si>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</si>
  <si>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</si>
  <si>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</si>
  <si>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</si>
  <si>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</si>
  <si>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</si>
  <si>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</si>
  <si>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</si>
  <si>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</si>
  <si>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</si>
  <si>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</si>
  <si>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</si>
  <si>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</si>
  <si>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</si>
  <si>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</si>
  <si>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</si>
  <si>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</si>
  <si>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</si>
  <si>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</si>
  <si>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</si>
  <si>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</si>
  <si>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</si>
  <si>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</si>
  <si>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</si>
  <si>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</si>
  <si>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</si>
  <si>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</si>
  <si>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</si>
  <si>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</si>
  <si>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</si>
  <si>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</si>
  <si>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</si>
  <si>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</si>
  <si>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</si>
  <si>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</si>
  <si>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</si>
  <si>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</si>
  <si>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</si>
  <si>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</si>
  <si>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</si>
  <si>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</si>
  <si>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</si>
  <si>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</si>
  <si>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</si>
  <si>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</si>
  <si>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</si>
  <si>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</si>
  <si>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</si>
  <si>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</si>
  <si>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</si>
  <si>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</si>
  <si>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</si>
  <si>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</si>
  <si>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</si>
  <si>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</si>
  <si>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</si>
  <si>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</si>
  <si>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</si>
  <si>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</si>
  <si>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</si>
  <si>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</si>
  <si>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</si>
  <si>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</si>
  <si>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</si>
  <si>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</si>
  <si>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</si>
  <si>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</si>
  <si>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</si>
  <si>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</si>
  <si>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</si>
  <si>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</si>
  <si>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</si>
  <si>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</si>
  <si>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</si>
  <si>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</si>
  <si>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</si>
  <si>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</si>
  <si>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</si>
  <si>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</si>
  <si>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</si>
  <si>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</si>
  <si>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</si>
  <si>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</si>
  <si>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</si>
  <si>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</si>
  <si>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</si>
  <si>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</si>
  <si>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</si>
  <si>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</si>
  <si>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</si>
  <si>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</si>
  <si>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</si>
  <si>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</si>
  <si>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</si>
  <si>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</si>
  <si>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</si>
  <si>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</si>
  <si>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</si>
  <si>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</si>
  <si>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</si>
  <si>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</si>
  <si>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</si>
  <si>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</si>
  <si>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</si>
  <si>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</si>
  <si>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</si>
  <si>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</si>
  <si>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</si>
  <si>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</si>
  <si>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</si>
  <si>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</si>
  <si>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</si>
  <si>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</si>
  <si>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</si>
  <si>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</si>
  <si>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</si>
  <si>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</si>
  <si>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</si>
  <si>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</si>
  <si>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</si>
  <si>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</si>
  <si>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</si>
  <si>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</si>
  <si>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</si>
  <si>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</si>
  <si>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</si>
  <si>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</si>
  <si>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</si>
  <si>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</si>
  <si>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</si>
  <si>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</si>
  <si>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</si>
  <si>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</si>
  <si>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</si>
  <si>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</si>
  <si>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</si>
  <si>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</si>
  <si>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</si>
  <si>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</si>
  <si>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</si>
  <si>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</si>
  <si>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</si>
  <si>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</si>
  <si>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</si>
  <si>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</si>
  <si>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</si>
  <si>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</si>
  <si>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</si>
  <si>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</si>
  <si>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</si>
  <si>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</si>
  <si>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</si>
  <si>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</si>
  <si>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</si>
  <si>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</si>
  <si>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</si>
  <si>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</si>
  <si>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</si>
  <si>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</si>
  <si>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</si>
  <si>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</si>
  <si>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</si>
  <si>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</si>
  <si>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</si>
  <si>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</si>
  <si>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</si>
  <si>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</si>
  <si>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</si>
  <si>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</si>
  <si>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</si>
  <si>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</si>
  <si>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</si>
  <si>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</si>
  <si>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</si>
  <si>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</si>
  <si>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</si>
  <si>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</si>
  <si>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</si>
  <si>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</si>
  <si>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</si>
  <si>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</si>
  <si>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</si>
  <si>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</si>
  <si>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</si>
  <si>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</si>
  <si>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</si>
  <si>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</si>
  <si>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</si>
  <si>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</si>
  <si>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</si>
  <si>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</si>
  <si>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</si>
  <si>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</si>
  <si>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</si>
  <si>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</si>
  <si>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</si>
  <si>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</si>
  <si>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</si>
  <si>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</si>
  <si>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</si>
  <si>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</si>
  <si>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</si>
  <si>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</si>
  <si>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</si>
  <si>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</si>
  <si>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</si>
  <si>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</si>
  <si>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</si>
  <si>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</si>
  <si>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</si>
  <si>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</si>
  <si>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</si>
  <si>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</si>
  <si>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</si>
  <si>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</si>
  <si>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</si>
  <si>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</si>
  <si>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</si>
  <si>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</si>
  <si>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</si>
  <si>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</si>
  <si>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</si>
  <si>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</si>
  <si>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</si>
  <si>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</si>
  <si>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</si>
  <si>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</si>
  <si>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</si>
  <si>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</si>
  <si>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</si>
  <si>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</si>
  <si>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</si>
  <si>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</si>
  <si>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</si>
  <si>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</si>
  <si>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</si>
  <si>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</si>
  <si>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</si>
  <si>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</si>
  <si>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</si>
  <si>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</si>
  <si>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</si>
  <si>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</si>
  <si>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</si>
  <si>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</si>
  <si>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</si>
  <si>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</si>
  <si>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</si>
  <si>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</si>
  <si>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</si>
  <si>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</si>
  <si>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</si>
  <si>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</si>
  <si>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</si>
  <si>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</si>
  <si>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</si>
  <si>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</si>
  <si>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</si>
  <si>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</si>
  <si>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</si>
  <si>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</si>
  <si>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</si>
  <si>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</si>
  <si>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</si>
  <si>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</si>
  <si>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</si>
  <si>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</si>
  <si>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</si>
  <si>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</si>
  <si>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</si>
  <si>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</si>
  <si>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</si>
  <si>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</si>
  <si>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</si>
  <si>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</si>
  <si>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</si>
  <si>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</si>
  <si>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</si>
  <si>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</si>
  <si>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</si>
  <si>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</si>
  <si>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</si>
  <si>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</si>
  <si>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</si>
  <si>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</si>
  <si>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</si>
  <si>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</si>
  <si>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</si>
  <si>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</si>
  <si>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</si>
  <si>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</si>
  <si>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</si>
  <si>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</si>
  <si>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</si>
  <si>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</si>
  <si>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</si>
  <si>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</si>
  <si>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</si>
  <si>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</si>
  <si>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</si>
  <si>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</si>
  <si>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</si>
  <si>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</si>
  <si>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</si>
  <si>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</si>
  <si>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</si>
  <si>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</si>
  <si>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</si>
  <si>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</si>
  <si>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</si>
  <si>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</si>
  <si>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</si>
  <si>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</si>
  <si>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</si>
  <si>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</si>
  <si>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</si>
  <si>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</si>
  <si>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</si>
  <si>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</si>
  <si>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</si>
  <si>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</si>
  <si>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</si>
  <si>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</si>
  <si>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</si>
  <si>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</si>
  <si>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</si>
  <si>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</si>
  <si>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</si>
  <si>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</si>
  <si>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</si>
  <si>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</si>
  <si>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</si>
  <si>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</si>
  <si>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</si>
  <si>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</si>
  <si>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</si>
  <si>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</si>
  <si>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</si>
  <si>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</si>
  <si>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</si>
  <si>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</si>
  <si>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</si>
  <si>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</si>
  <si>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</si>
  <si>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</si>
  <si>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</si>
  <si>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</si>
  <si>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</si>
  <si>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</si>
  <si>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</si>
  <si>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</si>
  <si>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</si>
  <si>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</si>
  <si>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</si>
  <si>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</si>
  <si>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</si>
  <si>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</si>
  <si>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</si>
  <si>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</si>
  <si>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</si>
  <si>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</si>
  <si>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</si>
  <si>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</si>
  <si>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</si>
  <si>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</si>
  <si>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</si>
  <si>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</si>
  <si>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</si>
  <si>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</si>
  <si>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</si>
  <si>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</si>
  <si>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</si>
  <si>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</si>
  <si>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</si>
  <si>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</si>
  <si>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</si>
  <si>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</si>
  <si>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</si>
  <si>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</si>
  <si>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</si>
  <si>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</si>
  <si>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</si>
  <si>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</si>
  <si>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</si>
  <si>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</si>
  <si>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</si>
  <si>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</si>
  <si>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</si>
  <si>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</si>
  <si>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</si>
  <si>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</si>
  <si>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</si>
  <si>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</si>
  <si>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</si>
  <si>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</si>
  <si>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</si>
  <si>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</si>
  <si>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</si>
  <si>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</si>
  <si>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</si>
  <si>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</si>
  <si>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</si>
  <si>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</si>
  <si>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</si>
  <si>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</si>
  <si>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</si>
  <si>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</si>
  <si>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</si>
  <si>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</si>
  <si>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</si>
  <si>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</si>
  <si>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</si>
  <si>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</si>
  <si>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</si>
  <si>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</si>
  <si>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</si>
  <si>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</si>
  <si>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</si>
  <si>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</si>
  <si>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</si>
  <si>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</si>
  <si>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</si>
  <si>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</si>
  <si>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</si>
  <si>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</si>
  <si>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</si>
  <si>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</si>
  <si>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</si>
  <si>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</si>
  <si>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</si>
  <si>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</si>
  <si>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</si>
  <si>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</si>
  <si>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</si>
  <si>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</si>
  <si>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</si>
  <si>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</si>
  <si>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</si>
  <si>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</si>
  <si>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</si>
  <si>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</si>
  <si>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</si>
  <si>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</si>
  <si>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</si>
  <si>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</si>
  <si>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</si>
  <si>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</si>
  <si>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</si>
  <si>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</si>
  <si>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</si>
  <si>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</si>
  <si>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</si>
  <si>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</si>
  <si>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</si>
  <si>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</si>
  <si>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</si>
  <si>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</si>
  <si>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</si>
  <si>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</si>
  <si>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</si>
  <si>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</si>
  <si>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</si>
  <si>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</si>
  <si>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</si>
  <si>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</si>
  <si>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</si>
  <si>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</si>
  <si>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</si>
  <si>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</si>
  <si>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</si>
  <si>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</si>
  <si>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</si>
  <si>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</si>
  <si>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</si>
  <si>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</si>
  <si>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</si>
  <si>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</si>
  <si>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</si>
  <si>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</si>
  <si>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</si>
  <si>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</si>
  <si>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</si>
  <si>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</si>
  <si>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</si>
  <si>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</si>
  <si>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</si>
  <si>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</si>
  <si>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</si>
  <si>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</si>
  <si>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</si>
  <si>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</si>
  <si>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</si>
  <si>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</si>
  <si>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</si>
  <si>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</si>
  <si>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</si>
  <si>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</si>
  <si>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</si>
  <si>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</si>
  <si>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</si>
  <si>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</si>
  <si>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</si>
  <si>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</si>
  <si>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</si>
  <si>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</si>
  <si>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</si>
  <si>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</si>
  <si>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</si>
  <si>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</si>
  <si>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</si>
  <si>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</si>
  <si>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</si>
  <si>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</si>
  <si>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</si>
  <si>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</si>
  <si>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</si>
  <si>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</si>
  <si>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</si>
  <si>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</si>
  <si>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</si>
  <si>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</si>
  <si>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</si>
  <si>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</si>
  <si>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</si>
  <si>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</si>
  <si>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</si>
  <si>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</si>
  <si>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</si>
  <si>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</si>
  <si>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</si>
  <si>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</si>
  <si>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</si>
  <si>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</si>
  <si>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</si>
  <si>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</si>
  <si>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</si>
  <si>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</si>
  <si>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</si>
  <si>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</si>
  <si>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</si>
  <si>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</si>
  <si>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</si>
  <si>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</si>
  <si>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</si>
  <si>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</si>
  <si>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</si>
  <si>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</si>
  <si>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</si>
  <si>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</si>
  <si>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</si>
  <si>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</si>
  <si>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</si>
  <si>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</si>
  <si>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</si>
  <si>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</si>
  <si>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</si>
  <si>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</si>
  <si>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</si>
  <si>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</si>
  <si>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</si>
  <si>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</si>
  <si>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</si>
  <si>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</si>
  <si>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</si>
  <si>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</si>
  <si>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</si>
  <si>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</si>
  <si>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</si>
  <si>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</si>
  <si>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</si>
  <si>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</si>
  <si>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</si>
  <si>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</si>
  <si>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</si>
  <si>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</si>
  <si>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</si>
  <si>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</si>
  <si>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</si>
  <si>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</si>
  <si>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</si>
  <si>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</si>
  <si>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</si>
  <si>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</si>
  <si>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</si>
  <si>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</si>
  <si>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</si>
  <si>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</si>
  <si>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</si>
  <si>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</si>
  <si>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</si>
  <si>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</si>
  <si>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</si>
  <si>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</si>
  <si>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</si>
  <si>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</si>
  <si>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</si>
  <si>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</si>
  <si>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</si>
  <si>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</si>
  <si>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</si>
  <si>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</si>
  <si>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</si>
  <si>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</si>
  <si>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</si>
  <si>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</si>
  <si>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</si>
  <si>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</si>
  <si>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</si>
  <si>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</si>
  <si>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</si>
  <si>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</si>
  <si>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</si>
  <si>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</si>
  <si>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</si>
  <si>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</si>
  <si>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</si>
  <si>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</si>
  <si>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</si>
  <si>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</si>
  <si>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</si>
  <si>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</si>
  <si>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</si>
  <si>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</si>
  <si>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</si>
  <si>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</si>
  <si>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</si>
  <si>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</si>
  <si>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</si>
  <si>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</si>
  <si>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</si>
  <si>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</si>
  <si>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</si>
  <si>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</si>
  <si>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</si>
  <si>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</si>
  <si>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</si>
  <si>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</si>
  <si>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</si>
  <si>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</si>
  <si>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</si>
  <si>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</si>
  <si>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</si>
  <si>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</si>
  <si>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</si>
  <si>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</si>
  <si>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</si>
  <si>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</si>
  <si>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</si>
  <si>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</si>
  <si>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</si>
  <si>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</si>
  <si>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</si>
  <si>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</si>
  <si>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</si>
  <si>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</si>
  <si>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</si>
  <si>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</si>
  <si>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</si>
  <si>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</si>
  <si>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</si>
  <si>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</si>
  <si>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</si>
  <si>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</si>
  <si>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</si>
  <si>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</si>
  <si>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</si>
  <si>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</si>
  <si>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</si>
  <si>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</si>
  <si>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</si>
  <si>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</si>
  <si>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</si>
  <si>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</si>
  <si>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</si>
  <si>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</si>
  <si>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</si>
  <si>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</si>
  <si>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</si>
  <si>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</si>
  <si>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</si>
  <si>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</si>
  <si>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</si>
  <si>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</si>
  <si>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</si>
  <si>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</si>
  <si>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</si>
  <si>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</si>
  <si>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</si>
  <si>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</si>
  <si>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</si>
  <si>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</si>
  <si>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</si>
  <si>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</si>
  <si>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</si>
  <si>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</si>
  <si>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</si>
  <si>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</si>
  <si>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</si>
  <si>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</si>
  <si>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</si>
  <si>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</si>
  <si>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</si>
  <si>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</si>
  <si>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</si>
  <si>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</si>
  <si>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</si>
  <si>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</si>
  <si>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</si>
  <si>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</si>
  <si>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</si>
  <si>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</si>
  <si>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</si>
  <si>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</si>
  <si>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</si>
  <si>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</si>
  <si>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</si>
  <si>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</si>
  <si>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</si>
  <si>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</si>
  <si>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</si>
  <si>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</si>
  <si>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</si>
  <si>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</si>
  <si>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</si>
  <si>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</si>
  <si>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</si>
  <si>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</si>
  <si>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</si>
  <si>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</si>
  <si>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</si>
  <si>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</si>
  <si>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</si>
  <si>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</si>
  <si>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</si>
  <si>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</si>
  <si>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</si>
  <si>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</si>
  <si>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</si>
  <si>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</si>
  <si>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</si>
  <si>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</si>
  <si>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</si>
  <si>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</si>
  <si>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</si>
  <si>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</si>
  <si>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</si>
  <si>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</si>
  <si>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</si>
  <si>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</si>
  <si>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</si>
  <si>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</si>
  <si>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</si>
  <si>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</si>
  <si>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</si>
  <si>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</si>
  <si>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</si>
  <si>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</si>
  <si>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</si>
  <si>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</si>
  <si>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</si>
  <si>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</si>
  <si>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</si>
  <si>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</si>
  <si>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</si>
  <si>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</si>
  <si>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</si>
  <si>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</si>
  <si>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</si>
  <si>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</si>
  <si>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</si>
  <si>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</si>
  <si>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</si>
  <si>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</si>
  <si>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</si>
  <si>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</si>
  <si>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</si>
  <si>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</si>
  <si>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</si>
  <si>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</si>
  <si>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</si>
  <si>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</si>
  <si>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</si>
  <si>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</si>
  <si>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</si>
  <si>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</si>
  <si>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</si>
  <si>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</si>
  <si>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</si>
  <si>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</si>
  <si>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</si>
  <si>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</si>
  <si>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</si>
  <si>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</si>
  <si>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</si>
  <si>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</si>
  <si>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</si>
  <si>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</si>
  <si>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</si>
  <si>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</si>
  <si>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</si>
  <si>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</si>
  <si>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</si>
  <si>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</si>
  <si>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</si>
  <si>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</si>
  <si>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</si>
  <si>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</si>
  <si>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</si>
  <si>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</si>
  <si>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</si>
  <si>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</si>
  <si>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</si>
  <si>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</si>
  <si>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</si>
  <si>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</si>
  <si>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</si>
  <si>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</si>
  <si>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</si>
  <si>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</si>
  <si>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</si>
  <si>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</si>
  <si>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</si>
  <si>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</si>
  <si>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</si>
  <si>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</si>
  <si>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</si>
  <si>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</si>
  <si>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</si>
  <si>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</si>
  <si>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</si>
  <si>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</si>
  <si>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</si>
  <si>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</si>
  <si>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</si>
  <si>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</si>
  <si>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</si>
  <si>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</si>
  <si>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</si>
  <si>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</si>
  <si>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</si>
  <si>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</si>
  <si>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</si>
  <si>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</si>
  <si>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</si>
  <si>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</si>
  <si>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</si>
  <si>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</si>
  <si>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</si>
  <si>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</si>
  <si>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</si>
  <si>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</si>
  <si>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</si>
  <si>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</si>
  <si>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</si>
  <si>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</si>
  <si>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</si>
  <si>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</si>
  <si>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</si>
  <si>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</si>
  <si>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</si>
  <si>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</si>
  <si>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</si>
  <si>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</si>
  <si>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</si>
  <si>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</si>
  <si>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</si>
  <si>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</si>
  <si>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</si>
  <si>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</si>
  <si>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</si>
  <si>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</si>
  <si>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</si>
  <si>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</si>
  <si>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</si>
  <si>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</si>
  <si>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</si>
  <si>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</si>
  <si>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</si>
  <si>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</si>
  <si>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</si>
  <si>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</si>
  <si>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</si>
  <si>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</si>
  <si>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</si>
  <si>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</si>
  <si>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</si>
  <si>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</si>
  <si>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</si>
  <si>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</si>
  <si>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</si>
  <si>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</si>
  <si>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</si>
  <si>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</si>
  <si>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</si>
  <si>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</si>
  <si>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</si>
  <si>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</si>
  <si>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</si>
  <si>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</si>
  <si>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</si>
  <si>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</si>
  <si>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</si>
  <si>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</si>
  <si>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</si>
  <si>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</si>
  <si>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</si>
  <si>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</si>
  <si>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</si>
  <si>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</si>
  <si>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</si>
  <si>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</si>
  <si>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</si>
  <si>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</si>
  <si>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</si>
  <si>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</si>
  <si>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</si>
  <si>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</si>
  <si>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</si>
  <si>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</si>
  <si>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</si>
  <si>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</si>
  <si>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</si>
  <si>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</si>
  <si>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</si>
  <si>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</si>
  <si>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</si>
  <si>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</si>
  <si>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</si>
  <si>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</si>
  <si>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</si>
  <si>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</si>
  <si>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</si>
  <si>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</si>
  <si>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</si>
  <si>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</si>
  <si>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</si>
  <si>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</si>
  <si>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</si>
  <si>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</si>
  <si>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</si>
  <si>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</si>
  <si>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</si>
  <si>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</si>
  <si>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</si>
  <si>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</si>
  <si>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</si>
  <si>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</si>
  <si>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</si>
  <si>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</si>
  <si>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</si>
  <si>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</si>
  <si>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</si>
  <si>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</si>
  <si>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</si>
  <si>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</si>
  <si>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</si>
  <si>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</si>
  <si>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</si>
  <si>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</si>
  <si>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</si>
  <si>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</si>
  <si>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</si>
  <si>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</si>
  <si>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</si>
  <si>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</si>
  <si>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</si>
  <si>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</si>
  <si>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</si>
  <si>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</si>
  <si>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</si>
  <si>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</si>
  <si>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</si>
  <si>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</si>
  <si>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</si>
  <si>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</si>
  <si>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</si>
  <si>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</si>
  <si>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</si>
  <si>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</si>
  <si>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</si>
  <si>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</si>
  <si>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</si>
  <si>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</si>
  <si>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</si>
  <si>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</si>
  <si>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</si>
  <si>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</si>
  <si>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</si>
  <si>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</si>
  <si>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</si>
  <si>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</si>
  <si>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</si>
  <si>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</si>
  <si>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</si>
  <si>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</si>
  <si>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</si>
  <si>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</si>
  <si>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</si>
  <si>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</si>
  <si>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</si>
  <si>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</si>
  <si>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</si>
  <si>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</si>
  <si>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</si>
  <si>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</si>
  <si>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</si>
  <si>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</si>
  <si>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</si>
  <si>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</si>
  <si>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</si>
  <si>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</si>
  <si>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</si>
  <si>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</si>
  <si>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</si>
  <si>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</si>
  <si>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</si>
  <si>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</si>
  <si>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</si>
  <si>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</si>
  <si>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</si>
  <si>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</si>
  <si>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</si>
  <si>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</si>
  <si>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</si>
  <si>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</si>
  <si>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</si>
  <si>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</si>
  <si>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</si>
  <si>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</si>
  <si>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</si>
  <si>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</si>
  <si>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</si>
  <si>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</si>
  <si>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</si>
  <si>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</si>
  <si>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</si>
  <si>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</si>
  <si>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</si>
  <si>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</si>
  <si>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</si>
  <si>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</si>
  <si>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</si>
  <si>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</si>
  <si>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</si>
  <si>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</si>
  <si>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</si>
  <si>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</si>
  <si>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</si>
  <si>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</si>
  <si>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</si>
  <si>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</si>
  <si>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</si>
  <si>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</si>
  <si>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</si>
  <si>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</si>
  <si>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</si>
  <si>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</si>
  <si>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</si>
  <si>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</si>
  <si>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</si>
  <si>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</si>
  <si>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</si>
  <si>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</si>
  <si>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</si>
  <si>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</si>
  <si>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</si>
  <si>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</si>
  <si>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</si>
  <si>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</si>
  <si>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</si>
  <si>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</si>
  <si>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</si>
  <si>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</si>
  <si>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</si>
  <si>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</si>
  <si>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</si>
  <si>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</si>
  <si>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</si>
  <si>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</si>
  <si>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</si>
  <si>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</si>
  <si>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</si>
  <si>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</si>
  <si>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</si>
  <si>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</si>
  <si>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</si>
  <si>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</si>
  <si>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</si>
  <si>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</si>
  <si>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</si>
  <si>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</si>
  <si>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</si>
  <si>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</si>
  <si>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</si>
  <si>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</si>
  <si>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</si>
  <si>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</si>
  <si>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</si>
  <si>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</si>
  <si>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</si>
  <si>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</si>
  <si>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</si>
  <si>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</si>
  <si>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</si>
  <si>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</si>
  <si>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</si>
  <si>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</si>
  <si>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</si>
  <si>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</si>
  <si>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</si>
  <si>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</si>
  <si>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</si>
  <si>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</si>
  <si>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</si>
  <si>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</si>
  <si>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</si>
  <si>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</si>
  <si>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</si>
  <si>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</si>
  <si>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</si>
  <si>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</si>
  <si>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</si>
  <si>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</si>
  <si>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</si>
  <si>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</si>
  <si>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</si>
  <si>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</si>
  <si>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</si>
  <si>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</si>
  <si>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</si>
  <si>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</si>
  <si>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</si>
  <si>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</si>
  <si>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</si>
  <si>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</si>
  <si>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</si>
  <si>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</si>
  <si>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</si>
  <si>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</si>
  <si>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</si>
  <si>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</si>
  <si>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</si>
  <si>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</si>
  <si>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</si>
  <si>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</si>
  <si>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</si>
  <si>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</si>
  <si>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</si>
  <si>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</si>
  <si>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</si>
  <si>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</si>
  <si>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</si>
  <si>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</si>
  <si>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</si>
  <si>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</si>
  <si>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</si>
  <si>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</si>
  <si>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</si>
  <si>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</si>
  <si>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</si>
  <si>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</si>
  <si>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</si>
  <si>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</si>
  <si>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</si>
  <si>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</si>
  <si>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</si>
  <si>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</si>
  <si>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</si>
  <si>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</si>
  <si>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</si>
  <si>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</si>
  <si>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</si>
  <si>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</si>
  <si>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</si>
  <si>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</si>
  <si>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</si>
  <si>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</si>
  <si>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</si>
  <si>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</si>
  <si>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</si>
  <si>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</si>
  <si>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</si>
  <si>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</si>
  <si>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</si>
  <si>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</si>
  <si>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</si>
  <si>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</si>
  <si>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</si>
  <si>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</si>
  <si>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</si>
  <si>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</si>
  <si>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</si>
  <si>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</si>
  <si>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</si>
  <si>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</si>
  <si>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</si>
  <si>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</si>
  <si>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</si>
  <si>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</si>
  <si>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</si>
  <si>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</si>
  <si>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</si>
  <si>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</si>
  <si>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</si>
  <si>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</si>
  <si>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</si>
  <si>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</si>
  <si>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</si>
  <si>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</si>
  <si>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</si>
  <si>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</si>
  <si>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</si>
  <si>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</si>
  <si>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</si>
  <si>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</si>
  <si>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</si>
  <si>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</si>
  <si>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</si>
  <si>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</si>
  <si>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</si>
  <si>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</si>
  <si>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</si>
  <si>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</si>
  <si>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</si>
  <si>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</si>
  <si>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</si>
  <si>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</si>
  <si>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</si>
  <si>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</si>
  <si>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</si>
  <si>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</si>
  <si>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</si>
  <si>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</si>
  <si>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</si>
  <si>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</si>
  <si>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</si>
  <si>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</si>
  <si>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</si>
  <si>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</si>
  <si>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</si>
  <si>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</si>
  <si>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</si>
  <si>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</si>
  <si>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</si>
  <si>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</si>
  <si>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</si>
  <si>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</si>
  <si>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</si>
  <si>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</si>
  <si>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</si>
  <si>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</si>
  <si>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</si>
  <si>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</si>
  <si>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</si>
  <si>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</si>
  <si>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</si>
  <si>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</si>
  <si>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</si>
  <si>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</si>
  <si>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</si>
  <si>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</si>
  <si>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</si>
  <si>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</si>
  <si>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</si>
  <si>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</si>
  <si>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</si>
  <si>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</si>
  <si>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</si>
  <si>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</si>
  <si>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</si>
  <si>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</si>
  <si>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</si>
  <si>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</si>
  <si>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</si>
  <si>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</si>
  <si>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</si>
  <si>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</si>
  <si>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</si>
  <si>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</si>
  <si>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</si>
  <si>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</si>
  <si>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</si>
  <si>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</si>
  <si>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</si>
  <si>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</si>
  <si>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</si>
  <si>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</si>
  <si>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</si>
  <si>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</si>
  <si>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</si>
  <si>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</si>
  <si>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</si>
  <si>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</si>
  <si>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</si>
  <si>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</si>
  <si>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</si>
  <si>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</si>
  <si>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</si>
  <si>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</si>
  <si>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</si>
  <si>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</si>
  <si>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</si>
  <si>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</si>
  <si>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</si>
  <si>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</si>
  <si>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</si>
  <si>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</si>
  <si>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</si>
  <si>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</si>
  <si>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</si>
  <si>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</si>
  <si>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</si>
  <si>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</si>
  <si>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</si>
  <si>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</si>
  <si>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</si>
  <si>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</si>
  <si>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</si>
  <si>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</si>
  <si>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</si>
  <si>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</si>
  <si>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</si>
  <si>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</si>
  <si>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</si>
  <si>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</si>
  <si>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</si>
  <si>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</si>
  <si>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</si>
  <si>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</si>
  <si>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</si>
  <si>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</si>
  <si>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</si>
  <si>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</si>
  <si>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</si>
  <si>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</si>
  <si>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</si>
  <si>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</si>
  <si>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</si>
  <si>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</si>
  <si>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</si>
  <si>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</si>
  <si>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</si>
  <si>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</si>
  <si>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</si>
  <si>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</si>
  <si>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</si>
  <si>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</si>
  <si>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</si>
  <si>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</si>
  <si>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</si>
  <si>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</si>
  <si>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</si>
  <si>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</si>
  <si>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</si>
  <si>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</si>
  <si>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</si>
  <si>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</si>
  <si>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</si>
  <si>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</si>
  <si>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</si>
  <si>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</si>
  <si>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</si>
  <si>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</si>
  <si>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</si>
  <si>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</si>
  <si>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</si>
  <si>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</si>
  <si>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</si>
  <si>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</si>
  <si>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</si>
  <si>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</si>
  <si>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</si>
  <si>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</si>
  <si>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</si>
  <si>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</si>
  <si>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</si>
  <si>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</si>
  <si>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</si>
  <si>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</si>
  <si>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</si>
  <si>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</si>
  <si>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</si>
  <si>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</si>
  <si>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</si>
  <si>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</si>
  <si>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</si>
  <si>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</si>
  <si>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</si>
  <si>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</si>
  <si>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</si>
  <si>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</si>
  <si>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</si>
  <si>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</si>
  <si>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</si>
  <si>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</si>
  <si>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</si>
  <si>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</si>
  <si>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</si>
  <si>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</si>
  <si>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</si>
  <si>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</si>
  <si>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</si>
  <si>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</si>
  <si>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</si>
  <si>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</si>
  <si>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</si>
  <si>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</si>
  <si>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</si>
  <si>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</si>
  <si>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</si>
  <si>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</si>
  <si>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</si>
  <si>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</si>
  <si>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</si>
  <si>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</si>
  <si>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</si>
  <si>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</si>
  <si>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</si>
  <si>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</si>
  <si>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</si>
  <si>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</si>
  <si>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</si>
  <si>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</si>
  <si>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</si>
  <si>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</si>
  <si>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</si>
  <si>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</si>
  <si>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</si>
  <si>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</si>
  <si>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</si>
  <si>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</si>
  <si>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</si>
  <si>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</si>
  <si>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</si>
  <si>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</si>
  <si>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</si>
  <si>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</si>
  <si>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</si>
  <si>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</si>
  <si>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</si>
  <si>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</si>
  <si>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</si>
  <si>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</si>
  <si>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</si>
  <si>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</si>
  <si>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</si>
  <si>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</si>
  <si>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</si>
  <si>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</si>
  <si>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</si>
  <si>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</si>
  <si>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</si>
  <si>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</si>
  <si>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</si>
  <si>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</si>
  <si>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</si>
  <si>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</si>
  <si>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</si>
  <si>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</si>
  <si>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</si>
  <si>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</si>
  <si>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</si>
  <si>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</si>
  <si>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</si>
  <si>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</si>
  <si>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</si>
  <si>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</si>
  <si>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</si>
  <si>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</si>
  <si>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</si>
  <si>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</si>
  <si>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</si>
  <si>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</si>
  <si>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</si>
  <si>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</si>
  <si>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</si>
  <si>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</si>
  <si>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</si>
  <si>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</si>
  <si>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</si>
  <si>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</si>
  <si>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</si>
  <si>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</si>
  <si>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</si>
  <si>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</si>
  <si>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</si>
  <si>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</si>
  <si>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</si>
  <si>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</si>
  <si>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</si>
  <si>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</si>
  <si>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</si>
  <si>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</si>
  <si>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</si>
  <si>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</si>
  <si>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</si>
  <si>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</si>
  <si>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</si>
  <si>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</si>
  <si>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</si>
  <si>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</si>
  <si>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</si>
  <si>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</si>
  <si>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</si>
  <si>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</si>
  <si>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</si>
  <si>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</si>
  <si>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</si>
  <si>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</si>
  <si>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</si>
  <si>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</si>
  <si>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</si>
  <si>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</si>
  <si>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</si>
  <si>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</si>
  <si>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</si>
  <si>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</si>
  <si>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</si>
  <si>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</si>
  <si>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</si>
  <si>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</si>
  <si>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</si>
  <si>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</si>
  <si>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</si>
  <si>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</si>
  <si>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</si>
  <si>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</si>
  <si>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</si>
  <si>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</si>
  <si>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</si>
  <si>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</si>
  <si>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</si>
  <si>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</si>
  <si>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</si>
  <si>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</si>
  <si>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</si>
  <si>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</si>
  <si>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</si>
  <si>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</si>
  <si>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</si>
  <si>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</si>
  <si>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</si>
  <si>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</si>
  <si>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</si>
  <si>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</si>
  <si>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</si>
  <si>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</si>
  <si>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</si>
  <si>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</si>
  <si>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</si>
  <si>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</si>
  <si>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</si>
  <si>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</si>
  <si>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</si>
  <si>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</si>
  <si>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</si>
  <si>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</si>
  <si>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</si>
  <si>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</si>
  <si>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</si>
  <si>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</si>
  <si>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</si>
  <si>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</si>
  <si>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</si>
  <si>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</si>
  <si>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</si>
  <si>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</si>
  <si>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</si>
  <si>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</si>
  <si>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</si>
  <si>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</si>
  <si>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</si>
  <si>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</si>
  <si>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</si>
  <si>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</si>
  <si>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</si>
  <si>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</si>
  <si>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</si>
  <si>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</si>
  <si>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</si>
  <si>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</si>
  <si>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</si>
  <si>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</si>
  <si>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</si>
  <si>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</si>
  <si>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</si>
  <si>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</si>
  <si>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</si>
  <si>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</si>
  <si>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</si>
  <si>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</si>
  <si>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</si>
  <si>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</si>
  <si>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</si>
  <si>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</si>
  <si>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</si>
  <si>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</si>
  <si>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</si>
  <si>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</si>
  <si>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</si>
  <si>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</si>
  <si>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</si>
  <si>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</si>
  <si>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</si>
  <si>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</si>
  <si>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</si>
  <si>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</si>
  <si>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</si>
  <si>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</si>
  <si>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</si>
  <si>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</si>
  <si>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</si>
  <si>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</si>
  <si>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</si>
  <si>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</si>
  <si>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</si>
  <si>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</si>
  <si>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</si>
  <si>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</si>
  <si>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</si>
  <si>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</si>
  <si>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</si>
  <si>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</si>
  <si>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</si>
  <si>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</si>
  <si>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</si>
  <si>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</si>
  <si>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</si>
  <si>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</si>
  <si>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</si>
  <si>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</si>
  <si>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</si>
  <si>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</si>
  <si>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</si>
  <si>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</si>
  <si>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</si>
  <si>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</si>
  <si>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</si>
  <si>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</si>
  <si>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</si>
  <si>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</si>
  <si>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</si>
  <si>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</si>
  <si>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</si>
  <si>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</si>
  <si>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</si>
  <si>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</si>
  <si>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</si>
  <si>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</si>
  <si>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</si>
  <si>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</si>
  <si>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</si>
  <si>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</si>
  <si>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</si>
  <si>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</si>
  <si>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</si>
  <si>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</si>
  <si>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</si>
  <si>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</si>
  <si>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</si>
  <si>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</si>
  <si>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</si>
  <si>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</si>
  <si>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</si>
  <si>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</si>
  <si>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</si>
  <si>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</si>
  <si>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</si>
  <si>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</si>
  <si>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</si>
  <si>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</si>
  <si>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</si>
  <si>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</si>
  <si>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</si>
  <si>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</si>
  <si>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</si>
  <si>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</si>
  <si>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</si>
  <si>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</si>
  <si>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</si>
  <si>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</si>
  <si>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</si>
  <si>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</si>
  <si>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</si>
  <si>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</si>
  <si>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</si>
  <si>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</si>
  <si>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</si>
  <si>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</si>
  <si>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</si>
  <si>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</si>
  <si>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</si>
  <si>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</si>
  <si>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</si>
  <si>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</si>
  <si>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</si>
  <si>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</si>
  <si>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</si>
  <si>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</si>
  <si>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</si>
  <si>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</si>
  <si>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</si>
  <si>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</si>
  <si>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</si>
  <si>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</si>
  <si>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</si>
  <si>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</si>
  <si>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</si>
  <si>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</si>
  <si>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</si>
  <si>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</si>
  <si>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</si>
  <si>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</si>
  <si>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</si>
  <si>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</si>
  <si>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</si>
  <si>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</si>
  <si>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</si>
  <si>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</si>
  <si>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</si>
  <si>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</si>
  <si>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</si>
  <si>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</si>
  <si>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</si>
  <si>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</si>
  <si>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</si>
  <si>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</si>
  <si>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</si>
  <si>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</si>
  <si>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</si>
  <si>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</si>
  <si>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</si>
  <si>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</si>
  <si>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</si>
  <si>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</si>
  <si>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</si>
  <si>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</si>
  <si>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</si>
  <si>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</si>
  <si>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</si>
  <si>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</si>
  <si>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</si>
  <si>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</si>
  <si>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</si>
  <si>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</si>
  <si>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</si>
  <si>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</si>
  <si>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</si>
  <si>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</si>
  <si>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</si>
  <si>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</si>
  <si>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</si>
  <si>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</si>
  <si>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</si>
  <si>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</si>
  <si>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</si>
  <si>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</si>
  <si>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</si>
  <si>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</si>
  <si>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</si>
  <si>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</si>
  <si>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</si>
  <si>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</si>
  <si>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</si>
  <si>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</si>
  <si>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</si>
  <si>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</si>
  <si>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</si>
  <si>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</si>
  <si>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</si>
  <si>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</si>
  <si>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</si>
  <si>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</si>
  <si>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</si>
  <si>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</si>
  <si>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</si>
  <si>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</si>
  <si>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</si>
  <si>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</si>
  <si>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</si>
  <si>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</si>
  <si>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</si>
  <si>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</si>
  <si>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</si>
  <si>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</si>
  <si>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</si>
  <si>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</si>
  <si>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</si>
  <si>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</si>
  <si>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</si>
  <si>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</si>
  <si>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</si>
  <si>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</si>
  <si>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</si>
  <si>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</si>
  <si>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</si>
  <si>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</si>
  <si>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</si>
  <si>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</si>
  <si>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</si>
  <si>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</si>
  <si>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</si>
  <si>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</si>
  <si>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</si>
  <si>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</si>
  <si>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</si>
  <si>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</si>
  <si>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</si>
  <si>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</si>
  <si>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</si>
  <si>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</si>
  <si>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</si>
  <si>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</si>
  <si>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</si>
  <si>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</si>
  <si>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</si>
  <si>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</si>
  <si>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</si>
  <si>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</si>
  <si>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</si>
  <si>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</si>
  <si>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</si>
  <si>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</si>
  <si>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</si>
  <si>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</si>
  <si>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</si>
  <si>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</si>
  <si>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</si>
  <si>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</si>
  <si>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</si>
  <si>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</si>
  <si>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</si>
  <si>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</si>
  <si>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</si>
  <si>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</si>
  <si>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</si>
  <si>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</si>
  <si>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</si>
  <si>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</si>
  <si>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</si>
  <si>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</si>
  <si>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</si>
  <si>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</si>
  <si>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</si>
  <si>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</si>
  <si>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</si>
  <si>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</si>
  <si>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</si>
  <si>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</si>
  <si>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</si>
  <si>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</si>
  <si>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</si>
  <si>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</si>
  <si>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</si>
  <si>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</si>
  <si>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</si>
  <si>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</si>
  <si>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</si>
  <si>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</si>
  <si>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</si>
  <si>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</si>
  <si>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</si>
  <si>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</si>
  <si>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</si>
  <si>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</si>
  <si>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</si>
  <si>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</si>
  <si>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</si>
  <si>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</si>
  <si>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</si>
  <si>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</si>
  <si>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</si>
  <si>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</si>
  <si>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</si>
  <si>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</si>
  <si>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</si>
  <si>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</si>
  <si>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</si>
  <si>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</si>
  <si>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</si>
  <si>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</si>
  <si>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</si>
  <si>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</si>
  <si>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</si>
  <si>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</si>
  <si>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</si>
  <si>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</si>
  <si>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</si>
  <si>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</si>
  <si>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</si>
  <si>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</si>
  <si>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</si>
  <si>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</si>
  <si>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</si>
  <si>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</si>
  <si>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</si>
  <si>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</si>
  <si>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</si>
  <si>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</si>
  <si>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</si>
  <si>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</si>
  <si>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</si>
  <si>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</si>
  <si>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</si>
  <si>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</si>
  <si>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</si>
  <si>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</si>
  <si>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</si>
  <si>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</si>
  <si>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</si>
  <si>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</si>
  <si>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</si>
  <si>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</si>
  <si>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</si>
  <si>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</si>
  <si>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</si>
  <si>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</si>
  <si>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</si>
  <si>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</si>
  <si>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</si>
  <si>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</si>
  <si>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</si>
  <si>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</si>
  <si>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</si>
  <si>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</si>
  <si>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</si>
  <si>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</si>
  <si>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</si>
  <si>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</si>
  <si>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</si>
  <si>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</si>
  <si>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</si>
  <si>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</si>
  <si>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</si>
  <si>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</si>
  <si>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</si>
  <si>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</si>
  <si>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</si>
  <si>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</si>
  <si>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</si>
  <si>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</si>
  <si>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</si>
  <si>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</si>
  <si>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</si>
  <si>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</si>
  <si>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</si>
  <si>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</si>
  <si>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</si>
  <si>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</si>
  <si>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</si>
  <si>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</si>
  <si>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</si>
  <si>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</si>
  <si>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</si>
  <si>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</si>
  <si>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</si>
  <si>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</si>
  <si>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</si>
  <si>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</si>
  <si>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</si>
  <si>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</si>
  <si>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</si>
  <si>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</si>
  <si>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</si>
  <si>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</si>
  <si>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</si>
  <si>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</si>
  <si>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</si>
  <si>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</si>
  <si>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</si>
  <si>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</si>
  <si>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</si>
  <si>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</si>
  <si>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</si>
  <si>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</si>
  <si>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</si>
  <si>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</si>
  <si>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</si>
  <si>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</si>
  <si>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</si>
  <si>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</si>
  <si>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</si>
  <si>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</si>
  <si>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</si>
  <si>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</si>
  <si>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</si>
  <si>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</si>
  <si>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</si>
  <si>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</si>
  <si>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</si>
  <si>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</si>
  <si>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</si>
  <si>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</si>
  <si>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</si>
  <si>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</si>
  <si>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</si>
  <si>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</si>
  <si>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</si>
  <si>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</si>
  <si>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</si>
  <si>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</si>
  <si>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</si>
  <si>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</si>
  <si>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</si>
  <si>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</si>
  <si>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</si>
  <si>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</si>
  <si>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</si>
  <si>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</si>
  <si>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</si>
  <si>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</si>
  <si>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</si>
  <si>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</si>
  <si>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</si>
  <si>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</si>
  <si>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</si>
  <si>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</si>
  <si>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</si>
  <si>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</si>
  <si>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</si>
  <si>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</si>
  <si>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</si>
  <si>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</si>
  <si>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</si>
  <si>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</si>
  <si>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</si>
  <si>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</si>
  <si>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</si>
  <si>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</si>
  <si>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</si>
  <si>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</si>
  <si>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</si>
  <si>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</si>
  <si>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</si>
  <si>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</si>
  <si>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</si>
  <si>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</si>
  <si>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</si>
  <si>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</si>
  <si>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</si>
  <si>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</si>
  <si>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</si>
  <si>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</si>
  <si>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</si>
  <si>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</si>
  <si>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</si>
  <si>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</si>
  <si>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</si>
  <si>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</si>
  <si>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</si>
  <si>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</si>
  <si>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</si>
  <si>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</si>
  <si>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</si>
  <si>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</si>
  <si>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</si>
  <si>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</si>
  <si>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</si>
  <si>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</si>
  <si>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</si>
  <si>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</si>
  <si>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</si>
  <si>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</si>
  <si>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</si>
  <si>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</si>
  <si>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</si>
  <si>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</si>
  <si>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</si>
  <si>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</si>
  <si>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</si>
  <si>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</si>
  <si>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</si>
  <si>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</si>
  <si>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</si>
  <si>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</si>
  <si>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</si>
  <si>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</si>
  <si>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</si>
  <si>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</si>
  <si>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</si>
  <si>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</si>
  <si>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</si>
  <si>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</si>
  <si>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</si>
  <si>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</si>
  <si>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</si>
  <si>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</si>
  <si>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</si>
  <si>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</si>
  <si>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</si>
  <si>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</si>
  <si>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</si>
  <si>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</si>
  <si>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</si>
  <si>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</si>
  <si>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</si>
  <si>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</si>
  <si>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</si>
  <si>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</si>
  <si>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</si>
  <si>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</si>
  <si>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</si>
  <si>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</si>
  <si>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</si>
  <si>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</si>
  <si>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</si>
  <si>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</si>
  <si>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</si>
  <si>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</si>
  <si>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</si>
  <si>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</si>
  <si>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</si>
  <si>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</si>
  <si>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</si>
  <si>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</si>
  <si>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</si>
  <si>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</si>
  <si>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</si>
  <si>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</si>
  <si>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</si>
  <si>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</si>
  <si>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</si>
  <si>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</si>
  <si>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</si>
  <si>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</si>
  <si>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</si>
  <si>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</si>
  <si>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</si>
  <si>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</si>
  <si>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</si>
  <si>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</si>
  <si>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</si>
  <si>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</si>
  <si>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</si>
  <si>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</si>
  <si>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</si>
  <si>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</si>
  <si>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</si>
  <si>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</si>
  <si>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</si>
  <si>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</si>
  <si>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</si>
  <si>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</si>
  <si>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</si>
  <si>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</si>
  <si>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</si>
  <si>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</si>
  <si>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</si>
  <si>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</si>
  <si>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</si>
  <si>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</si>
  <si>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</si>
  <si>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</si>
  <si>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</si>
  <si>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</si>
  <si>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</si>
  <si>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</si>
  <si>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</si>
  <si>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</si>
  <si>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</si>
  <si>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</si>
  <si>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</si>
  <si>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</si>
  <si>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</si>
  <si>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</si>
  <si>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</si>
  <si>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</si>
  <si>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</si>
  <si>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</si>
  <si>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</si>
  <si>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</si>
  <si>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</si>
  <si>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</si>
  <si>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</si>
  <si>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</si>
  <si>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</si>
  <si>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</si>
  <si>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</si>
  <si>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</si>
  <si>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</si>
  <si>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</si>
  <si>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</si>
  <si>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</si>
  <si>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</si>
  <si>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</si>
  <si>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</si>
  <si>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</si>
  <si>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</si>
  <si>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</si>
  <si>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</si>
  <si>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</si>
  <si>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</si>
  <si>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</si>
  <si>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</si>
  <si>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</si>
  <si>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</si>
  <si>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</si>
  <si>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</si>
  <si>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</si>
  <si>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</si>
  <si>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</si>
  <si>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</si>
  <si>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</si>
  <si>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</si>
  <si>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</si>
  <si>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</si>
  <si>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</si>
  <si>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</si>
  <si>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</si>
  <si>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</si>
  <si>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</si>
  <si>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</si>
  <si>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</si>
  <si>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</si>
  <si>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</si>
  <si>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</si>
  <si>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</si>
  <si>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</si>
  <si>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</si>
  <si>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</si>
  <si>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</si>
  <si>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</si>
  <si>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</si>
  <si>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</si>
  <si>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</si>
  <si>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</si>
  <si>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</si>
  <si>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</si>
  <si>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</si>
  <si>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</si>
  <si>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</si>
  <si>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</si>
  <si>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</si>
  <si>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</si>
  <si>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</si>
  <si>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</si>
  <si>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</si>
  <si>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</si>
  <si>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</si>
  <si>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</si>
  <si>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</si>
  <si>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</si>
  <si>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</si>
  <si>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</si>
  <si>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</si>
  <si>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</si>
  <si>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</si>
  <si>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</si>
  <si>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</si>
  <si>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</si>
  <si>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</si>
  <si>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</si>
  <si>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</si>
  <si>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</si>
  <si>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</si>
  <si>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</si>
  <si>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</si>
  <si>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</si>
  <si>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</si>
  <si>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</si>
  <si>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</si>
  <si>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</si>
  <si>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</si>
  <si>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</si>
  <si>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</si>
  <si>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</si>
  <si>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</si>
  <si>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</si>
  <si>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</si>
  <si>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</si>
  <si>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</si>
  <si>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</si>
  <si>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</si>
  <si>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</si>
  <si>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</si>
  <si>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</si>
  <si>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</si>
  <si>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</si>
  <si>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</si>
  <si>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</si>
  <si>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</si>
  <si>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</si>
  <si>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</si>
  <si>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</si>
  <si>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</si>
  <si>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</si>
  <si>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</si>
  <si>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</si>
  <si>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</si>
  <si>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</si>
  <si>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</si>
  <si>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</si>
  <si>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</si>
  <si>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</si>
  <si>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</si>
  <si>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</si>
  <si>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</si>
  <si>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</si>
  <si>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</si>
  <si>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</si>
  <si>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</si>
  <si>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</si>
  <si>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</si>
  <si>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</si>
  <si>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</si>
  <si>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</si>
  <si>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</si>
  <si>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</si>
  <si>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</si>
  <si>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</si>
  <si>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</si>
  <si>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</si>
  <si>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</si>
  <si>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</si>
  <si>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</si>
  <si>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</si>
  <si>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</si>
  <si>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</si>
  <si>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</si>
  <si>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</si>
  <si>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</si>
  <si>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</si>
  <si>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</si>
  <si>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</si>
  <si>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</si>
  <si>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</si>
  <si>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</si>
  <si>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</si>
  <si>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</si>
  <si>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</si>
  <si>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</si>
  <si>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</si>
  <si>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</si>
  <si>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</si>
  <si>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</si>
  <si>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</si>
  <si>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</si>
  <si>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</si>
  <si>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</si>
  <si>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</si>
  <si>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</si>
  <si>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</si>
  <si>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</si>
  <si>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</si>
  <si>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</si>
  <si>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</si>
  <si>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</si>
  <si>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</si>
  <si>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</si>
  <si>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</si>
  <si>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</si>
  <si>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</si>
  <si>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</si>
  <si>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</si>
  <si>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</si>
  <si>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</si>
  <si>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</si>
  <si>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</si>
  <si>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</si>
  <si>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</si>
  <si>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</si>
  <si>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</si>
  <si>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</si>
  <si>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</si>
  <si>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</si>
  <si>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</si>
  <si>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</si>
  <si>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</si>
  <si>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</si>
  <si>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</si>
  <si>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</si>
  <si>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</si>
  <si>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</si>
  <si>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</si>
  <si>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</si>
  <si>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</si>
  <si>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</si>
  <si>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</si>
  <si>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</si>
  <si>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</si>
  <si>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</si>
  <si>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</si>
  <si>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</si>
  <si>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</si>
  <si>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</si>
  <si>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</si>
  <si>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</si>
  <si>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</si>
  <si>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</si>
  <si>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</si>
  <si>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</si>
  <si>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</si>
  <si>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</si>
  <si>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</si>
  <si>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</si>
  <si>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</si>
  <si>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</si>
  <si>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</si>
  <si>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</si>
  <si>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</si>
  <si>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</si>
  <si>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</si>
  <si>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</si>
  <si>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</si>
  <si>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</si>
  <si>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</si>
  <si>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</si>
  <si>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</si>
  <si>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</si>
  <si>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</si>
  <si>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</si>
  <si>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</si>
  <si>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</si>
  <si>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</si>
  <si>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</si>
  <si>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</si>
  <si>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</si>
  <si>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</si>
  <si>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</si>
  <si>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</si>
  <si>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</si>
  <si>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</si>
  <si>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</si>
  <si>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</si>
  <si>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</si>
  <si>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</si>
  <si>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</si>
  <si>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</si>
  <si>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</si>
  <si>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</si>
  <si>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</si>
  <si>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</si>
  <si>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</si>
  <si>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</si>
  <si>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</si>
  <si>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</si>
  <si>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</si>
  <si>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</si>
  <si>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</si>
  <si>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</si>
  <si>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</si>
  <si>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</si>
  <si>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</si>
  <si>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</si>
  <si>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</si>
  <si>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</si>
  <si>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</si>
  <si>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</si>
  <si>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</si>
  <si>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</si>
  <si>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</si>
  <si>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</si>
  <si>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</si>
  <si>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</si>
  <si>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</si>
  <si>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</si>
  <si>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</si>
  <si>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</si>
  <si>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</si>
  <si>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</si>
  <si>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</si>
  <si>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</si>
  <si>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</si>
  <si>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</si>
  <si>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</si>
  <si>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</si>
  <si>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</si>
  <si>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</si>
  <si>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</si>
  <si>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</si>
  <si>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</si>
  <si>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</si>
  <si>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</si>
  <si>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</si>
  <si>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</si>
  <si>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</si>
  <si>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</si>
  <si>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</si>
  <si>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</si>
  <si>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</si>
  <si>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</si>
  <si>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</si>
  <si>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</si>
  <si>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</si>
  <si>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</si>
  <si>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</si>
  <si>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</si>
  <si>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</si>
  <si>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</si>
  <si>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</si>
  <si>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</si>
  <si>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</si>
  <si>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</si>
  <si>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</si>
  <si>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</si>
  <si>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</si>
  <si>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</si>
  <si>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</si>
  <si>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</si>
  <si>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</si>
  <si>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</si>
  <si>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</si>
  <si>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</si>
  <si>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</si>
  <si>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</si>
  <si>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</si>
  <si>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</si>
  <si>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</si>
  <si>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</si>
  <si>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</si>
  <si>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</si>
  <si>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</si>
  <si>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</si>
  <si>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</si>
  <si>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</si>
  <si>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</si>
  <si>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</si>
  <si>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</si>
  <si>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</si>
  <si>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</si>
  <si>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</si>
  <si>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</si>
  <si>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</si>
  <si>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</si>
  <si>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</si>
  <si>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</si>
  <si>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</si>
  <si>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</si>
  <si>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</si>
  <si>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</si>
  <si>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</si>
  <si>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</si>
  <si>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</si>
  <si>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</si>
  <si>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</si>
  <si>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</si>
  <si>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</si>
  <si>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</si>
  <si>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</si>
  <si>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</si>
  <si>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</si>
  <si>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</si>
  <si>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</si>
  <si>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</si>
  <si>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</si>
  <si>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</si>
  <si>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</si>
  <si>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</si>
  <si>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</si>
  <si>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</si>
  <si>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</si>
  <si>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</si>
  <si>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</si>
  <si>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</si>
  <si>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</si>
  <si>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</si>
  <si>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</si>
  <si>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</si>
  <si>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</si>
  <si>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</si>
  <si>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</si>
  <si>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</si>
  <si>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</si>
  <si>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</si>
  <si>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</si>
  <si>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</si>
  <si>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</si>
  <si>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</si>
  <si>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</si>
  <si>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</si>
  <si>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</si>
  <si>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</si>
  <si>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</si>
  <si>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</si>
  <si>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</si>
  <si>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</si>
  <si>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</si>
  <si>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</si>
  <si>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</si>
  <si>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</si>
  <si>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</si>
  <si>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</si>
  <si>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</si>
  <si>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</si>
  <si>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</si>
  <si>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</si>
  <si>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</si>
  <si>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</si>
  <si>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</si>
  <si>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</si>
  <si>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</si>
  <si>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</si>
  <si>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</si>
  <si>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</si>
  <si>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</si>
  <si>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</si>
  <si>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</si>
  <si>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</si>
  <si>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</si>
  <si>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</si>
  <si>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</si>
  <si>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</si>
  <si>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</si>
  <si>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</si>
  <si>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</si>
  <si>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</si>
  <si>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</si>
  <si>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</si>
  <si>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</si>
  <si>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</si>
  <si>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</si>
  <si>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</si>
  <si>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</si>
  <si>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</si>
  <si>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</si>
  <si>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</si>
  <si>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</si>
  <si>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</si>
  <si>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</si>
  <si>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</si>
  <si>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</si>
  <si>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</si>
  <si>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</si>
  <si>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</si>
  <si>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</si>
  <si>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</si>
  <si>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</si>
  <si>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</si>
  <si>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</si>
  <si>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</si>
  <si>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</si>
  <si>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</si>
  <si>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</si>
  <si>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</si>
  <si>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</si>
  <si>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</si>
  <si>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</si>
  <si>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</si>
  <si>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</si>
  <si>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</si>
  <si>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</si>
  <si>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</si>
  <si>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</si>
  <si>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</si>
  <si>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</si>
  <si>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</si>
  <si>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</si>
  <si>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</si>
  <si>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</si>
  <si>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</si>
  <si>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</si>
  <si>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</si>
  <si>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</si>
  <si>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</si>
  <si>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</si>
  <si>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</si>
  <si>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</si>
  <si>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</si>
  <si>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</si>
  <si>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</si>
  <si>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</si>
  <si>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</si>
  <si>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</si>
  <si>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</si>
  <si>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</si>
  <si>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</si>
  <si>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</si>
  <si>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</si>
  <si>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</si>
  <si>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</si>
  <si>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</si>
  <si>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</si>
  <si>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</si>
  <si>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</si>
  <si>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</si>
  <si>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</si>
  <si>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</si>
  <si>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</si>
  <si>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</si>
  <si>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</si>
  <si>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</si>
  <si>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</si>
  <si>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</si>
  <si>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</si>
  <si>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</si>
  <si>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</si>
  <si>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</si>
  <si>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</si>
  <si>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</si>
  <si>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</si>
  <si>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</si>
  <si>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</si>
  <si>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</si>
  <si>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</si>
  <si>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</si>
  <si>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</si>
  <si>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</si>
  <si>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</si>
  <si>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</si>
  <si>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</si>
  <si>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</si>
  <si>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</si>
  <si>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</si>
  <si>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</si>
  <si>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</si>
  <si>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</si>
  <si>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</si>
  <si>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</si>
  <si>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</si>
  <si>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</si>
  <si>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</si>
  <si>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</si>
  <si>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</si>
  <si>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</si>
  <si>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</si>
  <si>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</si>
  <si>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</si>
  <si>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</si>
  <si>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</si>
  <si>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</si>
  <si>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</si>
  <si>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</si>
  <si>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</si>
  <si>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</si>
  <si>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</si>
  <si>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</si>
  <si>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</si>
  <si>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</si>
  <si>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</si>
  <si>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</si>
  <si>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</si>
  <si>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</si>
  <si>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</si>
  <si>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</si>
  <si>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</si>
  <si>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</si>
  <si>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</si>
  <si>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</si>
  <si>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</si>
  <si>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</si>
  <si>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</si>
  <si>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</si>
  <si>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</si>
  <si>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</si>
  <si>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</si>
  <si>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</si>
  <si>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</si>
  <si>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</si>
  <si>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</si>
  <si>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</si>
  <si>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</si>
  <si>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</si>
  <si>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</si>
  <si>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</si>
  <si>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</si>
  <si>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</si>
  <si>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</si>
  <si>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</si>
  <si>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</si>
  <si>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</si>
  <si>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</si>
  <si>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</si>
  <si>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</si>
  <si>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</si>
  <si>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</si>
  <si>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</si>
  <si>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</si>
  <si>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</si>
  <si>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</si>
  <si>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</si>
  <si>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</si>
  <si>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</si>
  <si>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</si>
  <si>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</si>
  <si>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</si>
  <si>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</si>
  <si>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</si>
  <si>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</si>
  <si>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</si>
  <si>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</si>
  <si>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</si>
  <si>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</si>
  <si>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</si>
  <si>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</si>
  <si>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</si>
  <si>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</si>
  <si>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</si>
  <si>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</si>
  <si>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</si>
  <si>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</si>
  <si>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</si>
  <si>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</si>
  <si>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</si>
  <si>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</si>
  <si>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</si>
  <si>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</si>
  <si>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</si>
  <si>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</si>
  <si>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</si>
  <si>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</si>
  <si>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</si>
  <si>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</si>
  <si>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</si>
  <si>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</si>
  <si>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</si>
  <si>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</si>
  <si>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</si>
  <si>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</si>
  <si>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</si>
  <si>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</si>
  <si>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</si>
  <si>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</si>
  <si>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</si>
  <si>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</si>
  <si>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</si>
  <si>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</si>
  <si>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</si>
  <si>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</si>
  <si>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</si>
  <si>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</si>
  <si>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</si>
  <si>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</si>
  <si>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</si>
  <si>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</si>
  <si>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</si>
  <si>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</si>
  <si>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</si>
  <si>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</si>
  <si>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</si>
  <si>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</si>
  <si>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</si>
  <si>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</si>
  <si>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</si>
  <si>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</si>
  <si>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</si>
  <si>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</si>
  <si>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</si>
  <si>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</si>
  <si>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</si>
  <si>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</si>
  <si>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</si>
  <si>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</si>
  <si>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</si>
  <si>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</si>
  <si>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</si>
  <si>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</si>
  <si>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</si>
  <si>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</si>
  <si>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</si>
  <si>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</si>
  <si>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</si>
  <si>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</si>
  <si>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</si>
  <si>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</si>
  <si>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</si>
  <si>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</si>
  <si>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</si>
  <si>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</si>
  <si>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</si>
  <si>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</si>
  <si>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</si>
  <si>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</si>
  <si>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</si>
  <si>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</si>
  <si>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</si>
  <si>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</si>
  <si>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</si>
  <si>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</si>
  <si>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</si>
  <si>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</si>
  <si>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</si>
  <si>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</si>
  <si>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</si>
  <si>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</si>
  <si>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</si>
  <si>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</si>
  <si>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</si>
  <si>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</si>
  <si>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</si>
  <si>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</si>
  <si>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</si>
  <si>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</si>
  <si>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</si>
  <si>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</si>
  <si>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</si>
  <si>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</si>
  <si>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</si>
  <si>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</si>
  <si>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</si>
  <si>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</si>
  <si>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</si>
  <si>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</si>
  <si>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</si>
  <si>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</si>
  <si>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</si>
  <si>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</si>
  <si>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</si>
  <si>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</si>
  <si>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</si>
  <si>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</si>
  <si>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</si>
  <si>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</si>
  <si>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</si>
  <si>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</si>
  <si>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</si>
  <si>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</si>
  <si>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</si>
  <si>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</si>
  <si>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</si>
  <si>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</si>
  <si>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</si>
  <si>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</si>
  <si>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</si>
  <si>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</si>
  <si>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</si>
  <si>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</si>
  <si>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</si>
  <si>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</si>
  <si>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</si>
  <si>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</si>
  <si>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</si>
  <si>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</si>
  <si>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</si>
  <si>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</si>
  <si>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</si>
  <si>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</si>
  <si>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</si>
  <si>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</si>
  <si>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</si>
  <si>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</si>
  <si>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</si>
  <si>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</si>
  <si>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</si>
  <si>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</si>
  <si>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</si>
  <si>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</si>
  <si>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</si>
  <si>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</si>
  <si>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</si>
  <si>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</si>
  <si>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</si>
  <si>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</si>
  <si>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</si>
  <si>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</si>
  <si>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</si>
  <si>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</si>
  <si>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</si>
  <si>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</si>
  <si>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</si>
  <si>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</si>
  <si>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</si>
  <si>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</si>
  <si>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</si>
  <si>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</si>
  <si>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</si>
  <si>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</si>
  <si>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</si>
  <si>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</si>
  <si>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</si>
  <si>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</si>
  <si>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</si>
  <si>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</si>
  <si>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</si>
  <si>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</si>
  <si>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</si>
  <si>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</si>
  <si>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</si>
  <si>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</si>
  <si>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</si>
  <si>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</si>
  <si>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</si>
  <si>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</si>
  <si>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</si>
  <si>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</si>
  <si>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</si>
  <si>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</si>
  <si>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</si>
  <si>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</si>
  <si>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</si>
  <si>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</si>
  <si>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</si>
  <si>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</si>
  <si>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</si>
  <si>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</si>
  <si>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</si>
  <si>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</si>
  <si>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</si>
  <si>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</si>
  <si>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</si>
  <si>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</si>
  <si>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</si>
  <si>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</si>
  <si>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</si>
  <si>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</si>
  <si>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</si>
  <si>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</si>
  <si>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</si>
  <si>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</si>
  <si>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</si>
  <si>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</si>
  <si>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</si>
  <si>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</si>
  <si>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</si>
  <si>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</si>
  <si>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</si>
  <si>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</si>
  <si>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</si>
  <si>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</si>
  <si>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</si>
  <si>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</si>
  <si>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</si>
  <si>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</si>
  <si>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</si>
  <si>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</si>
  <si>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</si>
  <si>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</si>
  <si>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</si>
  <si>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</si>
  <si>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</si>
  <si>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</si>
  <si>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</si>
  <si>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</si>
  <si>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</si>
  <si>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</si>
  <si>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</si>
  <si>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</si>
  <si>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</si>
  <si>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</si>
  <si>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</si>
  <si>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</si>
  <si>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</si>
  <si>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</si>
  <si>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</si>
  <si>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</si>
  <si>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</si>
  <si>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</si>
  <si>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</si>
  <si>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</si>
  <si>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</si>
  <si>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</si>
  <si>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</si>
  <si>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</si>
  <si>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</si>
  <si>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</si>
  <si>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</si>
  <si>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</si>
  <si>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</si>
  <si>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</si>
  <si>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</si>
  <si>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</si>
  <si>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</si>
  <si>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</si>
  <si>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</si>
  <si>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</si>
  <si>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</si>
  <si>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</si>
  <si>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</si>
  <si>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</si>
  <si>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</si>
  <si>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</si>
  <si>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</si>
  <si>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</si>
  <si>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</si>
  <si>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</si>
  <si>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</si>
  <si>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</si>
  <si>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</si>
  <si>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</si>
  <si>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</si>
  <si>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</si>
  <si>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</si>
  <si>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</si>
  <si>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</si>
  <si>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</si>
  <si>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</si>
  <si>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</si>
  <si>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</si>
  <si>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</si>
  <si>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</si>
  <si>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</si>
  <si>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</si>
  <si>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</si>
  <si>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</si>
  <si>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</si>
  <si>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</si>
  <si>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</si>
  <si>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</si>
  <si>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</si>
  <si>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</si>
  <si>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</si>
  <si>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</si>
  <si>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</si>
  <si>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</si>
  <si>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</si>
  <si>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</si>
  <si>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</si>
  <si>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</si>
  <si>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</si>
  <si>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</si>
  <si>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</si>
  <si>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</si>
  <si>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</si>
  <si>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</si>
  <si>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</si>
  <si>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</si>
  <si>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</si>
  <si>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</si>
  <si>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</si>
  <si>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</si>
  <si>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</si>
  <si>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</si>
  <si>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</si>
  <si>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</si>
  <si>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</si>
  <si>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</si>
  <si>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</si>
  <si>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</si>
  <si>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</si>
  <si>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</si>
  <si>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</si>
  <si>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</si>
  <si>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</si>
  <si>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</si>
  <si>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</si>
  <si>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</si>
  <si>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</si>
  <si>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</si>
  <si>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</si>
  <si>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</si>
  <si>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</si>
  <si>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</si>
  <si>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</si>
  <si>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</si>
  <si>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</si>
  <si>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</si>
  <si>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</si>
  <si>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</si>
  <si>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</si>
  <si>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</si>
  <si>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</si>
  <si>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</si>
  <si>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</si>
  <si>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</si>
  <si>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</si>
  <si>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</si>
  <si>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</si>
  <si>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</si>
  <si>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</si>
  <si>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</si>
  <si>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</si>
  <si>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</si>
  <si>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</si>
  <si>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</si>
  <si>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</si>
  <si>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</si>
  <si>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</si>
  <si>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</si>
  <si>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</si>
  <si>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</si>
  <si>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</si>
  <si>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</si>
  <si>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</si>
  <si>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</si>
  <si>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</si>
  <si>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</si>
  <si>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</si>
  <si>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</si>
  <si>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</si>
  <si>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</si>
  <si>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</si>
  <si>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</si>
  <si>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</si>
  <si>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</si>
  <si>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</si>
  <si>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</si>
  <si>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</si>
  <si>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</si>
  <si>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</si>
  <si>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</si>
  <si>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</si>
  <si>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</si>
  <si>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</si>
  <si>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</si>
  <si>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</si>
  <si>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</si>
  <si>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</si>
  <si>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</si>
  <si>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</si>
  <si>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</si>
  <si>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</si>
  <si>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</si>
  <si>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</si>
  <si>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</si>
  <si>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</si>
  <si>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</si>
  <si>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</si>
  <si>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</si>
  <si>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</si>
  <si>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</si>
  <si>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</si>
  <si>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</si>
  <si>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</si>
  <si>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</si>
  <si>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</si>
  <si>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</si>
  <si>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</si>
  <si>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</si>
  <si>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</si>
  <si>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</si>
  <si>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</si>
  <si>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</si>
  <si>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</si>
  <si>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</si>
  <si>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</si>
  <si>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</si>
  <si>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</si>
  <si>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</si>
  <si>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</si>
  <si>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</si>
  <si>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</si>
  <si>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</si>
  <si>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</si>
  <si>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</si>
  <si>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</si>
  <si>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</si>
  <si>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</si>
  <si>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</si>
  <si>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</si>
  <si>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</si>
  <si>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</si>
  <si>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</si>
  <si>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</si>
  <si>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</si>
  <si>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</si>
  <si>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</si>
  <si>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</si>
  <si>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</si>
  <si>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</si>
  <si>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</si>
  <si>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</si>
  <si>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</si>
  <si>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</si>
  <si>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</si>
  <si>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</si>
  <si>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</si>
  <si>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</si>
  <si>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</si>
  <si>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</si>
  <si>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</si>
  <si>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</si>
  <si>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</si>
  <si>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</si>
  <si>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</si>
  <si>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</si>
  <si>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</si>
  <si>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</si>
  <si>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</si>
  <si>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</si>
  <si>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</si>
  <si>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</si>
  <si>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</si>
  <si>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</si>
  <si>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</si>
  <si>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</si>
  <si>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</si>
  <si>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</si>
  <si>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</si>
  <si>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</si>
  <si>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</si>
  <si>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</si>
  <si>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</si>
  <si>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</si>
  <si>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</si>
  <si>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</si>
  <si>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</si>
  <si>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</si>
  <si>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</si>
  <si>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</si>
  <si>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</si>
  <si>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</si>
  <si>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</si>
  <si>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</si>
  <si>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</si>
  <si>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</si>
  <si>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</si>
  <si>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</si>
  <si>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</si>
  <si>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</si>
  <si>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</si>
  <si>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</si>
  <si>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</si>
  <si>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</si>
  <si>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</si>
  <si>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</si>
  <si>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</si>
  <si>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</si>
  <si>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</si>
  <si>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</si>
  <si>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</si>
  <si>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</si>
  <si>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</si>
  <si>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</si>
  <si>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</si>
  <si>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</si>
  <si>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</si>
  <si>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</si>
  <si>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</si>
  <si>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</si>
  <si>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</si>
  <si>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</si>
  <si>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</si>
  <si>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</si>
  <si>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</si>
  <si>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</si>
  <si>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</si>
  <si>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</si>
  <si>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</si>
  <si>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</si>
  <si>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</si>
  <si>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</si>
  <si>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</si>
  <si>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</si>
  <si>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</si>
  <si>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</si>
  <si>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</si>
  <si>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</si>
  <si>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</si>
  <si>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</si>
  <si>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</si>
  <si>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</si>
  <si>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</si>
  <si>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</si>
  <si>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</si>
  <si>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</si>
  <si>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</si>
  <si>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</si>
  <si>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</si>
  <si>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</si>
  <si>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</si>
  <si>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</si>
  <si>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</si>
  <si>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</si>
  <si>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</si>
  <si>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</si>
  <si>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</si>
  <si>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</si>
  <si>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</si>
  <si>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</si>
  <si>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</si>
  <si>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</si>
  <si>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</si>
  <si>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</si>
  <si>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</si>
  <si>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</si>
  <si>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</si>
  <si>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</si>
  <si>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</si>
  <si>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</si>
  <si>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</si>
  <si>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</si>
  <si>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</si>
  <si>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</si>
  <si>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</si>
  <si>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</si>
  <si>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</si>
  <si>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</si>
  <si>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</si>
  <si>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</si>
  <si>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</si>
  <si>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</si>
  <si>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</si>
  <si>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</si>
  <si>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</si>
  <si>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</si>
  <si>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</si>
  <si>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</si>
  <si>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</si>
  <si>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</si>
  <si>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</si>
  <si>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</si>
  <si>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</si>
  <si>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</si>
  <si>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</si>
  <si>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</si>
  <si>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</si>
  <si>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</si>
  <si>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</si>
  <si>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</si>
  <si>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</si>
  <si>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</si>
  <si>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</si>
  <si>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</si>
  <si>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</si>
  <si>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</si>
  <si>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</si>
  <si>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</si>
  <si>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</si>
  <si>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</si>
  <si>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</si>
  <si>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</si>
  <si>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</si>
  <si>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</si>
  <si>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</si>
  <si>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</si>
  <si>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</si>
  <si>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</si>
  <si>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</si>
  <si>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</si>
  <si>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</si>
  <si>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</si>
  <si>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</si>
  <si>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</si>
  <si>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</si>
  <si>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</si>
  <si>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</si>
  <si>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</si>
  <si>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</si>
  <si>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</si>
  <si>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</si>
  <si>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</si>
  <si>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</si>
  <si>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</si>
  <si>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</si>
  <si>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</si>
  <si>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</si>
  <si>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</si>
  <si>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</si>
  <si>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</si>
  <si>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</si>
  <si>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</si>
  <si>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</si>
  <si>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</si>
  <si>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</si>
  <si>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</si>
  <si>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</si>
  <si>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</si>
  <si>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</si>
  <si>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</si>
  <si>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</si>
  <si>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</si>
  <si>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</si>
  <si>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</si>
  <si>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</si>
  <si>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</si>
  <si>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</si>
  <si>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</si>
  <si>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</si>
  <si>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</si>
  <si>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</si>
  <si>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</si>
  <si>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</si>
  <si>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</si>
  <si>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</si>
  <si>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</si>
  <si>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</si>
  <si>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</si>
  <si>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</si>
  <si>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</si>
  <si>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</si>
  <si>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</si>
  <si>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</si>
  <si>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</si>
  <si>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</si>
  <si>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</si>
  <si>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</si>
  <si>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</si>
  <si>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</si>
  <si>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</si>
  <si>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</si>
  <si>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</si>
  <si>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</si>
  <si>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</si>
  <si>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</si>
  <si>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</si>
  <si>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</si>
  <si>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</si>
  <si>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</si>
  <si>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</si>
  <si>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</si>
  <si>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</si>
  <si>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</si>
  <si>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</si>
  <si>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</si>
  <si>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</si>
  <si>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</si>
  <si>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</si>
  <si>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</si>
  <si>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</si>
  <si>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</si>
  <si>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</si>
  <si>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</si>
  <si>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</si>
  <si>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</si>
  <si>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</si>
  <si>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</si>
  <si>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</si>
  <si>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</si>
  <si>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</si>
  <si>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</si>
  <si>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</si>
  <si>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</si>
  <si>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</si>
  <si>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</si>
  <si>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</si>
  <si>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</si>
  <si>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</si>
  <si>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</si>
  <si>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</si>
  <si>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</si>
  <si>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</si>
  <si>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</si>
  <si>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</si>
  <si>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</si>
  <si>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</si>
  <si>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</si>
  <si>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</si>
  <si>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</si>
  <si>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</si>
  <si>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</si>
  <si>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</si>
  <si>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</si>
  <si>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</si>
  <si>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</si>
  <si>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</si>
  <si>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</si>
  <si>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</si>
  <si>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</si>
  <si>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</si>
  <si>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</si>
  <si>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</si>
  <si>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</si>
  <si>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</si>
  <si>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</si>
  <si>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</si>
  <si>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</si>
  <si>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</si>
  <si>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</si>
  <si>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</si>
  <si>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</si>
  <si>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</si>
  <si>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</si>
  <si>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</si>
  <si>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</si>
  <si>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</si>
  <si>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</si>
  <si>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</si>
  <si>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</si>
  <si>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</si>
  <si>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</si>
  <si>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</si>
  <si>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</si>
  <si>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</si>
  <si>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</si>
  <si>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</si>
  <si>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</si>
  <si>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</si>
  <si>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</si>
  <si>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</si>
  <si>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</si>
  <si>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</si>
  <si>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</si>
  <si>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</si>
  <si>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</si>
  <si>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</si>
  <si>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</si>
  <si>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</si>
  <si>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</si>
  <si>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</si>
  <si>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</si>
  <si>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</si>
  <si>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</si>
  <si>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</si>
  <si>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</si>
  <si>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</si>
  <si>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</si>
  <si>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</si>
  <si>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</si>
  <si>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</si>
  <si>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</si>
  <si>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</si>
  <si>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</si>
  <si>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</si>
  <si>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</si>
  <si>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</si>
  <si>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</si>
  <si>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</si>
  <si>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</si>
  <si>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</si>
  <si>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</si>
  <si>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</si>
  <si>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</si>
  <si>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</si>
  <si>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</si>
  <si>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</si>
  <si>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</si>
  <si>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</si>
  <si>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</si>
  <si>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</si>
  <si>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</si>
  <si>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</si>
  <si>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</si>
  <si>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</si>
  <si>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</si>
  <si>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</si>
  <si>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</si>
  <si>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</si>
  <si>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</si>
  <si>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</si>
  <si>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</si>
  <si>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</si>
  <si>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</si>
  <si>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</si>
  <si>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</si>
  <si>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</si>
  <si>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</si>
  <si>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</si>
  <si>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</si>
  <si>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</si>
  <si>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</si>
  <si>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</si>
  <si>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</si>
  <si>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</si>
  <si>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</si>
  <si>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</si>
  <si>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</si>
  <si>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</si>
  <si>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</si>
  <si>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</si>
  <si>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</si>
  <si>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</si>
  <si>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</si>
  <si>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</si>
  <si>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</si>
  <si>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</si>
  <si>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</si>
  <si>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</si>
  <si>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</si>
  <si>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</si>
  <si>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</si>
  <si>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</si>
  <si>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</si>
  <si>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</si>
  <si>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</si>
  <si>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</si>
  <si>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</si>
  <si>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</si>
  <si>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</si>
  <si>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</si>
  <si>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</si>
  <si>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</si>
  <si>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</si>
  <si>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</si>
  <si>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</si>
  <si>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</si>
  <si>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</si>
  <si>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</si>
  <si>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</si>
  <si>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</si>
  <si>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</si>
  <si>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</si>
  <si>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</si>
  <si>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</si>
  <si>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</si>
  <si>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</si>
  <si>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</si>
  <si>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</si>
  <si>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</si>
  <si>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</si>
  <si>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</si>
  <si>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</si>
  <si>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</si>
  <si>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</si>
  <si>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</si>
  <si>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</si>
  <si>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</si>
  <si>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</si>
  <si>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</si>
  <si>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</si>
  <si>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</si>
  <si>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</si>
  <si>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</si>
  <si>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</si>
  <si>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</si>
  <si>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</si>
  <si>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</si>
  <si>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</si>
  <si>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</si>
  <si>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</si>
  <si>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</si>
  <si>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</si>
  <si>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</si>
  <si>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</si>
  <si>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</si>
  <si>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</si>
  <si>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</si>
  <si>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</si>
  <si>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</si>
  <si>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</si>
  <si>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</si>
  <si>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</si>
  <si>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</si>
  <si>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</si>
  <si>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</si>
  <si>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</si>
  <si>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</si>
  <si>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</si>
  <si>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</si>
  <si>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</si>
  <si>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</si>
  <si>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</si>
  <si>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</si>
  <si>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</si>
  <si>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</si>
  <si>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</si>
  <si>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</si>
  <si>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</si>
  <si>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</si>
  <si>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</si>
  <si>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</si>
  <si>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</si>
  <si>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</si>
  <si>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</si>
  <si>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</si>
  <si>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</si>
  <si>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</si>
  <si>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</si>
  <si>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</si>
  <si>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</si>
  <si>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</si>
  <si>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</si>
  <si>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</si>
  <si>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</si>
  <si>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</si>
  <si>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</si>
  <si>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</si>
  <si>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</si>
  <si>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</si>
  <si>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</si>
  <si>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</si>
  <si>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</si>
  <si>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</si>
  <si>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</si>
  <si>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</si>
  <si>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</si>
  <si>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</si>
  <si>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</si>
  <si>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</si>
  <si>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</si>
  <si>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</si>
  <si>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</si>
  <si>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</si>
  <si>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</si>
  <si>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</si>
  <si>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</si>
  <si>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</si>
  <si>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</si>
  <si>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</si>
  <si>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</si>
  <si>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</si>
  <si>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</si>
  <si>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</si>
  <si>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</si>
  <si>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</si>
  <si>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</si>
  <si>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</si>
  <si>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</si>
  <si>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</si>
  <si>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</si>
  <si>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</si>
  <si>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</si>
  <si>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</si>
  <si>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</si>
  <si>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</si>
  <si>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</si>
  <si>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</si>
  <si>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</si>
  <si>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</si>
  <si>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</si>
  <si>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</si>
  <si>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</si>
  <si>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</si>
  <si>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</si>
  <si>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</si>
  <si>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</si>
  <si>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</si>
  <si>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</si>
  <si>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</si>
  <si>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</si>
  <si>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</si>
  <si>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</si>
  <si>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</si>
  <si>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</si>
  <si>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</si>
  <si>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</si>
  <si>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</si>
  <si>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</si>
  <si>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</si>
  <si>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</si>
  <si>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</si>
  <si>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</si>
  <si>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</si>
  <si>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</si>
  <si>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</si>
  <si>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</si>
  <si>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</si>
  <si>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</si>
  <si>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</si>
  <si>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</si>
  <si>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</si>
  <si>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</si>
  <si>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</si>
  <si>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</si>
  <si>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</si>
  <si>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</si>
  <si>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</si>
  <si>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</si>
  <si>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</si>
  <si>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</si>
  <si>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</si>
  <si>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</si>
  <si>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</si>
  <si>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</si>
  <si>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</si>
  <si>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</si>
  <si>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</si>
  <si>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</si>
  <si>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</si>
  <si>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</si>
  <si>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</si>
  <si>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</si>
  <si>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</si>
  <si>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</si>
  <si>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</si>
  <si>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</si>
  <si>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</si>
  <si>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</si>
  <si>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</si>
  <si>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</si>
  <si>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</si>
  <si>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</si>
  <si>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</si>
  <si>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</si>
  <si>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</si>
  <si>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</si>
  <si>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</si>
  <si>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</si>
  <si>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</si>
  <si>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</si>
  <si>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</si>
  <si>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</si>
  <si>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</si>
  <si>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</si>
  <si>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</si>
  <si>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</si>
  <si>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</si>
  <si>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</si>
  <si>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</si>
  <si>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</si>
  <si>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</si>
  <si>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</si>
  <si>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</si>
  <si>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</si>
  <si>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</si>
  <si>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</si>
  <si>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</si>
  <si>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</si>
  <si>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</si>
  <si>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</si>
  <si>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</si>
  <si>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</si>
  <si>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</si>
  <si>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</si>
  <si>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</si>
  <si>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</si>
  <si>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</si>
  <si>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</si>
  <si>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</si>
  <si>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</si>
  <si>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</si>
  <si>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</si>
  <si>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</si>
  <si>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</si>
  <si>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</si>
  <si>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</si>
  <si>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</si>
  <si>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</si>
  <si>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</si>
  <si>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</si>
  <si>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</si>
  <si>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</si>
  <si>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</si>
  <si>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</si>
  <si>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</si>
  <si>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</si>
  <si>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</si>
  <si>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</si>
  <si>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</si>
  <si>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</si>
  <si>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</si>
  <si>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</si>
  <si>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</si>
  <si>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</si>
  <si>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</si>
  <si>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</si>
  <si>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</si>
  <si>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</si>
  <si>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</si>
  <si>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</si>
  <si>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</si>
  <si>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</si>
  <si>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</si>
  <si>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</si>
  <si>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</si>
  <si>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</si>
  <si>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</si>
  <si>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</si>
  <si>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</si>
  <si>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</si>
  <si>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</si>
  <si>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</si>
  <si>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</si>
  <si>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</si>
  <si>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</si>
  <si>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</si>
  <si>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</si>
  <si>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</si>
  <si>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</si>
  <si>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</si>
  <si>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</si>
  <si>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</si>
  <si>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</si>
  <si>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</si>
  <si>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</si>
  <si>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</si>
  <si>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</si>
  <si>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</si>
  <si>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</si>
  <si>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</si>
  <si>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</si>
  <si>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</si>
  <si>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</si>
  <si>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</si>
  <si>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</si>
  <si>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</si>
  <si>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</si>
  <si>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</si>
  <si>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</si>
  <si>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</si>
  <si>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</si>
  <si>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</si>
  <si>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</si>
  <si>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</si>
  <si>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</si>
  <si>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</si>
  <si>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</si>
  <si>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</si>
  <si>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</si>
  <si>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</si>
  <si>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</si>
  <si>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</si>
  <si>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</si>
  <si>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</si>
  <si>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</si>
  <si>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</si>
  <si>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</si>
  <si>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</si>
  <si>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</si>
  <si>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</si>
  <si>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</si>
  <si>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</si>
  <si>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</si>
  <si>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</si>
  <si>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</si>
  <si>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</si>
  <si>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</si>
  <si>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</si>
  <si>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</si>
  <si>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</si>
  <si>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</si>
  <si>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</si>
  <si>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</si>
  <si>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</si>
  <si>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</si>
  <si>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</si>
  <si>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</si>
  <si>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</si>
  <si>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</si>
  <si>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</si>
  <si>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</si>
  <si>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</si>
  <si>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</si>
  <si>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</si>
  <si>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</si>
  <si>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</si>
  <si>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</si>
  <si>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</si>
  <si>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</si>
  <si>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</si>
  <si>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</si>
  <si>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</si>
  <si>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</si>
  <si>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</si>
  <si>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</si>
  <si>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</si>
  <si>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</si>
  <si>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</si>
  <si>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</si>
  <si>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</si>
  <si>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</si>
  <si>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</si>
  <si>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</si>
  <si>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</si>
  <si>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</si>
  <si>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</si>
  <si>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</si>
  <si>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</si>
  <si>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</si>
  <si>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</si>
  <si>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</si>
  <si>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</si>
  <si>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</si>
  <si>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</si>
  <si>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</si>
  <si>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</si>
  <si>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</si>
  <si>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</si>
  <si>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</si>
  <si>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</si>
  <si>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</si>
  <si>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</si>
  <si>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</si>
  <si>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</si>
  <si>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</si>
  <si>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</si>
  <si>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</si>
  <si>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</si>
  <si>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</si>
  <si>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</si>
  <si>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</si>
  <si>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</si>
  <si>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</si>
  <si>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</si>
  <si>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</si>
  <si>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</si>
  <si>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</si>
  <si>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</si>
  <si>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</si>
  <si>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</si>
  <si>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</si>
  <si>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</si>
  <si>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</si>
  <si>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</si>
  <si>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</si>
  <si>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</si>
  <si>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</si>
  <si>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</si>
  <si>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</si>
  <si>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</si>
  <si>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</si>
  <si>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</si>
  <si>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</si>
  <si>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</si>
  <si>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</si>
  <si>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</si>
  <si>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</si>
  <si>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</si>
  <si>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</si>
  <si>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</si>
  <si>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</si>
  <si>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</si>
  <si>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</si>
  <si>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</si>
  <si>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</si>
  <si>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</si>
  <si>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</si>
  <si>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</si>
  <si>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</si>
  <si>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</si>
  <si>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</si>
  <si>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</si>
  <si>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</si>
  <si>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</si>
  <si>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</si>
  <si>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</si>
  <si>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</si>
  <si>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</si>
  <si>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</si>
  <si>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</si>
  <si>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</si>
  <si>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</si>
  <si>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</si>
  <si>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</si>
  <si>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</si>
  <si>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</si>
  <si>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</si>
  <si>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</si>
  <si>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</si>
  <si>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</si>
  <si>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</si>
  <si>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</si>
  <si>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</si>
  <si>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</si>
  <si>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</si>
  <si>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</si>
  <si>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</si>
  <si>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</si>
  <si>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</si>
  <si>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</si>
  <si>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</si>
  <si>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</si>
  <si>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</si>
  <si>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</si>
  <si>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</si>
  <si>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</si>
  <si>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</si>
  <si>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</si>
  <si>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</si>
  <si>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</si>
  <si>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</si>
  <si>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</si>
  <si>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</si>
  <si>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</si>
  <si>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</si>
  <si>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</si>
  <si>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</si>
  <si>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</si>
  <si>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</si>
  <si>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</si>
  <si>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</si>
  <si>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</si>
  <si>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</si>
  <si>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</si>
  <si>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</si>
  <si>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</si>
  <si>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</si>
  <si>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</si>
  <si>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</si>
  <si>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</si>
  <si>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</si>
  <si>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</si>
  <si>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</si>
  <si>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</si>
  <si>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</si>
  <si>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</si>
  <si>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</si>
  <si>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</si>
  <si>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</si>
  <si>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</si>
  <si>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</si>
  <si>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</si>
  <si>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</si>
  <si>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</si>
  <si>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</si>
  <si>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</si>
  <si>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</si>
  <si>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</si>
  <si>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</si>
  <si>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</si>
  <si>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</si>
  <si>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</si>
  <si>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</si>
  <si>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</si>
  <si>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</si>
  <si>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</si>
  <si>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</si>
  <si>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</si>
  <si>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</si>
  <si>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</si>
  <si>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</si>
  <si>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</si>
  <si>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</si>
  <si>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</si>
  <si>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</si>
  <si>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</si>
  <si>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</si>
  <si>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</si>
  <si>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</si>
  <si>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</si>
  <si>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</si>
  <si>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</si>
  <si>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</si>
  <si>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</si>
  <si>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</si>
  <si>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</si>
  <si>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</si>
  <si>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</si>
  <si>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</si>
  <si>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</si>
  <si>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</si>
  <si>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</si>
  <si>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</si>
  <si>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</si>
  <si>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</si>
  <si>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</si>
  <si>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</si>
  <si>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</si>
  <si>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</si>
  <si>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</si>
  <si>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</si>
  <si>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</si>
  <si>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</si>
  <si>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</si>
  <si>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</si>
  <si>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</si>
  <si>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</si>
  <si>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</si>
  <si>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</si>
  <si>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</si>
  <si>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</si>
  <si>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</si>
  <si>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</si>
  <si>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</si>
  <si>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</si>
  <si>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</si>
  <si>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</si>
  <si>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</si>
  <si>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</si>
  <si>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</si>
  <si>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</si>
  <si>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</si>
  <si>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</si>
  <si>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</si>
  <si>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</si>
  <si>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</si>
  <si>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</si>
  <si>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</si>
  <si>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</si>
  <si>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</si>
  <si>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</si>
  <si>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</si>
  <si>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</si>
  <si>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</si>
  <si>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</si>
  <si>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</si>
  <si>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</si>
  <si>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</si>
  <si>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</si>
  <si>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</si>
  <si>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</si>
  <si>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</si>
  <si>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</si>
  <si>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</si>
  <si>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</si>
  <si>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</si>
  <si>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</si>
  <si>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</si>
  <si>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</si>
  <si>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</si>
  <si>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</si>
  <si>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</si>
  <si>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</si>
  <si>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</si>
  <si>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</si>
  <si>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</si>
  <si>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</si>
  <si>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</si>
  <si>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</si>
  <si>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</si>
  <si>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</si>
  <si>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</si>
  <si>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</si>
  <si>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</si>
  <si>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</si>
  <si>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</si>
  <si>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</si>
  <si>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</si>
  <si>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</si>
  <si>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</si>
  <si>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</si>
  <si>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</si>
  <si>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</si>
  <si>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</si>
  <si>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</si>
  <si>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</si>
  <si>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</si>
  <si>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</si>
  <si>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</si>
  <si>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</si>
  <si>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</si>
  <si>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</si>
  <si>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</si>
  <si>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</si>
  <si>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</si>
  <si>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</si>
  <si>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</si>
  <si>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</si>
  <si>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</si>
  <si>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</si>
  <si>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</si>
  <si>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</si>
  <si>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</si>
  <si>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</si>
  <si>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</si>
  <si>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</si>
  <si>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</si>
  <si>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</si>
  <si>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</si>
  <si>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</si>
  <si>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</si>
  <si>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</si>
  <si>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</si>
  <si>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</si>
  <si>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</si>
  <si>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</si>
  <si>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</si>
  <si>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</si>
  <si>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</si>
  <si>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</si>
  <si>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</si>
  <si>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</si>
  <si>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</si>
  <si>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</si>
  <si>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</si>
  <si>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</si>
  <si>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</si>
  <si>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</si>
  <si>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</si>
  <si>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</si>
  <si>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</si>
  <si>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</si>
  <si>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</si>
  <si>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</si>
  <si>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</si>
  <si>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</si>
  <si>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</si>
  <si>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</si>
  <si>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</si>
  <si>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</si>
  <si>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</si>
  <si>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</si>
  <si>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</si>
  <si>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</si>
  <si>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</si>
  <si>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</si>
  <si>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</si>
  <si>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</si>
  <si>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</si>
  <si>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</si>
  <si>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</si>
  <si>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</si>
  <si>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</si>
  <si>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</si>
  <si>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</si>
  <si>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</si>
  <si>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</si>
  <si>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</si>
  <si>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</si>
  <si>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</si>
  <si>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</si>
  <si>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</si>
  <si>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</si>
  <si>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</si>
  <si>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</si>
  <si>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</si>
  <si>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</si>
  <si>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</si>
  <si>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</si>
  <si>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</si>
  <si>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</si>
  <si>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</si>
  <si>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</si>
  <si>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</si>
  <si>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</si>
  <si>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</si>
  <si>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</si>
  <si>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</si>
  <si>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</si>
  <si>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</si>
  <si>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</si>
  <si>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</si>
  <si>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</si>
  <si>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</si>
  <si>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</si>
  <si>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</si>
  <si>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</si>
  <si>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</si>
  <si>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</si>
  <si>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</si>
  <si>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</si>
  <si>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</si>
  <si>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</si>
  <si>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</si>
  <si>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</si>
  <si>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</si>
  <si>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</si>
  <si>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</si>
  <si>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</si>
  <si>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</si>
  <si>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</si>
  <si>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</si>
  <si>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</si>
  <si>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</si>
  <si>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</si>
  <si>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</si>
  <si>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</si>
  <si>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</si>
  <si>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</si>
  <si>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</si>
  <si>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</si>
  <si>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</si>
  <si>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</si>
  <si>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</si>
  <si>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</si>
  <si>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</si>
  <si>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</si>
  <si>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</si>
  <si>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</si>
  <si>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</si>
  <si>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</si>
  <si>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</si>
  <si>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</si>
  <si>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</si>
  <si>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</si>
  <si>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</si>
  <si>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</si>
  <si>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</si>
  <si>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</si>
  <si>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</si>
  <si>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</si>
  <si>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</si>
  <si>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</si>
  <si>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</si>
  <si>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</si>
  <si>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</si>
  <si>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</si>
  <si>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</si>
  <si>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</si>
  <si>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</si>
  <si>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</si>
  <si>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</si>
  <si>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</si>
  <si>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</si>
  <si>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</si>
  <si>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</si>
  <si>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</si>
  <si>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</si>
  <si>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</si>
  <si>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</si>
  <si>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</si>
  <si>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</si>
  <si>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</si>
  <si>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</si>
  <si>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</si>
  <si>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</si>
  <si>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</si>
  <si>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</si>
  <si>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</si>
  <si>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</si>
  <si>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</si>
  <si>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</si>
  <si>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</si>
  <si>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</si>
  <si>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</si>
  <si>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</si>
  <si>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</si>
  <si>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</si>
  <si>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</si>
  <si>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</si>
  <si>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</si>
  <si>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</si>
  <si>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</si>
  <si>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</si>
  <si>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</si>
  <si>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</si>
  <si>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</si>
  <si>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</si>
  <si>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</si>
  <si>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</si>
  <si>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</si>
  <si>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</si>
  <si>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</si>
  <si>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</si>
  <si>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</si>
  <si>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</si>
  <si>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</si>
  <si>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</si>
  <si>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</si>
  <si>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</si>
  <si>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</si>
  <si>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</si>
  <si>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</si>
  <si>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</si>
  <si>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</si>
  <si>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</si>
  <si>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</si>
  <si>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</si>
  <si>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</si>
  <si>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</si>
  <si>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</si>
  <si>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</si>
  <si>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</si>
  <si>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</si>
  <si>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</si>
  <si>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</si>
  <si>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</si>
  <si>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</si>
  <si>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</si>
  <si>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</si>
  <si>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</si>
  <si>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</si>
  <si>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</si>
  <si>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</si>
  <si>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</si>
  <si>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</si>
  <si>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</si>
  <si>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</si>
  <si>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</si>
  <si>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</si>
  <si>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</si>
  <si>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</si>
  <si>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</si>
  <si>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</si>
  <si>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</si>
  <si>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</si>
  <si>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</si>
  <si>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</si>
  <si>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</si>
  <si>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</si>
  <si>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</si>
  <si>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</si>
  <si>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</si>
  <si>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</si>
  <si>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</si>
  <si>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</si>
  <si>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</si>
  <si>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</si>
  <si>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</si>
  <si>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</si>
  <si>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</si>
  <si>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</si>
  <si>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</si>
  <si>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</si>
  <si>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</si>
  <si>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</si>
  <si>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</si>
  <si>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</si>
  <si>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</si>
  <si>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</si>
  <si>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</si>
  <si>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</si>
  <si>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</si>
  <si>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</si>
  <si>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</si>
  <si>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</si>
  <si>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</si>
  <si>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</si>
  <si>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</si>
  <si>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</si>
  <si>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</si>
  <si>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</si>
  <si>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</si>
  <si>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</si>
  <si>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</si>
  <si>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</si>
  <si>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</si>
  <si>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</si>
  <si>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</si>
  <si>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</si>
  <si>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</si>
  <si>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</si>
  <si>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</si>
  <si>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</si>
  <si>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</si>
  <si>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</si>
  <si>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</si>
  <si>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</si>
  <si>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</si>
  <si>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</si>
  <si>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</si>
  <si>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</si>
  <si>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</si>
  <si>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</si>
  <si>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</si>
  <si>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</si>
  <si>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</si>
  <si>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</si>
  <si>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</si>
  <si>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</si>
  <si>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</si>
  <si>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</si>
  <si>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</si>
  <si>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</si>
  <si>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</si>
  <si>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</si>
  <si>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</si>
  <si>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</si>
  <si>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</si>
  <si>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</si>
  <si>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</si>
  <si>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</si>
  <si>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</si>
  <si>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</si>
  <si>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</si>
  <si>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</si>
  <si>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</si>
  <si>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</si>
  <si>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</si>
  <si>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</si>
  <si>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</si>
  <si>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</si>
  <si>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</si>
  <si>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</si>
  <si>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</si>
  <si>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</si>
  <si>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</si>
  <si>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</si>
  <si>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</si>
  <si>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</si>
  <si>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</si>
  <si>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</si>
  <si>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</si>
  <si>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</si>
  <si>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</si>
  <si>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</si>
  <si>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</si>
  <si>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</si>
  <si>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</si>
  <si>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</si>
  <si>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</si>
  <si>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</si>
  <si>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</si>
  <si>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</si>
  <si>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</si>
  <si>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</si>
  <si>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</si>
  <si>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</si>
  <si>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</si>
  <si>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</si>
  <si>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</si>
  <si>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</si>
  <si>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</si>
  <si>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</si>
  <si>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</si>
  <si>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</si>
  <si>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</si>
  <si>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</si>
  <si>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</si>
  <si>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</si>
  <si>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</si>
  <si>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</si>
  <si>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</si>
  <si>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</si>
  <si>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</si>
  <si>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</si>
  <si>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</si>
  <si>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</si>
  <si>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</si>
  <si>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</si>
  <si>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</si>
  <si>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</si>
  <si>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</si>
  <si>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</si>
  <si>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</si>
  <si>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</si>
  <si>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</si>
  <si>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</si>
  <si>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</si>
  <si>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</si>
  <si>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</si>
  <si>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</si>
  <si>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</si>
  <si>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</si>
  <si>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</si>
  <si>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</si>
  <si>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</si>
  <si>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</si>
  <si>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</si>
  <si>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</si>
  <si>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</si>
  <si>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</si>
  <si>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</si>
  <si>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</si>
  <si>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</si>
  <si>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</si>
  <si>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</si>
  <si>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</si>
  <si>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</si>
  <si>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</si>
  <si>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</si>
  <si>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</si>
  <si>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</si>
  <si>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</si>
  <si>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</si>
  <si>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</si>
  <si>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</si>
  <si>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</si>
  <si>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</si>
  <si>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</si>
  <si>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</si>
  <si>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</si>
  <si>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</si>
  <si>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</si>
  <si>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</si>
  <si>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</si>
  <si>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</si>
  <si>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</si>
  <si>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</si>
  <si>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</si>
  <si>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</si>
  <si>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</si>
  <si>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</si>
  <si>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</si>
  <si>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</si>
  <si>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</si>
  <si>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</si>
  <si>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</si>
  <si>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</si>
  <si>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</si>
  <si>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</si>
  <si>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</si>
  <si>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</si>
  <si>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</si>
  <si>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</si>
  <si>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</si>
  <si>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</si>
  <si>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</si>
  <si>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</si>
  <si>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</si>
  <si>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</si>
  <si>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</si>
  <si>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</si>
  <si>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</si>
  <si>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</si>
  <si>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</si>
  <si>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</si>
  <si>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</si>
  <si>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</si>
  <si>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</si>
  <si>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</si>
  <si>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</si>
  <si>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</si>
  <si>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</si>
  <si>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</si>
  <si>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</si>
  <si>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</si>
  <si>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</si>
  <si>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</si>
  <si>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</si>
  <si>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</si>
  <si>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</si>
  <si>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</si>
  <si>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</si>
  <si>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</si>
  <si>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</si>
  <si>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</si>
  <si>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</si>
  <si>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</si>
  <si>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</si>
  <si>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</si>
  <si>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</si>
  <si>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</si>
  <si>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</si>
  <si>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</si>
  <si>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</si>
  <si>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</si>
  <si>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</si>
  <si>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</si>
  <si>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</si>
  <si>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</si>
  <si>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</si>
  <si>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</si>
  <si>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</si>
  <si>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</si>
  <si>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</si>
  <si>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</si>
  <si>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</si>
  <si>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</si>
  <si>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</si>
  <si>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</si>
  <si>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</si>
  <si>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</si>
  <si>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</si>
  <si>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</si>
  <si>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</si>
  <si>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</si>
  <si>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</si>
  <si>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</si>
  <si>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</si>
  <si>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</si>
  <si>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</si>
  <si>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</si>
  <si>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</si>
  <si>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</si>
  <si>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</si>
  <si>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</si>
  <si>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</si>
  <si>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</si>
  <si>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</si>
  <si>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</si>
  <si>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</si>
  <si>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</si>
  <si>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</si>
  <si>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</si>
  <si>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</si>
  <si>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</si>
  <si>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</si>
  <si>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</si>
  <si>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</si>
  <si>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</si>
  <si>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</si>
  <si>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</si>
  <si>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</si>
  <si>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</si>
  <si>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</si>
  <si>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</si>
  <si>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</si>
  <si>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</si>
  <si>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</si>
  <si>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</si>
  <si>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</si>
  <si>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</si>
  <si>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</si>
  <si>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</si>
  <si>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</si>
  <si>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</si>
  <si>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</si>
  <si>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</si>
  <si>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</si>
  <si>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</si>
  <si>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</si>
  <si>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</si>
  <si>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</si>
  <si>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</si>
  <si>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</si>
  <si>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</si>
  <si>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</si>
  <si>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</si>
  <si>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</si>
  <si>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</si>
  <si>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</si>
  <si>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</si>
  <si>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</si>
  <si>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</si>
  <si>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</si>
  <si>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</si>
  <si>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</si>
  <si>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</si>
  <si>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</si>
  <si>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</si>
  <si>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</si>
  <si>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</si>
  <si>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</si>
  <si>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</si>
  <si>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</si>
  <si>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</si>
  <si>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</si>
  <si>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</si>
  <si>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</si>
  <si>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</si>
  <si>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</si>
  <si>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</si>
  <si>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</si>
  <si>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</si>
  <si>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</si>
  <si>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</si>
  <si>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</si>
  <si>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</si>
  <si>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</si>
  <si>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</si>
  <si>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</si>
  <si>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</si>
  <si>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</si>
  <si>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</si>
  <si>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</si>
  <si>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</si>
  <si>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</si>
  <si>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</si>
  <si>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</si>
  <si>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</si>
  <si>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</si>
  <si>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</si>
  <si>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</si>
  <si>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</si>
  <si>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</si>
  <si>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</si>
  <si>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</si>
  <si>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</si>
  <si>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</si>
  <si>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</si>
  <si>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</si>
  <si>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</si>
  <si>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</si>
  <si>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</si>
  <si>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</si>
  <si>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</si>
  <si>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</si>
  <si>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</si>
  <si>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</si>
  <si>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</si>
  <si>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</si>
  <si>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</si>
  <si>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</si>
  <si>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</si>
  <si>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</si>
  <si>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</si>
  <si>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</si>
  <si>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</si>
  <si>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</si>
  <si>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</si>
  <si>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</si>
  <si>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</si>
  <si>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</si>
  <si>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</si>
  <si>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</si>
  <si>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</si>
  <si>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</si>
  <si>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</si>
  <si>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</si>
  <si>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</si>
  <si>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</si>
  <si>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</si>
  <si>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</si>
  <si>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</si>
  <si>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</si>
  <si>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</si>
  <si>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</si>
  <si>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</si>
  <si>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</si>
  <si>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</si>
  <si>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</si>
  <si>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</si>
  <si>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</si>
  <si>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</si>
  <si>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</si>
  <si>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</si>
  <si>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</si>
  <si>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</si>
  <si>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</si>
  <si>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</si>
  <si>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</si>
  <si>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</si>
  <si>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</si>
  <si>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</si>
  <si>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</si>
  <si>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</si>
  <si>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</si>
  <si>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</si>
  <si>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</si>
  <si>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</si>
  <si>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</si>
  <si>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</si>
  <si>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</si>
  <si>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</si>
  <si>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</si>
  <si>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</si>
  <si>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</si>
  <si>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</si>
  <si>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</si>
  <si>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</si>
  <si>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</si>
  <si>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</si>
  <si>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</si>
  <si>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</si>
  <si>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</si>
  <si>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</si>
  <si>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</si>
  <si>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</si>
  <si>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</si>
  <si>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</si>
  <si>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</si>
  <si>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</si>
  <si>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</si>
  <si>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</si>
  <si>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</si>
  <si>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</si>
  <si>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</si>
  <si>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</si>
  <si>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</si>
  <si>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</si>
  <si>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</si>
  <si>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</si>
  <si>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</si>
  <si>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</si>
  <si>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</si>
  <si>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</si>
  <si>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</si>
  <si>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</si>
  <si>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</si>
  <si>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</si>
  <si>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</si>
  <si>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</si>
  <si>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</si>
  <si>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</si>
  <si>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</si>
  <si>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</si>
  <si>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</si>
  <si>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</si>
  <si>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</si>
  <si>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</si>
  <si>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</si>
  <si>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</si>
  <si>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</si>
  <si>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</si>
  <si>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</si>
  <si>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</si>
  <si>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</si>
  <si>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</si>
  <si>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</si>
  <si>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</si>
  <si>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</si>
  <si>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</si>
  <si>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</si>
  <si>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</si>
  <si>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</si>
  <si>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</si>
  <si>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</si>
  <si>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</si>
  <si>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</si>
  <si>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</si>
  <si>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</si>
  <si>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</si>
  <si>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</si>
  <si>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</si>
  <si>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</si>
  <si>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</si>
  <si>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</si>
  <si>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</si>
  <si>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</si>
  <si>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</si>
  <si>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</si>
  <si>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</si>
  <si>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</si>
  <si>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</si>
  <si>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</si>
  <si>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</si>
  <si>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</si>
  <si>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</si>
  <si>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</si>
  <si>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</si>
  <si>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</si>
  <si>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</si>
  <si>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</si>
  <si>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</si>
  <si>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</si>
  <si>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</si>
  <si>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</si>
  <si>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</si>
  <si>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</si>
  <si>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</si>
  <si>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</si>
  <si>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</si>
  <si>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</si>
  <si>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</si>
  <si>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</si>
  <si>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</si>
  <si>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</si>
  <si>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</si>
  <si>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</si>
  <si>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</si>
  <si>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</si>
  <si>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</si>
  <si>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</si>
  <si>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</si>
  <si>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</si>
  <si>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</si>
  <si>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</si>
  <si>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</si>
  <si>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</si>
  <si>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</si>
  <si>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</si>
  <si>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</si>
  <si>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</si>
  <si>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</si>
  <si>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</si>
  <si>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</si>
  <si>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</si>
  <si>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</si>
  <si>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</si>
  <si>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</si>
  <si>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</si>
  <si>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</si>
  <si>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</si>
  <si>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</si>
  <si>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</si>
  <si>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</si>
  <si>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</si>
  <si>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</si>
  <si>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</si>
  <si>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</si>
  <si>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</si>
  <si>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</si>
  <si>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</si>
  <si>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</si>
  <si>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</si>
  <si>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</si>
  <si>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</si>
  <si>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</si>
  <si>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</si>
  <si>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</si>
  <si>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</si>
  <si>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</si>
  <si>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</si>
  <si>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</si>
  <si>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</si>
  <si>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</si>
  <si>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</si>
  <si>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</si>
  <si>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</si>
  <si>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</si>
  <si>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</si>
  <si>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</si>
  <si>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</si>
  <si>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</si>
  <si>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</si>
  <si>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</si>
  <si>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</si>
  <si>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</si>
  <si>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</si>
  <si>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</si>
  <si>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</si>
  <si>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</si>
  <si>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</si>
  <si>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</si>
  <si>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</si>
  <si>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</si>
  <si>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</si>
  <si>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</si>
  <si>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</si>
  <si>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</si>
  <si>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</si>
  <si>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</si>
  <si>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</si>
  <si>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</si>
  <si>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</si>
  <si>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</si>
  <si>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</si>
  <si>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</si>
  <si>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</si>
  <si>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</si>
  <si>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</si>
  <si>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</si>
  <si>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</si>
  <si>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</si>
  <si>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</si>
  <si>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</si>
  <si>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</si>
  <si>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</si>
  <si>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</si>
  <si>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</si>
  <si>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</si>
  <si>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</si>
  <si>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</si>
  <si>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</si>
  <si>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</si>
  <si>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</si>
  <si>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</si>
  <si>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</si>
  <si>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</si>
  <si>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</si>
  <si>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</si>
  <si>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</si>
  <si>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</si>
  <si>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</si>
  <si>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</si>
  <si>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</si>
  <si>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</si>
  <si>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</si>
  <si>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</si>
  <si>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</si>
  <si>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</si>
  <si>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</si>
  <si>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</si>
  <si>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</si>
  <si>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</si>
  <si>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</si>
  <si>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</si>
  <si>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</si>
  <si>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</si>
  <si>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</si>
  <si>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</si>
  <si>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</si>
  <si>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</si>
  <si>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</si>
  <si>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</si>
  <si>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</si>
  <si>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</si>
  <si>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</si>
  <si>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</si>
  <si>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</si>
  <si>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</si>
  <si>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</si>
  <si>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</si>
  <si>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</si>
  <si>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</si>
  <si>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</si>
  <si>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</si>
  <si>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</si>
  <si>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</si>
  <si>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</si>
  <si>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</si>
  <si>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</si>
  <si>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</si>
  <si>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</si>
  <si>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</si>
  <si>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</si>
  <si>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</si>
  <si>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</si>
  <si>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</si>
  <si>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</si>
  <si>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</si>
  <si>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</si>
  <si>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</si>
  <si>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</si>
  <si>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</si>
  <si>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</si>
  <si>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</si>
  <si>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</si>
  <si>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</si>
  <si>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</si>
  <si>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</si>
  <si>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</si>
  <si>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</si>
  <si>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</si>
  <si>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</si>
  <si>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</si>
  <si>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</si>
  <si>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</si>
  <si>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</si>
  <si>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</si>
  <si>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</si>
  <si>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</si>
  <si>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</si>
  <si>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</si>
  <si>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</si>
  <si>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</si>
  <si>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</si>
  <si>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</si>
  <si>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</si>
  <si>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</si>
  <si>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</si>
  <si>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</si>
  <si>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</si>
  <si>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</si>
  <si>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</si>
  <si>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</si>
  <si>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</si>
  <si>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</si>
  <si>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</si>
  <si>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</si>
  <si>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</si>
  <si>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</si>
  <si>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</si>
  <si>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</si>
  <si>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</si>
  <si>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</si>
  <si>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</si>
  <si>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</si>
  <si>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</si>
  <si>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</si>
  <si>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</si>
  <si>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</si>
  <si>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</si>
  <si>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</si>
  <si>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</si>
  <si>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</si>
  <si>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</si>
  <si>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</si>
  <si>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</si>
  <si>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</si>
  <si>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</si>
  <si>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</si>
  <si>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</si>
  <si>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</si>
  <si>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</si>
  <si>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</si>
  <si>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</si>
  <si>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</si>
  <si>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</si>
  <si>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</si>
  <si>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</si>
  <si>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</si>
  <si>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</si>
  <si>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</si>
  <si>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</si>
  <si>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</si>
  <si>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</si>
  <si>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</si>
  <si>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</si>
  <si>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</si>
  <si>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</si>
  <si>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</si>
  <si>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</si>
  <si>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</si>
  <si>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</si>
  <si>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</si>
  <si>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</si>
  <si>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</si>
  <si>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</si>
  <si>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</si>
  <si>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</si>
  <si>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</si>
  <si>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</si>
  <si>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</si>
  <si>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</si>
  <si>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</si>
  <si>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</si>
  <si>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</si>
  <si>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</si>
  <si>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</si>
  <si>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</si>
  <si>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</si>
  <si>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</si>
  <si>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</si>
  <si>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</si>
  <si>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</si>
  <si>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</si>
  <si>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</si>
  <si>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</si>
  <si>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</si>
  <si>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</si>
  <si>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</si>
  <si>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</si>
  <si>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</si>
  <si>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</si>
  <si>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</si>
  <si>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</si>
  <si>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</si>
  <si>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</si>
  <si>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</si>
  <si>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</si>
  <si>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</si>
  <si>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</si>
  <si>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</si>
  <si>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</si>
  <si>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</si>
  <si>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</si>
  <si>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</si>
  <si>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</si>
  <si>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</si>
  <si>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</si>
  <si>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</si>
  <si>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</si>
  <si>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</si>
  <si>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</si>
  <si>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</si>
  <si>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</si>
  <si>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</si>
  <si>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</si>
  <si>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</si>
  <si>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</si>
  <si>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</si>
  <si>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</si>
  <si>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</si>
  <si>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</si>
  <si>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</si>
  <si>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</si>
  <si>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</si>
  <si>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</si>
  <si>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</si>
  <si>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</si>
  <si>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</si>
  <si>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</si>
  <si>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</si>
  <si>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</si>
  <si>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</si>
  <si>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</si>
  <si>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</si>
  <si>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</si>
  <si>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</si>
  <si>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</si>
  <si>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</si>
  <si>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</si>
  <si>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</si>
  <si>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</si>
  <si>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</si>
  <si>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</si>
  <si>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</si>
  <si>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</si>
  <si>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</si>
  <si>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</si>
  <si>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</si>
  <si>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</si>
  <si>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</si>
  <si>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</si>
  <si>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</si>
  <si>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</si>
  <si>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</si>
  <si>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</si>
  <si>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</si>
  <si>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</si>
  <si>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</si>
  <si>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</si>
  <si>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</si>
  <si>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</si>
  <si>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</si>
  <si>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</si>
  <si>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</si>
  <si>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</si>
  <si>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</si>
  <si>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</si>
  <si>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</si>
  <si>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</si>
  <si>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</si>
  <si>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</si>
  <si>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</si>
  <si>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</si>
  <si>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</si>
  <si>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</si>
  <si>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</si>
  <si>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</si>
  <si>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</si>
  <si>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</si>
  <si>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</si>
  <si>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</si>
  <si>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</si>
  <si>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</si>
  <si>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</si>
  <si>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</si>
  <si>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</si>
  <si>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</si>
  <si>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</si>
  <si>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</si>
  <si>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</si>
  <si>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</si>
  <si>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</si>
  <si>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</si>
  <si>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</si>
  <si>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</si>
  <si>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</si>
  <si>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</si>
  <si>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</si>
  <si>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</si>
  <si>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</si>
  <si>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</si>
  <si>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</si>
  <si>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</si>
  <si>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</si>
  <si>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</si>
  <si>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</si>
  <si>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</si>
  <si>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</si>
  <si>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</si>
  <si>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</si>
  <si>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</si>
  <si>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</si>
  <si>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</si>
  <si>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</si>
  <si>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</si>
  <si>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</si>
  <si>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</si>
  <si>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</si>
  <si>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</si>
  <si>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</si>
  <si>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</si>
  <si>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</si>
  <si>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</si>
  <si>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</si>
  <si>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</si>
  <si>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</si>
  <si>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</si>
  <si>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</si>
  <si>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</si>
  <si>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</si>
  <si>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</si>
  <si>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</si>
  <si>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</si>
  <si>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</si>
  <si>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</si>
  <si>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</si>
  <si>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</si>
  <si>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</si>
  <si>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</si>
  <si>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</si>
  <si>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</si>
  <si>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</si>
  <si>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</si>
  <si>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</si>
  <si>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</si>
  <si>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</si>
  <si>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</si>
  <si>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</si>
  <si>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</si>
  <si>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</si>
  <si>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</si>
  <si>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</si>
  <si>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</si>
  <si>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</si>
  <si>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</si>
  <si>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</si>
  <si>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</si>
  <si>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</si>
  <si>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</si>
  <si>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</si>
  <si>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</si>
  <si>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</si>
  <si>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</si>
  <si>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</si>
  <si>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</si>
  <si>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</si>
  <si>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</si>
  <si>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</si>
  <si>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</si>
  <si>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</si>
  <si>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</si>
  <si>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</si>
  <si>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</si>
  <si>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</si>
  <si>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</si>
  <si>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</si>
  <si>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</si>
  <si>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</si>
  <si>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</si>
  <si>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</si>
  <si>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</si>
  <si>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</si>
  <si>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</si>
  <si>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</si>
  <si>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</si>
  <si>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</si>
  <si>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</si>
  <si>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</si>
  <si>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</si>
  <si>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</si>
  <si>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</si>
  <si>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</si>
  <si>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</si>
  <si>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</si>
  <si>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</si>
  <si>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</si>
  <si>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</si>
  <si>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</si>
  <si>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</si>
  <si>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</si>
  <si>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</si>
  <si>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</si>
  <si>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</si>
  <si>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</si>
  <si>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</si>
  <si>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</si>
  <si>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</si>
  <si>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</si>
  <si>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</si>
  <si>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</si>
  <si>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</si>
  <si>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</si>
  <si>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</si>
  <si>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</si>
  <si>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</si>
  <si>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</si>
  <si>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</si>
  <si>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</si>
  <si>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</si>
  <si>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</si>
  <si>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</si>
  <si>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</si>
  <si>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</si>
  <si>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</si>
  <si>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</si>
  <si>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</si>
  <si>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</si>
  <si>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</si>
  <si>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</si>
  <si>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</si>
  <si>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</si>
  <si>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</si>
  <si>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</si>
  <si>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</si>
  <si>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</si>
  <si>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</si>
  <si>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</si>
  <si>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</si>
  <si>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</si>
  <si>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</si>
  <si>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</si>
  <si>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</si>
  <si>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</si>
  <si>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</si>
  <si>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</si>
  <si>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</si>
  <si>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</si>
  <si>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</si>
  <si>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</si>
  <si>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</si>
  <si>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</si>
  <si>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</si>
  <si>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</si>
  <si>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</si>
  <si>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</si>
  <si>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</si>
  <si>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</si>
  <si>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</si>
  <si>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</si>
  <si>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</si>
  <si>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</si>
  <si>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</si>
  <si>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</si>
  <si>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</si>
  <si>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</si>
  <si>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</si>
  <si>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</si>
  <si>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</si>
  <si>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</si>
  <si>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</si>
  <si>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</si>
  <si>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</si>
  <si>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</si>
  <si>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</si>
  <si>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</si>
  <si>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</si>
  <si>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</si>
  <si>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</si>
  <si>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</si>
  <si>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</si>
  <si>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</si>
  <si>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</si>
  <si>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</si>
  <si>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May</t>
  </si>
  <si>
    <t>Years (Order Date)</t>
  </si>
  <si>
    <t>Months (Order Date)</t>
  </si>
  <si>
    <t>Excelsa</t>
  </si>
  <si>
    <t>Liberica</t>
  </si>
  <si>
    <t>Sum of Sales</t>
  </si>
  <si>
    <t>Mar</t>
  </si>
  <si>
    <t>2021</t>
  </si>
  <si>
    <t>2021 Total</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</si>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</sst>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_-[$$-409]* #,##0.00_ ;_-[$$-409]* \-#,##0.00\ ;_-[$$-409]* &quot;-&quot;??_ ;_-@_ "/>
    <numFmt numFmtId="167"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rgb="FF9D6D4D"/>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7" fontId="0" fillId="0" borderId="0" xfId="0" applyNumberFormat="1"/>
    <xf numFmtId="0" fontId="0" fillId="2" borderId="0" xfId="0" applyFill="1"/>
  </cellXfs>
  <cellStyles count="1">
    <cellStyle name="Normal" xfId="0" builtinId="0"/>
  </cellStyles>
  <dxfs count="15">
    <dxf>
      <numFmt numFmtId="0" formatCode="General"/>
    </dxf>
    <dxf>
      <numFmt numFmtId="166" formatCode="_-[$$-409]* #,##0.00_ ;_-[$$-409]* \-#,##0.00\ ;_-[$$-409]* &quot;-&quot;??_ ;_-@_ "/>
    </dxf>
    <dxf>
      <numFmt numFmtId="166"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scheme val="minor"/>
      </font>
      <fill>
        <patternFill patternType="none">
          <bgColor auto="1"/>
        </patternFill>
      </fill>
    </dxf>
    <dxf>
      <fill>
        <patternFill patternType="solid">
          <fgColor theme="0"/>
          <bgColor rgb="FF260D00"/>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dxf>
    <dxf>
      <fill>
        <patternFill>
          <bgColor rgb="FF260D00"/>
        </patternFill>
      </fill>
    </dxf>
  </dxfs>
  <tableStyles count="2" defaultTableStyle="TableStyleMedium2" defaultPivotStyle="PivotStyleLight16">
    <tableStyle name="Slicer Style 1" pivot="0" table="0" count="9" xr9:uid="{AFFC47B1-1A23-4EF2-922D-68FA73CB1F1E}">
      <tableStyleElement type="wholeTable" dxfId="14"/>
      <tableStyleElement type="headerRow" dxfId="13"/>
    </tableStyle>
    <tableStyle name="Timeline Style 1" pivot="0" table="0" count="8" xr9:uid="{C7A69981-F693-4845-8E6A-71F1DFD49737}">
      <tableStyleElement type="wholeTable" dxfId="12"/>
      <tableStyleElement type="headerRow" dxfId="11"/>
    </tableStyle>
  </tableStyles>
  <colors>
    <mruColors>
      <color rgb="FFC0997F"/>
      <color rgb="FF9D6D4D"/>
      <color rgb="FFAA9687"/>
      <color rgb="FFB09368"/>
      <color rgb="FF260D00"/>
      <color rgb="FF734A2C"/>
      <color rgb="FF3D220C"/>
      <color rgb="FF6F4E37"/>
      <color rgb="FFEF853D"/>
      <color rgb="FFBC5610"/>
    </mruColors>
  </colors>
  <extLst>
    <ext xmlns:x14="http://schemas.microsoft.com/office/spreadsheetml/2009/9/main" uri="{46F421CA-312F-682f-3DD2-61675219B42D}">
      <x14:dxfs count="7">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theme="0"/>
          </font>
          <fill>
            <patternFill>
              <bgColor rgb="FFAA9687"/>
            </patternFill>
          </fill>
        </dxf>
        <dxf>
          <font>
            <color theme="0"/>
          </font>
          <fill>
            <patternFill>
              <bgColor rgb="FF9D6D4D"/>
            </patternFill>
          </fill>
        </dxf>
        <dxf>
          <font>
            <color theme="0"/>
          </font>
          <fill>
            <patternFill>
              <bgColor rgb="FFAA9687"/>
            </patternFill>
          </fill>
        </dxf>
        <dxf>
          <font>
            <color theme="0"/>
          </font>
          <fill>
            <patternFill>
              <bgColor rgb="FFAA9687"/>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AA9687"/>
            </patternFill>
          </fill>
        </dxf>
        <dxf>
          <fill>
            <patternFill patternType="solid">
              <fgColor theme="0"/>
              <bgColor rgb="FF734A2C"/>
            </patternFill>
          </fill>
        </dxf>
        <dxf>
          <font>
            <sz val="9"/>
            <color theme="0"/>
            <name val="Calibri"/>
            <family val="2"/>
            <scheme val="minor"/>
          </font>
        </dxf>
        <dxf>
          <font>
            <sz val="9"/>
            <color theme="0"/>
            <name val="Calibri"/>
            <family val="2"/>
            <scheme val="minor"/>
          </font>
        </dxf>
        <dxf>
          <font>
            <sz val="10"/>
            <color theme="0"/>
            <name val="Calibri"/>
            <family val="2"/>
            <scheme val="minor"/>
          </font>
        </dxf>
        <dxf>
          <font>
            <b/>
            <i val="0"/>
            <sz val="12"/>
            <color theme="0"/>
            <name val="TIMES"/>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[coffeeSalesBoard.xlsx]TotalSales!TotalSales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400" b="1"/>
              <a:t>Total</a:t>
            </a:r>
            <a:r>
              <a:rPr lang="en-GB" sz="2400" b="1" baseline="0"/>
              <a:t> Sales Over Time</a:t>
            </a:r>
          </a:p>
          <a:p>
            <a:pPr>
              <a:defRPr/>
            </a:pPr>
            <a:endParaRPr lang="en-GB"/>
          </a:p>
        </c:rich>
      </c:tx>
      <c:layout>
        <c:manualLayout>
          <c:xMode val="edge"/>
          <c:yMode val="edge"/>
          <c:x val="0.34273187628736168"/>
          <c:y val="1.61381698425893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marker>
          <c:spPr>
            <a:solidFill>
              <a:srgbClr val="FFFF00"/>
            </a:solidFill>
            <a:ln w="9525">
              <a:solidFill>
                <a:schemeClr val="accent1"/>
              </a:solidFill>
            </a:ln>
            <a:effectLst/>
          </c:spPr>
        </c:marker>
      </c:pivotFmt>
      <c:pivotFmt>
        <c:idx val="5"/>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83299348848151E-2"/>
          <c:y val="3.2276339685178616E-2"/>
          <c:w val="0.77370039890868592"/>
          <c:h val="0.86310384446362298"/>
        </c:manualLayout>
      </c:layout>
      <c:lineChart>
        <c:grouping val="standard"/>
        <c:varyColors val="0"/>
        <c:ser>
          <c:idx val="0"/>
          <c:order val="0"/>
          <c:tx>
            <c:strRef>
              <c:f>TotalSales!$C$3:$C$4</c:f>
              <c:strCache>
                <c:ptCount val="1"/>
                <c:pt idx="0">
                  <c:v>Excelsa</c:v>
                </c:pt>
              </c:strCache>
            </c:strRef>
          </c:tx>
          <c:spPr>
            <a:ln w="28575" cap="rnd">
              <a:solidFill>
                <a:schemeClr val="accent6">
                  <a:lumMod val="50000"/>
                </a:schemeClr>
              </a:solidFill>
              <a:round/>
            </a:ln>
            <a:effectLst/>
          </c:spPr>
          <c:marker>
            <c:symbol val="none"/>
          </c:marker>
          <c:cat>
            <c:multiLvlStrRef>
              <c:f>TotalSales!$A$5:$B$9</c:f>
              <c:multiLvlStrCache>
                <c:ptCount val="3"/>
                <c:lvl>
                  <c:pt idx="0">
                    <c:v>Mar</c:v>
                  </c:pt>
                  <c:pt idx="1">
                    <c:v>Apr</c:v>
                  </c:pt>
                  <c:pt idx="2">
                    <c:v>May</c:v>
                  </c:pt>
                </c:lvl>
                <c:lvl>
                  <c:pt idx="0">
                    <c:v>2021</c:v>
                  </c:pt>
                </c:lvl>
              </c:multiLvlStrCache>
            </c:multiLvlStrRef>
          </c:cat>
          <c:val>
            <c:numRef>
              <c:f>TotalSales!$C$5:$C$9</c:f>
              <c:numCache>
                <c:formatCode>#,##0</c:formatCode>
                <c:ptCount val="3"/>
                <c:pt idx="0">
                  <c:v>53.46</c:v>
                </c:pt>
                <c:pt idx="2">
                  <c:v>53.46</c:v>
                </c:pt>
              </c:numCache>
            </c:numRef>
          </c:val>
          <c:smooth val="0"/>
          <c:extLst>
            <c:ext xmlns:c16="http://schemas.microsoft.com/office/drawing/2014/chart" uri="{C3380CC4-5D6E-409C-BE32-E72D297353CC}">
              <c16:uniqueId val="{00000000-A863-4358-A239-EBF278D9FCA3}"/>
            </c:ext>
          </c:extLst>
        </c:ser>
        <c:ser>
          <c:idx val="1"/>
          <c:order val="1"/>
          <c:tx>
            <c:strRef>
              <c:f>TotalSales!$D$3:$D$4</c:f>
              <c:strCache>
                <c:ptCount val="1"/>
                <c:pt idx="0">
                  <c:v>Liberica</c:v>
                </c:pt>
              </c:strCache>
            </c:strRef>
          </c:tx>
          <c:spPr>
            <a:ln w="28575" cap="rnd">
              <a:solidFill>
                <a:srgbClr val="FF0000"/>
              </a:solidFill>
              <a:round/>
            </a:ln>
            <a:effectLst/>
          </c:spPr>
          <c:marker>
            <c:symbol val="none"/>
          </c:marker>
          <c:cat>
            <c:multiLvlStrRef>
              <c:f>TotalSales!$A$5:$B$9</c:f>
              <c:multiLvlStrCache>
                <c:ptCount val="3"/>
                <c:lvl>
                  <c:pt idx="0">
                    <c:v>Mar</c:v>
                  </c:pt>
                  <c:pt idx="1">
                    <c:v>Apr</c:v>
                  </c:pt>
                  <c:pt idx="2">
                    <c:v>May</c:v>
                  </c:pt>
                </c:lvl>
                <c:lvl>
                  <c:pt idx="0">
                    <c:v>2021</c:v>
                  </c:pt>
                </c:lvl>
              </c:multiLvlStrCache>
            </c:multiLvlStrRef>
          </c:cat>
          <c:val>
            <c:numRef>
              <c:f>TotalSales!$D$5:$D$9</c:f>
              <c:numCache>
                <c:formatCode>#,##0</c:formatCode>
                <c:ptCount val="3"/>
                <c:pt idx="1">
                  <c:v>57.06</c:v>
                </c:pt>
                <c:pt idx="2">
                  <c:v>38.04</c:v>
                </c:pt>
              </c:numCache>
            </c:numRef>
          </c:val>
          <c:smooth val="0"/>
          <c:extLst>
            <c:ext xmlns:c16="http://schemas.microsoft.com/office/drawing/2014/chart" uri="{C3380CC4-5D6E-409C-BE32-E72D297353CC}">
              <c16:uniqueId val="{00000007-69FC-465D-A022-6782CADB15F5}"/>
            </c:ext>
          </c:extLst>
        </c:ser>
        <c:dLbls>
          <c:showLegendKey val="0"/>
          <c:showVal val="0"/>
          <c:showCatName val="0"/>
          <c:showSerName val="0"/>
          <c:showPercent val="0"/>
          <c:showBubbleSize val="0"/>
        </c:dLbls>
        <c:smooth val="0"/>
        <c:axId val="1189694080"/>
        <c:axId val="1189696960"/>
      </c:lineChart>
      <c:catAx>
        <c:axId val="118969408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696960"/>
        <c:crosses val="autoZero"/>
        <c:auto val="1"/>
        <c:lblAlgn val="ctr"/>
        <c:lblOffset val="100"/>
        <c:noMultiLvlLbl val="0"/>
      </c:catAx>
      <c:valAx>
        <c:axId val="11896969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layout>
            <c:manualLayout>
              <c:xMode val="edge"/>
              <c:yMode val="edge"/>
              <c:x val="1.7059652401466736E-2"/>
              <c:y val="0.424612403305995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694080"/>
        <c:crosses val="autoZero"/>
        <c:crossBetween val="between"/>
      </c:valAx>
      <c:spPr>
        <a:solidFill>
          <a:schemeClr val="accent4">
            <a:lumMod val="40000"/>
            <a:lumOff val="60000"/>
          </a:schemeClr>
        </a:solidFill>
        <a:ln>
          <a:gradFill>
            <a:gsLst>
              <a:gs pos="0">
                <a:schemeClr val="accent1">
                  <a:lumMod val="5000"/>
                  <a:lumOff val="95000"/>
                </a:schemeClr>
              </a:gs>
              <a:gs pos="39000">
                <a:schemeClr val="accent1">
                  <a:lumMod val="30000"/>
                  <a:lumOff val="70000"/>
                </a:schemeClr>
              </a:gs>
            </a:gsLst>
            <a:lin ang="5400000" scaled="1"/>
          </a:gra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[coffeeSalesBoard.xlsx]Totalsales2!PivotTable1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Sales</a:t>
            </a:r>
            <a:r>
              <a:rPr lang="en-US" b="1" baseline="0">
                <a:solidFill>
                  <a:schemeClr val="accent5">
                    <a:lumMod val="50000"/>
                  </a:schemeClr>
                </a:solidFill>
              </a:rPr>
              <a:t> By Country</a:t>
            </a:r>
          </a:p>
          <a:p>
            <a:pPr>
              <a:defRPr/>
            </a:pPr>
            <a:endParaRPr lang="en-US"/>
          </a:p>
        </c:rich>
      </c:tx>
      <c:layout>
        <c:manualLayout>
          <c:xMode val="edge"/>
          <c:yMode val="edge"/>
          <c:x val="0.45043744531933511"/>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Totalsales2!$A$4:$A$5</c:f>
              <c:strCache>
                <c:ptCount val="1"/>
                <c:pt idx="0">
                  <c:v>United States</c:v>
                </c:pt>
              </c:strCache>
            </c:strRef>
          </c:cat>
          <c:val>
            <c:numRef>
              <c:f>Totalsales2!$B$4:$B$5</c:f>
              <c:numCache>
                <c:formatCode>[$$-409]#,##0</c:formatCode>
                <c:ptCount val="1"/>
                <c:pt idx="0">
                  <c:v>202.02</c:v>
                </c:pt>
              </c:numCache>
            </c:numRef>
          </c:val>
          <c:extLst>
            <c:ext xmlns:c16="http://schemas.microsoft.com/office/drawing/2014/chart" uri="{C3380CC4-5D6E-409C-BE32-E72D297353CC}">
              <c16:uniqueId val="{00000000-B623-4E48-97C6-5A4EFEF597CE}"/>
            </c:ext>
          </c:extLst>
        </c:ser>
        <c:dLbls>
          <c:dLblPos val="outEnd"/>
          <c:showLegendKey val="0"/>
          <c:showVal val="1"/>
          <c:showCatName val="0"/>
          <c:showSerName val="0"/>
          <c:showPercent val="0"/>
          <c:showBubbleSize val="0"/>
        </c:dLbls>
        <c:gapWidth val="182"/>
        <c:axId val="591110240"/>
        <c:axId val="591102080"/>
      </c:barChart>
      <c:catAx>
        <c:axId val="591110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102080"/>
        <c:crosses val="autoZero"/>
        <c:auto val="1"/>
        <c:lblAlgn val="ctr"/>
        <c:lblOffset val="100"/>
        <c:noMultiLvlLbl val="0"/>
      </c:catAx>
      <c:valAx>
        <c:axId val="5911020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11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[coffeeSalesBoard.xlsx]Totalsales2 (2)!PivotTable1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'Totalsales2 (2)'!$B$3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'Totalsales2 (2)'!$A$4:$A$7</c:f>
              <c:strCache>
                <c:ptCount val="3"/>
                <c:pt idx="0">
                  <c:v>Adriana Lazarus</c:v>
                </c:pt>
                <c:pt idx="1">
                  <c:v>Minette Whellans</c:v>
                </c:pt>
                <c:pt idx="2">
                  <c:v>Nealson Cuttler</c:v>
                </c:pt>
              </c:strCache>
            </c:strRef>
          </c:cat>
          <c:val>
            <c:numRef>
              <c:f>'Totalsales2 (2)'!$B$4:$B$7</c:f>
              <c:numCache>
                <c:formatCode>[$$-409]#,##0</c:formatCode>
                <c:ptCount val="3"/>
                <c:pt idx="0">
                  <c:v>57.06</c:v>
                </c:pt>
                <c:pt idx="1">
                  <c:v>53.46</c:v>
                </c:pt>
                <c:pt idx="2">
                  <c:v>91.5</c:v>
                </c:pt>
              </c:numCache>
            </c:numRef>
          </c:val>
          <c:extLst>
            <c:ext xmlns:c16="http://schemas.microsoft.com/office/drawing/2014/chart" uri="{C3380CC4-5D6E-409C-BE32-E72D297353CC}">
              <c16:uniqueId val="{00000000-A9D0-45BC-BFF8-7ABE6599D927}"/>
            </c:ext>
          </c:extLst>
        </c:ser>
        <c:dLbls>
          <c:dLblPos val="outEnd"/>
          <c:showLegendKey val="0"/>
          <c:showVal val="1"/>
          <c:showCatName val="0"/>
          <c:showSerName val="0"/>
          <c:showPercent val="0"/>
          <c:showBubbleSize val="0"/>
        </c:dLbls>
        <c:gapWidth val="182"/>
        <c:axId val="608781824"/>
        <c:axId val="403292480"/>
      </c:barChart>
      <c:catAx>
        <c:axId val="608781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292480"/>
        <c:crosses val="autoZero"/>
        <c:auto val="1"/>
        <c:lblAlgn val="ctr"/>
        <c:lblOffset val="100"/>
        <c:noMultiLvlLbl val="0"/>
      </c:catAx>
      <c:valAx>
        <c:axId val="4032924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8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[coffeeSalesBoard.xlsx]Totalsales2!PivotTable1</c:name>
    <c:fmtId val="4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2400" b="1">
                <a:solidFill>
                  <a:srgbClr val="B09368"/>
                </a:solidFill>
              </a:rPr>
              <a:t>Sales By Country</a:t>
            </a:r>
          </a:p>
          <a:p>
            <a:pPr algn="ctr">
              <a:defRPr/>
            </a:pPr>
            <a:endParaRPr lang="en-US"/>
          </a:p>
        </c:rich>
      </c:tx>
      <c:layout>
        <c:manualLayout>
          <c:xMode val="edge"/>
          <c:yMode val="edge"/>
          <c:x val="0.32587917129824368"/>
          <c:y val="3.464433183268515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A96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A9687"/>
          </a:solidFill>
          <a:ln>
            <a:noFill/>
          </a:ln>
          <a:effectLst/>
        </c:spPr>
      </c:pivotFmt>
      <c:pivotFmt>
        <c:idx val="4"/>
        <c:spPr>
          <a:solidFill>
            <a:srgbClr val="AA9687"/>
          </a:solidFill>
          <a:ln>
            <a:noFill/>
          </a:ln>
          <a:effectLst/>
        </c:spPr>
      </c:pivotFmt>
      <c:pivotFmt>
        <c:idx val="5"/>
        <c:spPr>
          <a:solidFill>
            <a:srgbClr val="AA96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AA96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A96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A96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57709365153202"/>
          <c:y val="0.23895950614095787"/>
          <c:w val="0.86764739931557389"/>
          <c:h val="0.64441457898953125"/>
        </c:manualLayout>
      </c:layout>
      <c:barChart>
        <c:barDir val="bar"/>
        <c:grouping val="clustered"/>
        <c:varyColors val="0"/>
        <c:ser>
          <c:idx val="0"/>
          <c:order val="0"/>
          <c:tx>
            <c:strRef>
              <c:f>Totalsales2!$B$3</c:f>
              <c:strCache>
                <c:ptCount val="1"/>
                <c:pt idx="0">
                  <c:v>Total</c:v>
                </c:pt>
              </c:strCache>
            </c:strRef>
          </c:tx>
          <c:spPr>
            <a:solidFill>
              <a:srgbClr val="AA968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Totalsales2!$A$4:$A$5</c:f>
              <c:strCache>
                <c:ptCount val="1"/>
                <c:pt idx="0">
                  <c:v>United States</c:v>
                </c:pt>
              </c:strCache>
            </c:strRef>
          </c:cat>
          <c:val>
            <c:numRef>
              <c:f>Totalsales2!$B$4:$B$5</c:f>
              <c:numCache>
                <c:formatCode>[$$-409]#,##0</c:formatCode>
                <c:ptCount val="1"/>
                <c:pt idx="0">
                  <c:v>202.02</c:v>
                </c:pt>
              </c:numCache>
            </c:numRef>
          </c:val>
          <c:extLst>
            <c:ext xmlns:c16="http://schemas.microsoft.com/office/drawing/2014/chart" uri="{C3380CC4-5D6E-409C-BE32-E72D297353CC}">
              <c16:uniqueId val="{00000000-45F7-4628-8366-CBB931FAF9B5}"/>
            </c:ext>
          </c:extLst>
        </c:ser>
        <c:dLbls>
          <c:dLblPos val="outEnd"/>
          <c:showLegendKey val="0"/>
          <c:showVal val="1"/>
          <c:showCatName val="0"/>
          <c:showSerName val="0"/>
          <c:showPercent val="0"/>
          <c:showBubbleSize val="0"/>
        </c:dLbls>
        <c:gapWidth val="182"/>
        <c:axId val="591110240"/>
        <c:axId val="591102080"/>
      </c:barChart>
      <c:catAx>
        <c:axId val="591110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1102080"/>
        <c:crosses val="autoZero"/>
        <c:auto val="1"/>
        <c:lblAlgn val="ctr"/>
        <c:lblOffset val="100"/>
        <c:noMultiLvlLbl val="0"/>
      </c:catAx>
      <c:valAx>
        <c:axId val="5911020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111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60D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[coffeeSalesBoard.xlsx]TotalSales!TotalSales</c:name>
    <c:fmtId val="32"/>
  </c:pivotSource>
  <c:chart>
    <c:title>
      <c:tx>
        <c:rich>
          <a:bodyPr rot="0" spcFirstLastPara="1" vertOverflow="ellipsis" vert="horz" wrap="square" anchor="ctr" anchorCtr="1"/>
          <a:lstStyle/>
          <a:p>
            <a:pPr>
              <a:defRPr sz="2400" b="1" i="0" u="none" strike="noStrike" kern="1200" spc="0" baseline="0">
                <a:ln>
                  <a:solidFill>
                    <a:schemeClr val="bg1"/>
                  </a:solidFill>
                </a:ln>
                <a:solidFill>
                  <a:srgbClr val="B09368"/>
                </a:solidFill>
                <a:latin typeface="+mn-lt"/>
                <a:ea typeface="+mn-ea"/>
                <a:cs typeface="+mn-cs"/>
              </a:defRPr>
            </a:pPr>
            <a:r>
              <a:rPr lang="en-GB" sz="2400" b="1">
                <a:solidFill>
                  <a:srgbClr val="B09368"/>
                </a:solidFill>
              </a:rPr>
              <a:t>Total</a:t>
            </a:r>
            <a:r>
              <a:rPr lang="en-GB" sz="2400" b="1" baseline="0">
                <a:solidFill>
                  <a:srgbClr val="B09368"/>
                </a:solidFill>
              </a:rPr>
              <a:t> Sales Over Time</a:t>
            </a:r>
          </a:p>
          <a:p>
            <a:pPr>
              <a:defRPr sz="2400" b="1">
                <a:solidFill>
                  <a:srgbClr val="B09368"/>
                </a:solidFill>
              </a:defRPr>
            </a:pPr>
            <a:endParaRPr lang="en-GB" sz="2400" b="1">
              <a:solidFill>
                <a:srgbClr val="B09368"/>
              </a:solidFill>
            </a:endParaRPr>
          </a:p>
        </c:rich>
      </c:tx>
      <c:layout>
        <c:manualLayout>
          <c:xMode val="edge"/>
          <c:yMode val="edge"/>
          <c:x val="0.32343148858360887"/>
          <c:y val="1.6138000545311396E-2"/>
        </c:manualLayout>
      </c:layout>
      <c:overlay val="0"/>
      <c:spPr>
        <a:noFill/>
        <a:ln>
          <a:noFill/>
        </a:ln>
        <a:effectLst/>
      </c:spPr>
      <c:txPr>
        <a:bodyPr rot="0" spcFirstLastPara="1" vertOverflow="ellipsis" vert="horz" wrap="square" anchor="ctr" anchorCtr="1"/>
        <a:lstStyle/>
        <a:p>
          <a:pPr>
            <a:defRPr sz="2400" b="1" i="0" u="none" strike="noStrike" kern="1200" spc="0" baseline="0">
              <a:ln>
                <a:solidFill>
                  <a:schemeClr val="bg1"/>
                </a:solidFill>
              </a:ln>
              <a:solidFill>
                <a:srgbClr val="B09368"/>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rgbClr val="0070C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marker>
          <c:spPr>
            <a:solidFill>
              <a:srgbClr val="FFFF00"/>
            </a:solidFill>
            <a:ln w="9525">
              <a:solidFill>
                <a:schemeClr val="accent1"/>
              </a:solidFill>
            </a:ln>
            <a:effectLst/>
          </c:spPr>
        </c:marker>
      </c:pivotFmt>
      <c:pivotFmt>
        <c:idx val="5"/>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6">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28575" cap="rnd">
            <a:solidFill>
              <a:srgbClr val="0070C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515613231719218E-2"/>
          <c:y val="0.10805130828781413"/>
          <c:w val="0.78914067500806973"/>
          <c:h val="0.7788052574553973"/>
        </c:manualLayout>
      </c:layout>
      <c:lineChart>
        <c:grouping val="standard"/>
        <c:varyColors val="0"/>
        <c:ser>
          <c:idx val="0"/>
          <c:order val="0"/>
          <c:tx>
            <c:strRef>
              <c:f>TotalSales!$C$3:$C$4</c:f>
              <c:strCache>
                <c:ptCount val="1"/>
                <c:pt idx="0">
                  <c:v>Excelsa</c:v>
                </c:pt>
              </c:strCache>
            </c:strRef>
          </c:tx>
          <c:spPr>
            <a:ln w="28575" cap="rnd">
              <a:solidFill>
                <a:schemeClr val="accent6">
                  <a:lumMod val="50000"/>
                </a:schemeClr>
              </a:solidFill>
              <a:round/>
            </a:ln>
            <a:effectLst/>
          </c:spPr>
          <c:marker>
            <c:symbol val="none"/>
          </c:marker>
          <c:cat>
            <c:multiLvlStrRef>
              <c:f>TotalSales!$A$5:$B$9</c:f>
              <c:multiLvlStrCache>
                <c:ptCount val="3"/>
                <c:lvl>
                  <c:pt idx="0">
                    <c:v>Mar</c:v>
                  </c:pt>
                  <c:pt idx="1">
                    <c:v>Apr</c:v>
                  </c:pt>
                  <c:pt idx="2">
                    <c:v>May</c:v>
                  </c:pt>
                </c:lvl>
                <c:lvl>
                  <c:pt idx="0">
                    <c:v>2021</c:v>
                  </c:pt>
                </c:lvl>
              </c:multiLvlStrCache>
            </c:multiLvlStrRef>
          </c:cat>
          <c:val>
            <c:numRef>
              <c:f>TotalSales!$C$5:$C$9</c:f>
              <c:numCache>
                <c:formatCode>#,##0</c:formatCode>
                <c:ptCount val="3"/>
                <c:pt idx="0">
                  <c:v>53.46</c:v>
                </c:pt>
                <c:pt idx="2">
                  <c:v>53.46</c:v>
                </c:pt>
              </c:numCache>
            </c:numRef>
          </c:val>
          <c:smooth val="0"/>
          <c:extLst>
            <c:ext xmlns:c16="http://schemas.microsoft.com/office/drawing/2014/chart" uri="{C3380CC4-5D6E-409C-BE32-E72D297353CC}">
              <c16:uniqueId val="{00000000-2969-4717-931C-81AEF7F9454D}"/>
            </c:ext>
          </c:extLst>
        </c:ser>
        <c:ser>
          <c:idx val="1"/>
          <c:order val="1"/>
          <c:tx>
            <c:strRef>
              <c:f>TotalSales!$D$3:$D$4</c:f>
              <c:strCache>
                <c:ptCount val="1"/>
                <c:pt idx="0">
                  <c:v>Liberica</c:v>
                </c:pt>
              </c:strCache>
            </c:strRef>
          </c:tx>
          <c:spPr>
            <a:ln w="28575" cap="rnd">
              <a:solidFill>
                <a:srgbClr val="FF0000"/>
              </a:solidFill>
              <a:round/>
            </a:ln>
            <a:effectLst/>
          </c:spPr>
          <c:marker>
            <c:symbol val="none"/>
          </c:marker>
          <c:cat>
            <c:multiLvlStrRef>
              <c:f>TotalSales!$A$5:$B$9</c:f>
              <c:multiLvlStrCache>
                <c:ptCount val="3"/>
                <c:lvl>
                  <c:pt idx="0">
                    <c:v>Mar</c:v>
                  </c:pt>
                  <c:pt idx="1">
                    <c:v>Apr</c:v>
                  </c:pt>
                  <c:pt idx="2">
                    <c:v>May</c:v>
                  </c:pt>
                </c:lvl>
                <c:lvl>
                  <c:pt idx="0">
                    <c:v>2021</c:v>
                  </c:pt>
                </c:lvl>
              </c:multiLvlStrCache>
            </c:multiLvlStrRef>
          </c:cat>
          <c:val>
            <c:numRef>
              <c:f>TotalSales!$D$5:$D$9</c:f>
              <c:numCache>
                <c:formatCode>#,##0</c:formatCode>
                <c:ptCount val="3"/>
                <c:pt idx="1">
                  <c:v>57.06</c:v>
                </c:pt>
                <c:pt idx="2">
                  <c:v>38.04</c:v>
                </c:pt>
              </c:numCache>
            </c:numRef>
          </c:val>
          <c:smooth val="0"/>
          <c:extLst>
            <c:ext xmlns:c16="http://schemas.microsoft.com/office/drawing/2014/chart" uri="{C3380CC4-5D6E-409C-BE32-E72D297353CC}">
              <c16:uniqueId val="{0000000C-2969-4717-931C-81AEF7F9454D}"/>
            </c:ext>
          </c:extLst>
        </c:ser>
        <c:dLbls>
          <c:showLegendKey val="0"/>
          <c:showVal val="0"/>
          <c:showCatName val="0"/>
          <c:showSerName val="0"/>
          <c:showPercent val="0"/>
          <c:showBubbleSize val="0"/>
        </c:dLbls>
        <c:smooth val="0"/>
        <c:axId val="1189694080"/>
        <c:axId val="1189696960"/>
      </c:lineChart>
      <c:catAx>
        <c:axId val="1189694080"/>
        <c:scaling>
          <c:orientation val="minMax"/>
        </c:scaling>
        <c:delete val="0"/>
        <c:axPos val="b"/>
        <c:title>
          <c:tx>
            <c:rich>
              <a:bodyPr rot="0" spcFirstLastPara="1" vertOverflow="ellipsis" vert="horz" wrap="square" anchor="ctr" anchorCtr="1"/>
              <a:lstStyle/>
              <a:p>
                <a:pPr>
                  <a:defRPr sz="1000" b="0" i="0" u="none" strike="noStrike" kern="1200" baseline="0">
                    <a:ln>
                      <a:solidFill>
                        <a:schemeClr val="bg1"/>
                      </a:solidFill>
                    </a:ln>
                    <a:solidFill>
                      <a:schemeClr val="tx1">
                        <a:lumMod val="65000"/>
                        <a:lumOff val="35000"/>
                      </a:schemeClr>
                    </a:solidFill>
                    <a:latin typeface="+mn-lt"/>
                    <a:ea typeface="+mn-ea"/>
                    <a:cs typeface="+mn-cs"/>
                  </a:defRPr>
                </a:pPr>
                <a:endParaRPr lang="en-GB"/>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1189696960"/>
        <c:crosses val="autoZero"/>
        <c:auto val="1"/>
        <c:lblAlgn val="ctr"/>
        <c:lblOffset val="100"/>
        <c:noMultiLvlLbl val="0"/>
      </c:catAx>
      <c:valAx>
        <c:axId val="1189696960"/>
        <c:scaling>
          <c:orientation val="minMax"/>
        </c:scaling>
        <c:delete val="0"/>
        <c:axPos val="l"/>
        <c:title>
          <c:tx>
            <c:rich>
              <a:bodyPr rot="-5400000" spcFirstLastPara="1" vertOverflow="ellipsis" vert="horz" wrap="square" anchor="ctr" anchorCtr="1"/>
              <a:lstStyle/>
              <a:p>
                <a:pPr>
                  <a:defRPr sz="1000" b="0" i="0" u="none" strike="noStrike" kern="1200" baseline="0">
                    <a:ln>
                      <a:solidFill>
                        <a:schemeClr val="bg1"/>
                      </a:solidFill>
                    </a:ln>
                    <a:solidFill>
                      <a:schemeClr val="tx1">
                        <a:lumMod val="65000"/>
                        <a:lumOff val="35000"/>
                      </a:schemeClr>
                    </a:solidFill>
                    <a:latin typeface="+mn-lt"/>
                    <a:ea typeface="+mn-ea"/>
                    <a:cs typeface="+mn-cs"/>
                  </a:defRPr>
                </a:pPr>
                <a:r>
                  <a:rPr lang="en-GB"/>
                  <a:t>USD</a:t>
                </a:r>
              </a:p>
            </c:rich>
          </c:tx>
          <c:layout>
            <c:manualLayout>
              <c:xMode val="edge"/>
              <c:yMode val="edge"/>
              <c:x val="1.7059652401466736E-2"/>
              <c:y val="0.42461240330599515"/>
            </c:manualLayout>
          </c:layout>
          <c:overlay val="0"/>
          <c:spPr>
            <a:noFill/>
            <a:ln>
              <a:noFill/>
            </a:ln>
            <a:effectLst/>
          </c:spPr>
          <c:txPr>
            <a:bodyPr rot="-5400000" spcFirstLastPara="1" vertOverflow="ellipsis" vert="horz" wrap="square" anchor="ctr" anchorCtr="1"/>
            <a:lstStyle/>
            <a:p>
              <a:pPr>
                <a:defRPr sz="10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1189694080"/>
        <c:crosses val="autoZero"/>
        <c:crossBetween val="between"/>
      </c:valAx>
      <c:spPr>
        <a:solidFill>
          <a:srgbClr val="260D00"/>
        </a:solidFill>
        <a:ln>
          <a:gradFill>
            <a:gsLst>
              <a:gs pos="0">
                <a:schemeClr val="accent1">
                  <a:lumMod val="5000"/>
                  <a:lumOff val="95000"/>
                </a:schemeClr>
              </a:gs>
              <a:gs pos="39000">
                <a:schemeClr val="accent1">
                  <a:lumMod val="30000"/>
                  <a:lumOff val="70000"/>
                </a:schemeClr>
              </a:gs>
            </a:gsLst>
            <a:lin ang="5400000" scaled="1"/>
          </a:gra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60D00"/>
    </a:solidFill>
    <a:ln w="9525" cap="flat" cmpd="sng" algn="ctr">
      <a:solidFill>
        <a:schemeClr val="tx1">
          <a:lumMod val="15000"/>
          <a:lumOff val="85000"/>
        </a:schemeClr>
      </a:solidFill>
      <a:round/>
    </a:ln>
    <a:effectLst/>
  </c:spPr>
  <c:txPr>
    <a:bodyPr/>
    <a:lstStyle/>
    <a:p>
      <a:pPr>
        <a:defRPr>
          <a:ln>
            <a:solidFill>
              <a:schemeClr val="bg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[coffeeSalesBoard.xlsx]Totalsales2 (2)!PivotTable1</c:name>
    <c:fmtId val="45"/>
  </c:pivotSource>
  <c:chart>
    <c:title>
      <c:tx>
        <c:rich>
          <a:bodyPr rot="0" spcFirstLastPara="1" vertOverflow="ellipsis" vert="horz" wrap="square" anchor="ctr" anchorCtr="1"/>
          <a:lstStyle/>
          <a:p>
            <a:pPr>
              <a:defRPr sz="2400" b="1" i="0" u="none" strike="noStrike" kern="1200" spc="0" baseline="0">
                <a:solidFill>
                  <a:srgbClr val="B09368"/>
                </a:solidFill>
                <a:latin typeface="+mn-lt"/>
                <a:ea typeface="+mn-ea"/>
                <a:cs typeface="+mn-cs"/>
              </a:defRPr>
            </a:pPr>
            <a:r>
              <a:rPr lang="en-US" sz="2400" b="1">
                <a:solidFill>
                  <a:srgbClr val="B09368"/>
                </a:solidFill>
              </a:rPr>
              <a:t>Top</a:t>
            </a:r>
            <a:r>
              <a:rPr lang="en-US" sz="2400" b="1" baseline="0">
                <a:solidFill>
                  <a:srgbClr val="B09368"/>
                </a:solidFill>
              </a:rPr>
              <a:t> 5 Customers</a:t>
            </a:r>
          </a:p>
          <a:p>
            <a:pPr>
              <a:defRPr sz="2400" b="1">
                <a:solidFill>
                  <a:srgbClr val="B09368"/>
                </a:solidFill>
              </a:defRPr>
            </a:pPr>
            <a:endParaRPr lang="en-US" sz="2400" b="1">
              <a:solidFill>
                <a:srgbClr val="B09368"/>
              </a:solidFill>
            </a:endParaRPr>
          </a:p>
        </c:rich>
      </c:tx>
      <c:layout>
        <c:manualLayout>
          <c:xMode val="edge"/>
          <c:yMode val="edge"/>
          <c:x val="0.34529555312891003"/>
          <c:y val="4.1620811952643437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rgbClr val="B09368"/>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A96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A96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A96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A96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AA96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91362535085435"/>
          <c:y val="0.20836018041237114"/>
          <c:w val="0.82690173650141385"/>
          <c:h val="0.65019204282133736"/>
        </c:manualLayout>
      </c:layout>
      <c:barChart>
        <c:barDir val="bar"/>
        <c:grouping val="clustered"/>
        <c:varyColors val="0"/>
        <c:ser>
          <c:idx val="0"/>
          <c:order val="0"/>
          <c:tx>
            <c:strRef>
              <c:f>'Totalsales2 (2)'!$B$3</c:f>
              <c:strCache>
                <c:ptCount val="1"/>
                <c:pt idx="0">
                  <c:v>Total</c:v>
                </c:pt>
              </c:strCache>
            </c:strRef>
          </c:tx>
          <c:spPr>
            <a:solidFill>
              <a:srgbClr val="AA968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'Totalsales2 (2)'!$A$4:$A$7</c:f>
              <c:strCache>
                <c:ptCount val="3"/>
                <c:pt idx="0">
                  <c:v>Adriana Lazarus</c:v>
                </c:pt>
                <c:pt idx="1">
                  <c:v>Minette Whellans</c:v>
                </c:pt>
                <c:pt idx="2">
                  <c:v>Nealson Cuttler</c:v>
                </c:pt>
              </c:strCache>
            </c:strRef>
          </c:cat>
          <c:val>
            <c:numRef>
              <c:f>'Totalsales2 (2)'!$B$4:$B$7</c:f>
              <c:numCache>
                <c:formatCode>[$$-409]#,##0</c:formatCode>
                <c:ptCount val="3"/>
                <c:pt idx="0">
                  <c:v>57.06</c:v>
                </c:pt>
                <c:pt idx="1">
                  <c:v>53.46</c:v>
                </c:pt>
                <c:pt idx="2">
                  <c:v>91.5</c:v>
                </c:pt>
              </c:numCache>
            </c:numRef>
          </c:val>
          <c:extLst>
            <c:ext xmlns:c16="http://schemas.microsoft.com/office/drawing/2014/chart" uri="{C3380CC4-5D6E-409C-BE32-E72D297353CC}">
              <c16:uniqueId val="{00000000-DDED-4A12-AD62-338F1F21F725}"/>
            </c:ext>
          </c:extLst>
        </c:ser>
        <c:dLbls>
          <c:dLblPos val="outEnd"/>
          <c:showLegendKey val="0"/>
          <c:showVal val="1"/>
          <c:showCatName val="0"/>
          <c:showSerName val="0"/>
          <c:showPercent val="0"/>
          <c:showBubbleSize val="0"/>
        </c:dLbls>
        <c:gapWidth val="60"/>
        <c:overlap val="70"/>
        <c:axId val="608781824"/>
        <c:axId val="403292480"/>
      </c:barChart>
      <c:catAx>
        <c:axId val="608781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403292480"/>
        <c:crosses val="autoZero"/>
        <c:auto val="1"/>
        <c:lblAlgn val="ctr"/>
        <c:lblOffset val="100"/>
        <c:noMultiLvlLbl val="0"/>
      </c:catAx>
      <c:valAx>
        <c:axId val="4032924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60878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60D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318836</xdr:colOff>
      <xdr:row>2</xdr:row>
      <xdr:rowOff>57486</xdr:rowOff>
    </xdr:from>
    <xdr:to>
      <xdr:col>11</xdr:col>
      <xdr:colOff>350921</xdr:colOff>
      <xdr:row>27</xdr:row>
      <xdr:rowOff>158752</xdr:rowOff>
    </xdr:to>
    <xdr:graphicFrame macro="">
      <xdr:nvGraphicFramePr>
        <xdr:cNvPr id="2" name="Chart 1">
          <a:extLst>
            <a:ext uri="{FF2B5EF4-FFF2-40B4-BE49-F238E27FC236}">
              <a16:creationId xmlns:a16="http://schemas.microsoft.com/office/drawing/2014/main" id="{7B00A1E3-9619-1689-2957-4E2E2F8215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104941</xdr:colOff>
      <xdr:row>2</xdr:row>
      <xdr:rowOff>88900</xdr:rowOff>
    </xdr:from>
    <xdr:to>
      <xdr:col>15</xdr:col>
      <xdr:colOff>389020</xdr:colOff>
      <xdr:row>9</xdr:row>
      <xdr:rowOff>173790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8681E6D9-19DC-52F1-45F3-F8A38C7BC77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354217" y="456532"/>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13</xdr:col>
      <xdr:colOff>228600</xdr:colOff>
      <xdr:row>10</xdr:row>
      <xdr:rowOff>64836</xdr:rowOff>
    </xdr:from>
    <xdr:to>
      <xdr:col>16</xdr:col>
      <xdr:colOff>227598</xdr:colOff>
      <xdr:row>24</xdr:row>
      <xdr:rowOff>15540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9160EF74-5138-B9F2-8EB8-7EAE9C3F13B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307679" y="1902994"/>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571165</xdr:colOff>
      <xdr:row>10</xdr:row>
      <xdr:rowOff>123324</xdr:rowOff>
    </xdr:from>
    <xdr:to>
      <xdr:col>12</xdr:col>
      <xdr:colOff>570163</xdr:colOff>
      <xdr:row>24</xdr:row>
      <xdr:rowOff>74028</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F9591C3E-8B76-38BF-9BAC-BD8D244BB54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210507" y="1961482"/>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520031</xdr:colOff>
      <xdr:row>14</xdr:row>
      <xdr:rowOff>5349</xdr:rowOff>
    </xdr:from>
    <xdr:to>
      <xdr:col>1</xdr:col>
      <xdr:colOff>1470526</xdr:colOff>
      <xdr:row>19</xdr:row>
      <xdr:rowOff>58488</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ADD39830-172F-8B12-DDC5-D1BE1FC6B48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520031" y="2578770"/>
              <a:ext cx="1811087" cy="9722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139700</xdr:colOff>
      <xdr:row>2</xdr:row>
      <xdr:rowOff>82550</xdr:rowOff>
    </xdr:from>
    <xdr:to>
      <xdr:col>7</xdr:col>
      <xdr:colOff>438150</xdr:colOff>
      <xdr:row>21</xdr:row>
      <xdr:rowOff>6350</xdr:rowOff>
    </xdr:to>
    <xdr:graphicFrame macro="">
      <xdr:nvGraphicFramePr>
        <xdr:cNvPr id="7" name="Chart 6">
          <a:extLst>
            <a:ext uri="{FF2B5EF4-FFF2-40B4-BE49-F238E27FC236}">
              <a16:creationId xmlns:a16="http://schemas.microsoft.com/office/drawing/2014/main" id="{F8CBF068-24D7-1A9D-D67D-84E3AF089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889000</xdr:colOff>
      <xdr:row>5</xdr:row>
      <xdr:rowOff>158750</xdr:rowOff>
    </xdr:from>
    <xdr:to>
      <xdr:col>6</xdr:col>
      <xdr:colOff>1200150</xdr:colOff>
      <xdr:row>20</xdr:row>
      <xdr:rowOff>139700</xdr:rowOff>
    </xdr:to>
    <xdr:graphicFrame macro="">
      <xdr:nvGraphicFramePr>
        <xdr:cNvPr id="3" name="Chart 2">
          <a:extLst>
            <a:ext uri="{FF2B5EF4-FFF2-40B4-BE49-F238E27FC236}">
              <a16:creationId xmlns:a16="http://schemas.microsoft.com/office/drawing/2014/main" id="{8F38582F-FB59-59E6-DAF9-F9596C09D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303893</xdr:colOff>
      <xdr:row>0</xdr:row>
      <xdr:rowOff>136070</xdr:rowOff>
    </xdr:from>
    <xdr:to>
      <xdr:col>25</xdr:col>
      <xdr:colOff>476251</xdr:colOff>
      <xdr:row>44</xdr:row>
      <xdr:rowOff>113392</xdr:rowOff>
    </xdr:to>
    <xdr:sp macro="" textlink="">
      <xdr:nvSpPr>
        <xdr:cNvPr id="10" name="TextBox 9">
          <a:extLst>
            <a:ext uri="{FF2B5EF4-FFF2-40B4-BE49-F238E27FC236}">
              <a16:creationId xmlns:a16="http://schemas.microsoft.com/office/drawing/2014/main" id="{5088218E-5A60-7BEC-22FC-9A7F47C86944}"/>
            </a:ext>
          </a:extLst>
        </xdr:cNvPr>
        <xdr:cNvSpPr txBox="1"/>
      </xdr:nvSpPr>
      <xdr:spPr>
        <a:xfrm>
          <a:off x="303893" y="136070"/>
          <a:ext cx="15480394" cy="7960179"/>
        </a:xfrm>
        <a:prstGeom prst="rect">
          <a:avLst/>
        </a:prstGeom>
        <a:solidFill>
          <a:srgbClr val="C0997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endParaRPr lang="en-GB" sz="1100"/>
        </a:p>
      </xdr:txBody>
    </xdr:sp>
    <xdr:clientData/>
  </xdr:twoCellAnchor>
  <xdr:twoCellAnchor>
    <xdr:from>
      <xdr:col>0</xdr:col>
      <xdr:colOff>430893</xdr:colOff>
      <xdr:row>1</xdr:row>
      <xdr:rowOff>90714</xdr:rowOff>
    </xdr:from>
    <xdr:to>
      <xdr:col>25</xdr:col>
      <xdr:colOff>192769</xdr:colOff>
      <xdr:row>5</xdr:row>
      <xdr:rowOff>55562</xdr:rowOff>
    </xdr:to>
    <xdr:sp macro="" textlink="">
      <xdr:nvSpPr>
        <xdr:cNvPr id="11" name="TextBox 10">
          <a:extLst>
            <a:ext uri="{FF2B5EF4-FFF2-40B4-BE49-F238E27FC236}">
              <a16:creationId xmlns:a16="http://schemas.microsoft.com/office/drawing/2014/main" id="{4313F1CC-FE48-4A1C-8995-25FA783FF03D}"/>
            </a:ext>
          </a:extLst>
        </xdr:cNvPr>
        <xdr:cNvSpPr txBox="1"/>
      </xdr:nvSpPr>
      <xdr:spPr>
        <a:xfrm>
          <a:off x="430893" y="272143"/>
          <a:ext cx="15069912" cy="690562"/>
        </a:xfrm>
        <a:prstGeom prst="rect">
          <a:avLst/>
        </a:prstGeom>
        <a:solidFill>
          <a:srgbClr val="260D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3200" b="1">
              <a:solidFill>
                <a:srgbClr val="C0997F"/>
              </a:solidFill>
            </a:rPr>
            <a:t>COFFEE SALES</a:t>
          </a:r>
          <a:r>
            <a:rPr lang="en-GB" sz="3200" b="1" baseline="0">
              <a:solidFill>
                <a:srgbClr val="C0997F"/>
              </a:solidFill>
            </a:rPr>
            <a:t> DASHBOARD</a:t>
          </a:r>
          <a:endParaRPr lang="en-GB" sz="3200" b="1">
            <a:solidFill>
              <a:srgbClr val="C0997F"/>
            </a:solidFill>
          </a:endParaRPr>
        </a:p>
      </xdr:txBody>
    </xdr:sp>
    <xdr:clientData/>
  </xdr:twoCellAnchor>
  <xdr:oneCellAnchor>
    <xdr:from>
      <xdr:col>0</xdr:col>
      <xdr:colOff>439964</xdr:colOff>
      <xdr:row>5</xdr:row>
      <xdr:rowOff>124731</xdr:rowOff>
    </xdr:from>
    <xdr:ext cx="15038161" cy="1500186"/>
    <mc:AlternateContent xmlns:mc="http://schemas.openxmlformats.org/markup-compatibility/2006">
      <mc:Choice xmlns:tsle="http://schemas.microsoft.com/office/drawing/2012/timeslicer" Requires="tsle">
        <xdr:graphicFrame macro="">
          <xdr:nvGraphicFramePr>
            <xdr:cNvPr id="12" name="Order Date 2">
              <a:extLst>
                <a:ext uri="{FF2B5EF4-FFF2-40B4-BE49-F238E27FC236}">
                  <a16:creationId xmlns:a16="http://schemas.microsoft.com/office/drawing/2014/main" id="{553972D4-6C5E-4F51-9EC5-0AC6EF4FA4FF}"/>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439964" y="1031874"/>
              <a:ext cx="15038161" cy="150018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oneCellAnchor>
  <xdr:oneCellAnchor>
    <xdr:from>
      <xdr:col>7</xdr:col>
      <xdr:colOff>496660</xdr:colOff>
      <xdr:row>14</xdr:row>
      <xdr:rowOff>102053</xdr:rowOff>
    </xdr:from>
    <xdr:ext cx="2555876" cy="1158875"/>
    <mc:AlternateContent xmlns:mc="http://schemas.openxmlformats.org/markup-compatibility/2006">
      <mc:Choice xmlns:a14="http://schemas.microsoft.com/office/drawing/2010/main" Requires="a14">
        <xdr:graphicFrame macro="">
          <xdr:nvGraphicFramePr>
            <xdr:cNvPr id="13" name="Size 2">
              <a:extLst>
                <a:ext uri="{FF2B5EF4-FFF2-40B4-BE49-F238E27FC236}">
                  <a16:creationId xmlns:a16="http://schemas.microsoft.com/office/drawing/2014/main" id="{6957075E-7133-4E8B-B240-EB014C4FF82C}"/>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4751160" y="2642053"/>
              <a:ext cx="2555876" cy="1158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4</xdr:col>
      <xdr:colOff>77107</xdr:colOff>
      <xdr:row>14</xdr:row>
      <xdr:rowOff>90715</xdr:rowOff>
    </xdr:from>
    <xdr:ext cx="2179412" cy="1164544"/>
    <mc:AlternateContent xmlns:mc="http://schemas.openxmlformats.org/markup-compatibility/2006">
      <mc:Choice xmlns:a14="http://schemas.microsoft.com/office/drawing/2010/main" Requires="a14">
        <xdr:graphicFrame macro="">
          <xdr:nvGraphicFramePr>
            <xdr:cNvPr id="14" name="Roast Type Name 2">
              <a:extLst>
                <a:ext uri="{FF2B5EF4-FFF2-40B4-BE49-F238E27FC236}">
                  <a16:creationId xmlns:a16="http://schemas.microsoft.com/office/drawing/2014/main" id="{9C0EA73C-0143-4933-BBAA-790C10E1160C}"/>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2508250" y="2630715"/>
              <a:ext cx="2179412" cy="11645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462641</xdr:colOff>
      <xdr:row>14</xdr:row>
      <xdr:rowOff>102053</xdr:rowOff>
    </xdr:from>
    <xdr:ext cx="1963965" cy="1150939"/>
    <mc:AlternateContent xmlns:mc="http://schemas.openxmlformats.org/markup-compatibility/2006">
      <mc:Choice xmlns:a14="http://schemas.microsoft.com/office/drawing/2010/main" Requires="a14">
        <xdr:graphicFrame macro="">
          <xdr:nvGraphicFramePr>
            <xdr:cNvPr id="15" name="Loyalty Card 2">
              <a:extLst>
                <a:ext uri="{FF2B5EF4-FFF2-40B4-BE49-F238E27FC236}">
                  <a16:creationId xmlns:a16="http://schemas.microsoft.com/office/drawing/2014/main" id="{98757153-BBD7-427E-A49E-34D2856A4321}"/>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462641" y="2642053"/>
              <a:ext cx="1963965" cy="11509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12</xdr:col>
      <xdr:colOff>54429</xdr:colOff>
      <xdr:row>14</xdr:row>
      <xdr:rowOff>102054</xdr:rowOff>
    </xdr:from>
    <xdr:to>
      <xdr:col>25</xdr:col>
      <xdr:colOff>210484</xdr:colOff>
      <xdr:row>27</xdr:row>
      <xdr:rowOff>53296</xdr:rowOff>
    </xdr:to>
    <xdr:graphicFrame macro="">
      <xdr:nvGraphicFramePr>
        <xdr:cNvPr id="16" name="Chart 15">
          <a:extLst>
            <a:ext uri="{FF2B5EF4-FFF2-40B4-BE49-F238E27FC236}">
              <a16:creationId xmlns:a16="http://schemas.microsoft.com/office/drawing/2014/main" id="{1D5A4020-8F27-40D6-A30B-98D412637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451302</xdr:colOff>
      <xdr:row>21</xdr:row>
      <xdr:rowOff>34018</xdr:rowOff>
    </xdr:from>
    <xdr:to>
      <xdr:col>11</xdr:col>
      <xdr:colOff>600981</xdr:colOff>
      <xdr:row>42</xdr:row>
      <xdr:rowOff>129268</xdr:rowOff>
    </xdr:to>
    <xdr:graphicFrame macro="">
      <xdr:nvGraphicFramePr>
        <xdr:cNvPr id="17" name="Chart 16">
          <a:extLst>
            <a:ext uri="{FF2B5EF4-FFF2-40B4-BE49-F238E27FC236}">
              <a16:creationId xmlns:a16="http://schemas.microsoft.com/office/drawing/2014/main" id="{CF538F07-42F0-4647-A7F4-0B93A942E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54428</xdr:colOff>
      <xdr:row>27</xdr:row>
      <xdr:rowOff>102054</xdr:rowOff>
    </xdr:from>
    <xdr:to>
      <xdr:col>25</xdr:col>
      <xdr:colOff>230187</xdr:colOff>
      <xdr:row>42</xdr:row>
      <xdr:rowOff>87313</xdr:rowOff>
    </xdr:to>
    <xdr:graphicFrame macro="">
      <xdr:nvGraphicFramePr>
        <xdr:cNvPr id="18" name="Chart 17">
          <a:extLst>
            <a:ext uri="{FF2B5EF4-FFF2-40B4-BE49-F238E27FC236}">
              <a16:creationId xmlns:a16="http://schemas.microsoft.com/office/drawing/2014/main" id="{C0F479FC-B163-4EE7-8D2B-0F664972A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tchana j" refreshedDate="45500.481052314812" createdVersion="8" refreshedVersion="8" minRefreshableVersion="3" recordCount="1000" xr:uid="{02270895-B3F9-4D07-852F-0C01A0DCB14E}">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929388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E522E6-9DB2-4D31-BB85-25E0C389B704}"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3">
  <location ref="A3:E9" firstHeaderRow="1" firstDataRow="2" firstDataCol="2"/>
  <pivotFields count="19">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h="1" x="3"/>
        <item x="1"/>
        <item h="1" x="0"/>
        <item h="1" x="2"/>
        <item t="default"/>
      </items>
    </pivotField>
    <pivotField compact="0" numFmtId="166" outline="0" showAll="0"/>
    <pivotField dataField="1" compact="0" outline="0" showAll="0"/>
    <pivotField axis="axisCol" compact="0" outline="0" showAll="0">
      <items count="5">
        <item x="2"/>
        <item x="1"/>
        <item x="3"/>
        <item x="0"/>
        <item t="default"/>
      </items>
    </pivotField>
    <pivotField compact="0" outline="0" showAll="0">
      <items count="4">
        <item h="1" x="2"/>
        <item x="1"/>
        <item h="1" x="0"/>
        <item t="default"/>
      </items>
    </pivotField>
    <pivotField compact="0" outline="0" showAll="0">
      <items count="3">
        <item x="1"/>
        <item h="1" x="0"/>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Row" compact="0" outline="0" showAll="0">
      <items count="7">
        <item sd="0" x="0"/>
        <item x="1"/>
        <item x="2"/>
        <item x="3"/>
        <item x="4"/>
        <item sd="0" x="5"/>
        <item t="default"/>
      </items>
    </pivotField>
  </pivotFields>
  <rowFields count="2">
    <field x="18"/>
    <field x="16"/>
  </rowFields>
  <rowItems count="5">
    <i>
      <x v="3"/>
      <x v="3"/>
    </i>
    <i r="1">
      <x v="4"/>
    </i>
    <i r="1">
      <x v="5"/>
    </i>
    <i t="default">
      <x v="3"/>
    </i>
    <i t="grand">
      <x/>
    </i>
  </rowItems>
  <colFields count="1">
    <field x="13"/>
  </colFields>
  <colItems count="3">
    <i>
      <x v="1"/>
    </i>
    <i>
      <x v="2"/>
    </i>
    <i t="grand">
      <x/>
    </i>
  </colItems>
  <dataFields count="1">
    <dataField name="Sum of Sales" fld="12" baseField="15" baseItem="2" numFmtId="3"/>
  </dataFields>
  <chartFormats count="16">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2"/>
          </reference>
        </references>
      </pivotArea>
    </chartFormat>
    <chartFormat chart="6" format="3" series="1">
      <pivotArea type="data" outline="0" fieldPosition="0">
        <references count="2">
          <reference field="4294967294" count="1" selected="0">
            <x v="0"/>
          </reference>
          <reference field="13" count="1" selected="0">
            <x v="3"/>
          </reference>
        </references>
      </pivotArea>
    </chartFormat>
    <chartFormat chart="6" format="4">
      <pivotArea type="data" outline="0" fieldPosition="0">
        <references count="4">
          <reference field="4294967294" count="1" selected="0">
            <x v="0"/>
          </reference>
          <reference field="13" count="1" selected="0">
            <x v="1"/>
          </reference>
          <reference field="16" count="1" selected="0">
            <x v="6"/>
          </reference>
          <reference field="18" count="1" selected="0">
            <x v="1"/>
          </reference>
        </references>
      </pivotArea>
    </chartFormat>
    <chartFormat chart="6" format="5">
      <pivotArea type="data" outline="0" fieldPosition="0">
        <references count="4">
          <reference field="4294967294" count="1" selected="0">
            <x v="0"/>
          </reference>
          <reference field="13" count="1" selected="0">
            <x v="0"/>
          </reference>
          <reference field="16" count="1" selected="0">
            <x v="10"/>
          </reference>
          <reference field="18" count="1" selected="0">
            <x v="3"/>
          </reference>
        </references>
      </pivotArea>
    </chartFormat>
    <chartFormat chart="6" format="6" series="1">
      <pivotArea type="data" outline="0" fieldPosition="0">
        <references count="1">
          <reference field="4294967294" count="1" selected="0">
            <x v="0"/>
          </reference>
        </references>
      </pivotArea>
    </chartFormat>
    <chartFormat chart="11" format="7" series="1">
      <pivotArea type="data" outline="0" fieldPosition="0">
        <references count="2">
          <reference field="4294967294" count="1" selected="0">
            <x v="0"/>
          </reference>
          <reference field="13" count="1" selected="0">
            <x v="0"/>
          </reference>
        </references>
      </pivotArea>
    </chartFormat>
    <chartFormat chart="11" format="8" series="1">
      <pivotArea type="data" outline="0" fieldPosition="0">
        <references count="2">
          <reference field="4294967294" count="1" selected="0">
            <x v="0"/>
          </reference>
          <reference field="13" count="1" selected="0">
            <x v="1"/>
          </reference>
        </references>
      </pivotArea>
    </chartFormat>
    <chartFormat chart="11" format="9" series="1">
      <pivotArea type="data" outline="0" fieldPosition="0">
        <references count="2">
          <reference field="4294967294" count="1" selected="0">
            <x v="0"/>
          </reference>
          <reference field="13" count="1" selected="0">
            <x v="2"/>
          </reference>
        </references>
      </pivotArea>
    </chartFormat>
    <chartFormat chart="11" format="10" series="1">
      <pivotArea type="data" outline="0" fieldPosition="0">
        <references count="2">
          <reference field="4294967294" count="1" selected="0">
            <x v="0"/>
          </reference>
          <reference field="13" count="1" selected="0">
            <x v="3"/>
          </reference>
        </references>
      </pivotArea>
    </chartFormat>
    <chartFormat chart="32" format="27" series="1">
      <pivotArea type="data" outline="0" fieldPosition="0">
        <references count="2">
          <reference field="4294967294" count="1" selected="0">
            <x v="0"/>
          </reference>
          <reference field="13" count="1" selected="0">
            <x v="0"/>
          </reference>
        </references>
      </pivotArea>
    </chartFormat>
    <chartFormat chart="32" format="28" series="1">
      <pivotArea type="data" outline="0" fieldPosition="0">
        <references count="2">
          <reference field="4294967294" count="1" selected="0">
            <x v="0"/>
          </reference>
          <reference field="13" count="1" selected="0">
            <x v="1"/>
          </reference>
        </references>
      </pivotArea>
    </chartFormat>
    <chartFormat chart="32" format="29" series="1">
      <pivotArea type="data" outline="0" fieldPosition="0">
        <references count="2">
          <reference field="4294967294" count="1" selected="0">
            <x v="0"/>
          </reference>
          <reference field="13" count="1" selected="0">
            <x v="2"/>
          </reference>
        </references>
      </pivotArea>
    </chartFormat>
    <chartFormat chart="32" format="30" series="1">
      <pivotArea type="data" outline="0" fieldPosition="0">
        <references count="2">
          <reference field="4294967294" count="1" selected="0">
            <x v="0"/>
          </reference>
          <reference field="13" count="1" selected="0">
            <x v="3"/>
          </reference>
        </references>
      </pivotArea>
    </chartFormat>
    <chartFormat chart="32" format="3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21" name="Order Date">
      <autoFilter ref="A1">
        <filterColumn colId="0">
          <customFilters and="1">
            <customFilter operator="greaterThanOrEqual" val="44256"/>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0502E4-AEAA-4CA5-9BA9-791BDCD0963F}"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3">
  <location ref="A3:B5" firstHeaderRow="1" firstDataRow="1" firstDataCol="1"/>
  <pivotFields count="19">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6" outline="0" showAll="0">
      <items count="5">
        <item h="1" x="3"/>
        <item x="1"/>
        <item h="1" x="0"/>
        <item h="1" x="2"/>
        <item t="default"/>
      </items>
    </pivotField>
    <pivotField compact="0" numFmtId="166" outline="0" showAll="0"/>
    <pivotField dataField="1" compact="0" outline="0" showAll="0"/>
    <pivotField compact="0" outline="0" showAll="0">
      <items count="5">
        <item x="2"/>
        <item x="1"/>
        <item x="3"/>
        <item x="0"/>
        <item t="default"/>
      </items>
    </pivotField>
    <pivotField compact="0" outline="0" showAll="0">
      <items count="4">
        <item h="1" x="2"/>
        <item x="1"/>
        <item h="1" x="0"/>
        <item t="default"/>
      </items>
    </pivotField>
    <pivotField compact="0" outline="0" showAll="0">
      <items count="3">
        <item x="1"/>
        <item h="1" x="0"/>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7">
        <item sd="0" x="0"/>
        <item x="1"/>
        <item x="2"/>
        <item x="3"/>
        <item x="4"/>
        <item sd="0" x="5"/>
        <item t="default"/>
      </items>
    </pivotField>
  </pivotFields>
  <rowFields count="1">
    <field x="7"/>
  </rowFields>
  <rowItems count="2">
    <i>
      <x v="2"/>
    </i>
    <i t="grand">
      <x/>
    </i>
  </rowItems>
  <colItems count="1">
    <i/>
  </colItems>
  <dataFields count="1">
    <dataField name="Sum of Sales" fld="12" baseField="0" baseItem="0" numFmtId="167"/>
  </dataFields>
  <chartFormats count="2">
    <chartFormat chart="18" format="0" series="1">
      <pivotArea type="data" outline="0" fieldPosition="0">
        <references count="1">
          <reference field="4294967294" count="1" selected="0">
            <x v="0"/>
          </reference>
        </references>
      </pivotArea>
    </chartFormat>
    <chartFormat chart="42"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13" name="Order Date">
      <autoFilter ref="A1">
        <filterColumn colId="0">
          <customFilters and="1">
            <customFilter operator="greaterThanOrEqual" val="44256"/>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1AA80A-21C2-4D02-8328-67BE2FE5157E}"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7">
  <location ref="A3:B7" firstHeaderRow="1" firstDataRow="1" firstDataCol="1"/>
  <pivotFields count="19">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6" outline="0" showAll="0">
      <items count="5">
        <item h="1" x="3"/>
        <item x="1"/>
        <item h="1" x="0"/>
        <item h="1" x="2"/>
        <item t="default"/>
      </items>
    </pivotField>
    <pivotField compact="0" numFmtId="166" outline="0" showAll="0"/>
    <pivotField dataField="1" compact="0" outline="0" showAll="0"/>
    <pivotField compact="0" outline="0" showAll="0">
      <items count="5">
        <item x="2"/>
        <item x="1"/>
        <item x="3"/>
        <item x="0"/>
        <item t="default"/>
      </items>
    </pivotField>
    <pivotField compact="0" outline="0" showAll="0">
      <items count="4">
        <item h="1" x="2"/>
        <item x="1"/>
        <item h="1" x="0"/>
        <item t="default"/>
      </items>
    </pivotField>
    <pivotField compact="0" outline="0" showAll="0">
      <items count="3">
        <item x="1"/>
        <item h="1" x="0"/>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7">
        <item sd="0" x="0"/>
        <item x="1"/>
        <item x="2"/>
        <item x="3"/>
        <item x="4"/>
        <item sd="0" x="5"/>
        <item t="default"/>
      </items>
    </pivotField>
  </pivotFields>
  <rowFields count="1">
    <field x="5"/>
  </rowFields>
  <rowItems count="4">
    <i>
      <x v="13"/>
    </i>
    <i>
      <x v="614"/>
    </i>
    <i>
      <x v="646"/>
    </i>
    <i t="grand">
      <x/>
    </i>
  </rowItems>
  <colItems count="1">
    <i/>
  </colItems>
  <dataFields count="1">
    <dataField name="Sum of Sales" fld="12" baseField="0" baseItem="0" numFmtId="167"/>
  </dataFields>
  <chartFormats count="3">
    <chartFormat chart="18"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45"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14" name="Order Date">
      <autoFilter ref="A1">
        <filterColumn colId="0">
          <customFilters and="1">
            <customFilter operator="greaterThanOrEqual" val="44256"/>
            <customFilter operator="lessThanOrEqual" val="44347"/>
          </customFilters>
        </filterColumn>
      </autoFilter>
      <extLst>
        <ext xmlns:x15="http://schemas.microsoft.com/office/spreadsheetml/2010/11/main" uri="{0605FD5F-26C8-4aeb-8148-2DB25E43C511}">
          <x15:pivotFilter useWholeDay="1"/>
        </ext>
      </extLst>
    </filter>
    <filter fld="5"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B48ABCE-C01E-4722-9627-0580F02F9967}" sourceName="Size">
  <pivotTables>
    <pivotTable tabId="18" name="TotalSales"/>
    <pivotTable tabId="20" name="PivotTable1"/>
    <pivotTable tabId="21" name="PivotTable1"/>
  </pivotTables>
  <data>
    <tabular pivotCacheId="1692938816">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33C42A5-E2A8-4F8F-8DBC-00FAD8D56E93}" sourceName="Roast Type Name">
  <pivotTables>
    <pivotTable tabId="18" name="TotalSales"/>
    <pivotTable tabId="20" name="PivotTable1"/>
    <pivotTable tabId="21" name="PivotTable1"/>
  </pivotTables>
  <data>
    <tabular pivotCacheId="1692938816">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594EF38-BF07-4D8C-9621-EFBCBB801E71}" sourceName="Loyalty Card">
  <pivotTables>
    <pivotTable tabId="18" name="TotalSales"/>
    <pivotTable tabId="20" name="PivotTable1"/>
    <pivotTable tabId="21" name="PivotTable1"/>
  </pivotTables>
  <data>
    <tabular pivotCacheId="1692938816">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50F1729-192D-419F-95D0-68A6B6A5384B}" cache="Slicer_Size" caption="Size" rowHeight="241300"/>
  <slicer name="Roast Type Name" xr10:uid="{98D80243-44D8-4F4E-95BB-72C3732A0C1A}" cache="Slicer_Roast_Type_Name" caption="Roast Type Name" rowHeight="241300"/>
  <slicer name="Loyalty Card" xr10:uid="{052B8CD0-A3AE-4E78-861B-87D8314C09B5}"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498BA57E-A1CC-47C1-A9C5-03F6C19A0856}" cache="Slicer_Size" caption="Size" columnCount="4" style="Slicer Style 1" rowHeight="360000"/>
  <slicer name="Roast Type Name 2" xr10:uid="{31A8D411-7F33-4730-92B9-82E2E1A859E4}" cache="Slicer_Roast_Type_Name" caption="Roast Type Name" columnCount="3" style="Slicer Style 1" rowHeight="396000"/>
  <slicer name="Loyalty Card 2" xr10:uid="{F6C50C02-EF5D-487C-8417-12A897EE383F}"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3105BC-FFB4-4352-A457-197AF8827797}" name="Orders" displayName="Orders" ref="A1:P1001" totalsRowShown="0" headerRowDxfId="10">
  <autoFilter ref="A1:P1001" xr:uid="{143105BC-FFB4-4352-A457-197AF8827797}"/>
  <tableColumns count="16">
    <tableColumn id="1" xr3:uid="{700010DB-F346-4804-8609-5B03C42B696E}" name="Order ID" dataDxfId="9"/>
    <tableColumn id="2" xr3:uid="{2C9396E9-A72F-4432-B1A6-2D69C5FAE2BC}" name="Order Date" dataDxfId="8"/>
    <tableColumn id="3" xr3:uid="{14E89346-086F-4466-9C0A-283FABD051A9}" name="Customer ID" dataDxfId="7"/>
    <tableColumn id="4" xr3:uid="{EECDBC87-82A5-41E8-B1C9-BDDA85B6AEE1}" name="Product ID"/>
    <tableColumn id="5" xr3:uid="{46B4C08C-F655-4125-817C-8D3AAF43EF30}" name="Quantity" dataDxfId="6"/>
    <tableColumn id="6" xr3:uid="{07AEEFA0-D5A0-4B5A-B95A-3C11BF8501C4}" name="Customer Name" dataDxfId="5">
      <calculatedColumnFormula>_xlfn.XLOOKUP(C2,customers!$A$1:$A$1001,customers!$B$1:$B$1001,0)</calculatedColumnFormula>
    </tableColumn>
    <tableColumn id="7" xr3:uid="{D8DD5139-53B9-4114-8D32-F1F809BE875B}" name="Email" dataDxfId="4">
      <calculatedColumnFormula>IF(_xlfn.XLOOKUP(C2,customers!$A$1:$A$1001,customers!$C$1:$C$1001,0)=0,"",_xlfn.XLOOKUP(C2,customers!$A$1:$A$1001,customers!$C$1:$C$1001,0))</calculatedColumnFormula>
    </tableColumn>
    <tableColumn id="8" xr3:uid="{4DA95BAD-66EE-4D00-B768-CBF2025A629F}" name="Country" dataDxfId="3">
      <calculatedColumnFormula>_xlfn.XLOOKUP(C2,customers!$A$1:$A$1001,customers!$G$1:$G$1001,0)</calculatedColumnFormula>
    </tableColumn>
    <tableColumn id="9" xr3:uid="{6C0DA02F-7DF4-46F6-BC5C-CDADD2BF14B0}" name="Coffee Type">
      <calculatedColumnFormula>INDEX(products!$A$1:$G$49,MATCH(orders!$D2,products!$A$1:$A$49,0),MATCH(orders!I$1,products!$A$1:$G$1,0))</calculatedColumnFormula>
    </tableColumn>
    <tableColumn id="10" xr3:uid="{0F2B672F-6B37-4F86-B47E-496DD9A8005B}" name="Roast Type">
      <calculatedColumnFormula>INDEX(products!$A$1:$G$49,MATCH(orders!$D2,products!$A$1:$A$49,0),MATCH(orders!J$1,products!$A$1:$G$1,0))</calculatedColumnFormula>
    </tableColumn>
    <tableColumn id="11" xr3:uid="{C8A1EAE4-D639-46A2-BEE4-33E176A5706B}" name="Size" dataDxfId="2">
      <calculatedColumnFormula>INDEX(products!$A$1:$G$49,MATCH(orders!$D2,products!$A$1:$A$49,0),MATCH(orders!K$1,products!$A$1:$G$1,0))</calculatedColumnFormula>
    </tableColumn>
    <tableColumn id="12" xr3:uid="{8ACD2957-35FF-4956-AE9F-4A386760A851}" name="Unit Price" dataDxfId="1">
      <calculatedColumnFormula>INDEX(products!$A$1:$G$49,MATCH(orders!$D2,products!$A$1:$A$49,0),MATCH(orders!L$1,products!$A$1:$G$1,0))</calculatedColumnFormula>
    </tableColumn>
    <tableColumn id="13" xr3:uid="{8BB495B4-65DE-447D-9267-0A45BF38C50B}" name="Sales">
      <calculatedColumnFormula>L2*E2</calculatedColumnFormula>
    </tableColumn>
    <tableColumn id="14" xr3:uid="{B39BD1DF-3B14-423F-BCFE-9A947668E726}" name="Coffee Type Name">
      <calculatedColumnFormula>IF(I2="Rob","Robusta",IF(I2="Exc","Excelsa",IF(I2="Lib","Liberica",IF(I2="Ara","Arabica",""))))</calculatedColumnFormula>
    </tableColumn>
    <tableColumn id="15" xr3:uid="{EE8C75DF-5552-4F1B-AB9F-9519127CFA2C}" name="Roast Type Name">
      <calculatedColumnFormula>IF(J2="M","Medium",IF(J2="L","Large",IF(J2="D","Dark","")))</calculatedColumnFormula>
    </tableColumn>
    <tableColumn id="16" xr3:uid="{24B035B4-4EF9-470F-AF7F-24A1E62E6DF1}" name="Loyalty Card" dataDxfId="0">
      <calculatedColumnFormula>_xlfn.XLOOKUP(Orders[[#This Row],[Customer ID]],customers!$A$1:$A$1001,customers!$I$1:$I$1001,,0)</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7A28144-2661-40F8-90E2-FDB79495924D}" sourceName="Order Date">
  <pivotTables>
    <pivotTable tabId="18" name="TotalSales"/>
    <pivotTable tabId="20" name="PivotTable1"/>
    <pivotTable tabId="21" name="PivotTable1"/>
  </pivotTables>
  <state minimalRefreshVersion="6" lastRefreshVersion="6" pivotCacheId="1692938816" filterType="dateBetween">
    <selection startDate="2021-03-01T00:00:00" endDate="2021-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1BD963A-344A-4F91-827A-0C112F11D8C4}" cache="NativeTimeline_Order_Date" caption="Order Date" level="2" selectionLevel="2" scrollPosition="2022-02-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F1DC1148-ADC9-49DF-80D9-B3897709F179}" cache="NativeTimeline_Order_Date" caption="Order Date" level="2" selectionLevel="2" scrollPosition="2019-01-29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1" sqref="P1"/>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1.1796875" customWidth="1"/>
    <col min="7" max="7" width="25.08984375" customWidth="1"/>
    <col min="8" max="8" width="14.90625" customWidth="1"/>
    <col min="9" max="9" width="12.26953125" customWidth="1"/>
    <col min="10" max="10" width="11.453125" customWidth="1"/>
    <col min="11" max="11" width="6.81640625" customWidth="1"/>
    <col min="12" max="12" width="11.54296875" customWidth="1"/>
    <col min="13" max="13" width="6.6328125" customWidth="1"/>
    <col min="14" max="14" width="17.54296875" customWidth="1"/>
    <col min="15" max="15" width="16.7265625" customWidth="1"/>
    <col min="16" max="16" width="12.08984375" customWidth="1"/>
  </cols>
  <sheetData>
    <row r="1" spans="1:16" x14ac:dyDescent="0.35">
      <c r="A1" s="2" t="s">
        <v>0</v>
      </c>
      <c r="B1" s="2" t="s">
        <v>1</v>
      </c>
      <c r="C1" s="2" t="s">
        <v>3</v>
      </c>
      <c r="D1" s="2" t="s">
        <v>11</v>
      </c>
      <c r="E1" s="2" t="s">
        <v>14</v>
      </c>
      <c r="F1" s="2" t="s">
        <v>4</v>
      </c>
      <c r="G1" s="2" t="s">
        <v>2</v>
      </c>
      <c r="H1" s="2" t="s">
        <v>7</v>
      </c>
      <c r="I1" s="2" t="s">
        <v>9</v>
      </c>
      <c r="J1" s="2" t="s">
        <v>10</v>
      </c>
      <c r="K1" s="4" t="s">
        <v>12</v>
      </c>
      <c r="L1" s="4"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5">
        <f>INDEX(products!$A$1:$G$49,MATCH(orders!$D2,products!$A$1:$A$49,0),MATCH(orders!L$1,products!$A$1:$G$1,0))</f>
        <v>9.9499999999999993</v>
      </c>
      <c r="M2">
        <f>L2*E2</f>
        <v>19.899999999999999</v>
      </c>
      <c r="N2" t="str">
        <f>IF(I2="Rob","Robusta",IF(I2="Exc","Excelsa",IF(I2="Lib","Liberica",IF(I2="Ara","Arabica",""))))</f>
        <v>Robusta</v>
      </c>
      <c r="O2" t="str">
        <f>IF(J2="M","Medium",IF(J2="L","Large",IF(J2="D","Dark","")))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5">
        <f>INDEX(products!$A$1:$G$49,MATCH(orders!$D3,products!$A$1:$A$49,0),MATCH(orders!L$1,products!$A$1:$G$1,0))</f>
        <v>8.25</v>
      </c>
      <c r="M3">
        <f t="shared" ref="M3:M66" si="0">L3*E3</f>
        <v>41.25</v>
      </c>
      <c r="N3" t="str">
        <f t="shared" ref="N3:N66" si="1">IF(I3="Rob","Robusta",IF(I3="Exc","Excelsa",IF(I3="Lib","Liberica",IF(I3="Ara","Arabica",""))))</f>
        <v>Excelsa</v>
      </c>
      <c r="O3" t="str">
        <f t="shared" ref="O3:O66" si="2">IF(J3="M","Medium",IF(J3="L","Large",IF(J3="D","Dark","")))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5">
        <f>INDEX(products!$A$1:$G$49,MATCH(orders!$D4,products!$A$1:$A$49,0),MATCH(orders!L$1,products!$A$1:$G$1,0))</f>
        <v>12.95</v>
      </c>
      <c r="M4">
        <f t="shared" si="0"/>
        <v>12.95</v>
      </c>
      <c r="N4" t="str">
        <f t="shared" si="1"/>
        <v>Arabica</v>
      </c>
      <c r="O4" t="str">
        <f t="shared" si="2"/>
        <v>Large</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5">
        <f>INDEX(products!$A$1:$G$49,MATCH(orders!$D5,products!$A$1:$A$49,0),MATCH(orders!L$1,products!$A$1:$G$1,0))</f>
        <v>13.75</v>
      </c>
      <c r="M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5">
        <f>INDEX(products!$A$1:$G$49,MATCH(orders!$D6,products!$A$1:$A$49,0),MATCH(orders!L$1,products!$A$1:$G$1,0))</f>
        <v>27.484999999999996</v>
      </c>
      <c r="M6">
        <f t="shared" si="0"/>
        <v>54.969999999999992</v>
      </c>
      <c r="N6" t="str">
        <f t="shared" si="1"/>
        <v>Robusta</v>
      </c>
      <c r="O6" t="str">
        <f t="shared" si="2"/>
        <v>Large</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5">
        <f>INDEX(products!$A$1:$G$49,MATCH(orders!$D7,products!$A$1:$A$49,0),MATCH(orders!L$1,products!$A$1:$G$1,0))</f>
        <v>12.95</v>
      </c>
      <c r="M7">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5">
        <f>INDEX(products!$A$1:$G$49,MATCH(orders!$D8,products!$A$1:$A$49,0),MATCH(orders!L$1,products!$A$1:$G$1,0))</f>
        <v>7.29</v>
      </c>
      <c r="M8">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5">
        <f>INDEX(products!$A$1:$G$49,MATCH(orders!$D9,products!$A$1:$A$49,0),MATCH(orders!L$1,products!$A$1:$G$1,0))</f>
        <v>4.7549999999999999</v>
      </c>
      <c r="M9">
        <f t="shared" si="0"/>
        <v>4.7549999999999999</v>
      </c>
      <c r="N9" t="str">
        <f t="shared" si="1"/>
        <v>Liberica</v>
      </c>
      <c r="O9" t="str">
        <f t="shared" si="2"/>
        <v>Large</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5">
        <f>INDEX(products!$A$1:$G$49,MATCH(orders!$D10,products!$A$1:$A$49,0),MATCH(orders!L$1,products!$A$1:$G$1,0))</f>
        <v>5.97</v>
      </c>
      <c r="M10">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5">
        <f>INDEX(products!$A$1:$G$49,MATCH(orders!$D11,products!$A$1:$A$49,0),MATCH(orders!L$1,products!$A$1:$G$1,0))</f>
        <v>5.97</v>
      </c>
      <c r="M11">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5">
        <f>INDEX(products!$A$1:$G$49,MATCH(orders!$D12,products!$A$1:$A$49,0),MATCH(orders!L$1,products!$A$1:$G$1,0))</f>
        <v>9.9499999999999993</v>
      </c>
      <c r="M12">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5">
        <f>INDEX(products!$A$1:$G$49,MATCH(orders!$D13,products!$A$1:$A$49,0),MATCH(orders!L$1,products!$A$1:$G$1,0))</f>
        <v>34.154999999999994</v>
      </c>
      <c r="M13">
        <f t="shared" si="0"/>
        <v>170.77499999999998</v>
      </c>
      <c r="N13" t="str">
        <f t="shared" si="1"/>
        <v>Excelsa</v>
      </c>
      <c r="O13" t="str">
        <f t="shared" si="2"/>
        <v>Large</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5">
        <f>INDEX(products!$A$1:$G$49,MATCH(orders!$D14,products!$A$1:$A$49,0),MATCH(orders!L$1,products!$A$1:$G$1,0))</f>
        <v>9.9499999999999993</v>
      </c>
      <c r="M14">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5">
        <f>INDEX(products!$A$1:$G$49,MATCH(orders!$D15,products!$A$1:$A$49,0),MATCH(orders!L$1,products!$A$1:$G$1,0))</f>
        <v>20.584999999999997</v>
      </c>
      <c r="M1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5">
        <f>INDEX(products!$A$1:$G$49,MATCH(orders!$D16,products!$A$1:$A$49,0),MATCH(orders!L$1,products!$A$1:$G$1,0))</f>
        <v>3.8849999999999998</v>
      </c>
      <c r="M16">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5">
        <f>INDEX(products!$A$1:$G$49,MATCH(orders!$D17,products!$A$1:$A$49,0),MATCH(orders!L$1,products!$A$1:$G$1,0))</f>
        <v>22.884999999999998</v>
      </c>
      <c r="M17">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5">
        <f>INDEX(products!$A$1:$G$49,MATCH(orders!$D18,products!$A$1:$A$49,0),MATCH(orders!L$1,products!$A$1:$G$1,0))</f>
        <v>3.375</v>
      </c>
      <c r="M18">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5">
        <f>INDEX(products!$A$1:$G$49,MATCH(orders!$D19,products!$A$1:$A$49,0),MATCH(orders!L$1,products!$A$1:$G$1,0))</f>
        <v>12.95</v>
      </c>
      <c r="M19">
        <f t="shared" si="0"/>
        <v>77.699999999999989</v>
      </c>
      <c r="N19" t="str">
        <f t="shared" si="1"/>
        <v>Arabica</v>
      </c>
      <c r="O19" t="str">
        <f t="shared" si="2"/>
        <v>Large</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5">
        <f>INDEX(products!$A$1:$G$49,MATCH(orders!$D20,products!$A$1:$A$49,0),MATCH(orders!L$1,products!$A$1:$G$1,0))</f>
        <v>20.584999999999997</v>
      </c>
      <c r="M20">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5">
        <f>INDEX(products!$A$1:$G$49,MATCH(orders!$D21,products!$A$1:$A$49,0),MATCH(orders!L$1,products!$A$1:$G$1,0))</f>
        <v>3.375</v>
      </c>
      <c r="M21">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5">
        <f>INDEX(products!$A$1:$G$49,MATCH(orders!$D22,products!$A$1:$A$49,0),MATCH(orders!L$1,products!$A$1:$G$1,0))</f>
        <v>3.645</v>
      </c>
      <c r="M22">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5">
        <f>INDEX(products!$A$1:$G$49,MATCH(orders!$D23,products!$A$1:$A$49,0),MATCH(orders!L$1,products!$A$1:$G$1,0))</f>
        <v>2.9849999999999999</v>
      </c>
      <c r="M23">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5">
        <f>INDEX(products!$A$1:$G$49,MATCH(orders!$D24,products!$A$1:$A$49,0),MATCH(orders!L$1,products!$A$1:$G$1,0))</f>
        <v>22.884999999999998</v>
      </c>
      <c r="M24">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5">
        <f>INDEX(products!$A$1:$G$49,MATCH(orders!$D25,products!$A$1:$A$49,0),MATCH(orders!L$1,products!$A$1:$G$1,0))</f>
        <v>2.9849999999999999</v>
      </c>
      <c r="M2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5">
        <f>INDEX(products!$A$1:$G$49,MATCH(orders!$D26,products!$A$1:$A$49,0),MATCH(orders!L$1,products!$A$1:$G$1,0))</f>
        <v>11.25</v>
      </c>
      <c r="M26">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5">
        <f>INDEX(products!$A$1:$G$49,MATCH(orders!$D27,products!$A$1:$A$49,0),MATCH(orders!L$1,products!$A$1:$G$1,0))</f>
        <v>4.125</v>
      </c>
      <c r="M27">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5">
        <f>INDEX(products!$A$1:$G$49,MATCH(orders!$D28,products!$A$1:$A$49,0),MATCH(orders!L$1,products!$A$1:$G$1,0))</f>
        <v>6.75</v>
      </c>
      <c r="M28">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5">
        <f>INDEX(products!$A$1:$G$49,MATCH(orders!$D29,products!$A$1:$A$49,0),MATCH(orders!L$1,products!$A$1:$G$1,0))</f>
        <v>3.375</v>
      </c>
      <c r="M29">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5">
        <f>INDEX(products!$A$1:$G$49,MATCH(orders!$D30,products!$A$1:$A$49,0),MATCH(orders!L$1,products!$A$1:$G$1,0))</f>
        <v>5.97</v>
      </c>
      <c r="M30">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5">
        <f>INDEX(products!$A$1:$G$49,MATCH(orders!$D31,products!$A$1:$A$49,0),MATCH(orders!L$1,products!$A$1:$G$1,0))</f>
        <v>9.9499999999999993</v>
      </c>
      <c r="M31">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5">
        <f>INDEX(products!$A$1:$G$49,MATCH(orders!$D32,products!$A$1:$A$49,0),MATCH(orders!L$1,products!$A$1:$G$1,0))</f>
        <v>4.3650000000000002</v>
      </c>
      <c r="M32">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5">
        <f>INDEX(products!$A$1:$G$49,MATCH(orders!$D33,products!$A$1:$A$49,0),MATCH(orders!L$1,products!$A$1:$G$1,0))</f>
        <v>5.97</v>
      </c>
      <c r="M33">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5">
        <f>INDEX(products!$A$1:$G$49,MATCH(orders!$D34,products!$A$1:$A$49,0),MATCH(orders!L$1,products!$A$1:$G$1,0))</f>
        <v>8.73</v>
      </c>
      <c r="M34">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5">
        <f>INDEX(products!$A$1:$G$49,MATCH(orders!$D35,products!$A$1:$A$49,0),MATCH(orders!L$1,products!$A$1:$G$1,0))</f>
        <v>4.7549999999999999</v>
      </c>
      <c r="M35">
        <f t="shared" si="0"/>
        <v>23.774999999999999</v>
      </c>
      <c r="N35" t="str">
        <f t="shared" si="1"/>
        <v>Liberica</v>
      </c>
      <c r="O35" t="str">
        <f t="shared" si="2"/>
        <v>Large</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5">
        <f>INDEX(products!$A$1:$G$49,MATCH(orders!$D36,products!$A$1:$A$49,0),MATCH(orders!L$1,products!$A$1:$G$1,0))</f>
        <v>9.51</v>
      </c>
      <c r="M36">
        <f t="shared" si="0"/>
        <v>57.06</v>
      </c>
      <c r="N36" t="str">
        <f t="shared" si="1"/>
        <v>Liberica</v>
      </c>
      <c r="O36" t="str">
        <f t="shared" si="2"/>
        <v>Large</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5">
        <f>INDEX(products!$A$1:$G$49,MATCH(orders!$D37,products!$A$1:$A$49,0),MATCH(orders!L$1,products!$A$1:$G$1,0))</f>
        <v>5.97</v>
      </c>
      <c r="M37">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5">
        <f>INDEX(products!$A$1:$G$49,MATCH(orders!$D38,products!$A$1:$A$49,0),MATCH(orders!L$1,products!$A$1:$G$1,0))</f>
        <v>4.3650000000000002</v>
      </c>
      <c r="M38">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5">
        <f>INDEX(products!$A$1:$G$49,MATCH(orders!$D39,products!$A$1:$A$49,0),MATCH(orders!L$1,products!$A$1:$G$1,0))</f>
        <v>9.51</v>
      </c>
      <c r="M39">
        <f t="shared" si="0"/>
        <v>28.53</v>
      </c>
      <c r="N39" t="str">
        <f t="shared" si="1"/>
        <v>Liberica</v>
      </c>
      <c r="O39" t="str">
        <f t="shared" si="2"/>
        <v>Large</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5">
        <f>INDEX(products!$A$1:$G$49,MATCH(orders!$D40,products!$A$1:$A$49,0),MATCH(orders!L$1,products!$A$1:$G$1,0))</f>
        <v>22.884999999999998</v>
      </c>
      <c r="M40">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5">
        <f>INDEX(products!$A$1:$G$49,MATCH(orders!$D41,products!$A$1:$A$49,0),MATCH(orders!L$1,products!$A$1:$G$1,0))</f>
        <v>9.9499999999999993</v>
      </c>
      <c r="M41">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5">
        <f>INDEX(products!$A$1:$G$49,MATCH(orders!$D42,products!$A$1:$A$49,0),MATCH(orders!L$1,products!$A$1:$G$1,0))</f>
        <v>14.55</v>
      </c>
      <c r="M42">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5">
        <f>INDEX(products!$A$1:$G$49,MATCH(orders!$D43,products!$A$1:$A$49,0),MATCH(orders!L$1,products!$A$1:$G$1,0))</f>
        <v>3.645</v>
      </c>
      <c r="M43">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5">
        <f>INDEX(products!$A$1:$G$49,MATCH(orders!$D44,products!$A$1:$A$49,0),MATCH(orders!L$1,products!$A$1:$G$1,0))</f>
        <v>2.6849999999999996</v>
      </c>
      <c r="M44">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5">
        <f>INDEX(products!$A$1:$G$49,MATCH(orders!$D45,products!$A$1:$A$49,0),MATCH(orders!L$1,products!$A$1:$G$1,0))</f>
        <v>36.454999999999998</v>
      </c>
      <c r="M45">
        <f t="shared" si="0"/>
        <v>72.91</v>
      </c>
      <c r="N45" t="str">
        <f t="shared" si="1"/>
        <v>Liberica</v>
      </c>
      <c r="O45" t="str">
        <f t="shared" si="2"/>
        <v>Large</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5">
        <f>INDEX(products!$A$1:$G$49,MATCH(orders!$D46,products!$A$1:$A$49,0),MATCH(orders!L$1,products!$A$1:$G$1,0))</f>
        <v>8.25</v>
      </c>
      <c r="M46">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5">
        <f>INDEX(products!$A$1:$G$49,MATCH(orders!$D47,products!$A$1:$A$49,0),MATCH(orders!L$1,products!$A$1:$G$1,0))</f>
        <v>29.784999999999997</v>
      </c>
      <c r="M47">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5">
        <f>INDEX(products!$A$1:$G$49,MATCH(orders!$D48,products!$A$1:$A$49,0),MATCH(orders!L$1,products!$A$1:$G$1,0))</f>
        <v>31.624999999999996</v>
      </c>
      <c r="M48">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5">
        <f>INDEX(products!$A$1:$G$49,MATCH(orders!$D49,products!$A$1:$A$49,0),MATCH(orders!L$1,products!$A$1:$G$1,0))</f>
        <v>3.8849999999999998</v>
      </c>
      <c r="M49">
        <f t="shared" si="0"/>
        <v>7.77</v>
      </c>
      <c r="N49" t="str">
        <f t="shared" si="1"/>
        <v>Arabica</v>
      </c>
      <c r="O49" t="str">
        <f t="shared" si="2"/>
        <v>Large</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5">
        <f>INDEX(products!$A$1:$G$49,MATCH(orders!$D50,products!$A$1:$A$49,0),MATCH(orders!L$1,products!$A$1:$G$1,0))</f>
        <v>22.884999999999998</v>
      </c>
      <c r="M50">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5">
        <f>INDEX(products!$A$1:$G$49,MATCH(orders!$D51,products!$A$1:$A$49,0),MATCH(orders!L$1,products!$A$1:$G$1,0))</f>
        <v>12.95</v>
      </c>
      <c r="M51">
        <f t="shared" si="0"/>
        <v>38.849999999999994</v>
      </c>
      <c r="N51" t="str">
        <f t="shared" si="1"/>
        <v>Arabica</v>
      </c>
      <c r="O51" t="str">
        <f t="shared" si="2"/>
        <v>Large</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5">
        <f>INDEX(products!$A$1:$G$49,MATCH(orders!$D52,products!$A$1:$A$49,0),MATCH(orders!L$1,products!$A$1:$G$1,0))</f>
        <v>7.77</v>
      </c>
      <c r="M52">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5">
        <f>INDEX(products!$A$1:$G$49,MATCH(orders!$D53,products!$A$1:$A$49,0),MATCH(orders!L$1,products!$A$1:$G$1,0))</f>
        <v>36.454999999999998</v>
      </c>
      <c r="M53">
        <f t="shared" si="0"/>
        <v>145.82</v>
      </c>
      <c r="N53" t="str">
        <f t="shared" si="1"/>
        <v>Liberica</v>
      </c>
      <c r="O53" t="str">
        <f t="shared" si="2"/>
        <v>Large</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5">
        <f>INDEX(products!$A$1:$G$49,MATCH(orders!$D54,products!$A$1:$A$49,0),MATCH(orders!L$1,products!$A$1:$G$1,0))</f>
        <v>5.97</v>
      </c>
      <c r="M54">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5">
        <f>INDEX(products!$A$1:$G$49,MATCH(orders!$D55,products!$A$1:$A$49,0),MATCH(orders!L$1,products!$A$1:$G$1,0))</f>
        <v>36.454999999999998</v>
      </c>
      <c r="M55">
        <f t="shared" si="0"/>
        <v>72.91</v>
      </c>
      <c r="N55" t="str">
        <f t="shared" si="1"/>
        <v>Liberica</v>
      </c>
      <c r="O55" t="str">
        <f t="shared" si="2"/>
        <v>Large</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5">
        <f>INDEX(products!$A$1:$G$49,MATCH(orders!$D56,products!$A$1:$A$49,0),MATCH(orders!L$1,products!$A$1:$G$1,0))</f>
        <v>14.55</v>
      </c>
      <c r="M56">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5">
        <f>INDEX(products!$A$1:$G$49,MATCH(orders!$D57,products!$A$1:$A$49,0),MATCH(orders!L$1,products!$A$1:$G$1,0))</f>
        <v>15.85</v>
      </c>
      <c r="M57">
        <f t="shared" si="0"/>
        <v>47.55</v>
      </c>
      <c r="N57" t="str">
        <f t="shared" si="1"/>
        <v>Liberica</v>
      </c>
      <c r="O57" t="str">
        <f t="shared" si="2"/>
        <v>Large</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5">
        <f>INDEX(products!$A$1:$G$49,MATCH(orders!$D58,products!$A$1:$A$49,0),MATCH(orders!L$1,products!$A$1:$G$1,0))</f>
        <v>3.645</v>
      </c>
      <c r="M58">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5">
        <f>INDEX(products!$A$1:$G$49,MATCH(orders!$D59,products!$A$1:$A$49,0),MATCH(orders!L$1,products!$A$1:$G$1,0))</f>
        <v>14.85</v>
      </c>
      <c r="M59">
        <f t="shared" si="0"/>
        <v>59.4</v>
      </c>
      <c r="N59" t="str">
        <f t="shared" si="1"/>
        <v>Excelsa</v>
      </c>
      <c r="O59" t="str">
        <f t="shared" si="2"/>
        <v>Large</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5">
        <f>INDEX(products!$A$1:$G$49,MATCH(orders!$D60,products!$A$1:$A$49,0),MATCH(orders!L$1,products!$A$1:$G$1,0))</f>
        <v>29.784999999999997</v>
      </c>
      <c r="M60">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5">
        <f>INDEX(products!$A$1:$G$49,MATCH(orders!$D61,products!$A$1:$A$49,0),MATCH(orders!L$1,products!$A$1:$G$1,0))</f>
        <v>8.73</v>
      </c>
      <c r="M61">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5">
        <f>INDEX(products!$A$1:$G$49,MATCH(orders!$D62,products!$A$1:$A$49,0),MATCH(orders!L$1,products!$A$1:$G$1,0))</f>
        <v>22.884999999999998</v>
      </c>
      <c r="M62">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5">
        <f>INDEX(products!$A$1:$G$49,MATCH(orders!$D63,products!$A$1:$A$49,0),MATCH(orders!L$1,products!$A$1:$G$1,0))</f>
        <v>5.3699999999999992</v>
      </c>
      <c r="M63">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5">
        <f>INDEX(products!$A$1:$G$49,MATCH(orders!$D64,products!$A$1:$A$49,0),MATCH(orders!L$1,products!$A$1:$G$1,0))</f>
        <v>4.7549999999999999</v>
      </c>
      <c r="M64">
        <f t="shared" si="0"/>
        <v>23.774999999999999</v>
      </c>
      <c r="N64" t="str">
        <f t="shared" si="1"/>
        <v>Liberica</v>
      </c>
      <c r="O64" t="str">
        <f t="shared" si="2"/>
        <v>Large</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5">
        <f>INDEX(products!$A$1:$G$49,MATCH(orders!$D65,products!$A$1:$A$49,0),MATCH(orders!L$1,products!$A$1:$G$1,0))</f>
        <v>6.75</v>
      </c>
      <c r="M6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5">
        <f>INDEX(products!$A$1:$G$49,MATCH(orders!$D66,products!$A$1:$A$49,0),MATCH(orders!L$1,products!$A$1:$G$1,0))</f>
        <v>5.97</v>
      </c>
      <c r="M66">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5">
        <f>INDEX(products!$A$1:$G$49,MATCH(orders!$D67,products!$A$1:$A$49,0),MATCH(orders!L$1,products!$A$1:$G$1,0))</f>
        <v>20.584999999999997</v>
      </c>
      <c r="M67">
        <f t="shared" ref="M67:M130" si="3">L67*E67</f>
        <v>82.339999999999989</v>
      </c>
      <c r="N67" t="str">
        <f t="shared" ref="N67:N130" si="4">IF(I67="Rob","Robusta",IF(I67="Exc","Excelsa",IF(I67="Lib","Liberica",IF(I67="Ara","Arabica",""))))</f>
        <v>Robusta</v>
      </c>
      <c r="O67" t="str">
        <f t="shared" ref="O67:O130" si="5">IF(J67="M","Medium",IF(J67="L","Large",IF(J67="D","Dark","")))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5">
        <f>INDEX(products!$A$1:$G$49,MATCH(orders!$D68,products!$A$1:$A$49,0),MATCH(orders!L$1,products!$A$1:$G$1,0))</f>
        <v>7.169999999999999</v>
      </c>
      <c r="M68">
        <f t="shared" si="3"/>
        <v>7.169999999999999</v>
      </c>
      <c r="N68" t="str">
        <f t="shared" si="4"/>
        <v>Robusta</v>
      </c>
      <c r="O68" t="str">
        <f t="shared" si="5"/>
        <v>Large</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5">
        <f>INDEX(products!$A$1:$G$49,MATCH(orders!$D69,products!$A$1:$A$49,0),MATCH(orders!L$1,products!$A$1:$G$1,0))</f>
        <v>4.7549999999999999</v>
      </c>
      <c r="M69">
        <f t="shared" si="3"/>
        <v>9.51</v>
      </c>
      <c r="N69" t="str">
        <f t="shared" si="4"/>
        <v>Liberica</v>
      </c>
      <c r="O69" t="str">
        <f t="shared" si="5"/>
        <v>Large</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5">
        <f>INDEX(products!$A$1:$G$49,MATCH(orders!$D70,products!$A$1:$A$49,0),MATCH(orders!L$1,products!$A$1:$G$1,0))</f>
        <v>2.9849999999999999</v>
      </c>
      <c r="M70">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5">
        <f>INDEX(products!$A$1:$G$49,MATCH(orders!$D71,products!$A$1:$A$49,0),MATCH(orders!L$1,products!$A$1:$G$1,0))</f>
        <v>9.9499999999999993</v>
      </c>
      <c r="M71">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5">
        <f>INDEX(products!$A$1:$G$49,MATCH(orders!$D72,products!$A$1:$A$49,0),MATCH(orders!L$1,products!$A$1:$G$1,0))</f>
        <v>34.154999999999994</v>
      </c>
      <c r="M72">
        <f t="shared" si="3"/>
        <v>136.61999999999998</v>
      </c>
      <c r="N72" t="str">
        <f t="shared" si="4"/>
        <v>Excelsa</v>
      </c>
      <c r="O72" t="str">
        <f t="shared" si="5"/>
        <v>Large</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5">
        <f>INDEX(products!$A$1:$G$49,MATCH(orders!$D73,products!$A$1:$A$49,0),MATCH(orders!L$1,products!$A$1:$G$1,0))</f>
        <v>4.7549999999999999</v>
      </c>
      <c r="M73">
        <f t="shared" si="3"/>
        <v>9.51</v>
      </c>
      <c r="N73" t="str">
        <f t="shared" si="4"/>
        <v>Liberica</v>
      </c>
      <c r="O73" t="str">
        <f t="shared" si="5"/>
        <v>Large</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5">
        <f>INDEX(products!$A$1:$G$49,MATCH(orders!$D74,products!$A$1:$A$49,0),MATCH(orders!L$1,products!$A$1:$G$1,0))</f>
        <v>25.874999999999996</v>
      </c>
      <c r="M74">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5">
        <f>INDEX(products!$A$1:$G$49,MATCH(orders!$D75,products!$A$1:$A$49,0),MATCH(orders!L$1,products!$A$1:$G$1,0))</f>
        <v>4.3650000000000002</v>
      </c>
      <c r="M7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5">
        <f>INDEX(products!$A$1:$G$49,MATCH(orders!$D76,products!$A$1:$A$49,0),MATCH(orders!L$1,products!$A$1:$G$1,0))</f>
        <v>8.91</v>
      </c>
      <c r="M76">
        <f t="shared" si="3"/>
        <v>17.82</v>
      </c>
      <c r="N76" t="str">
        <f t="shared" si="4"/>
        <v>Excelsa</v>
      </c>
      <c r="O76" t="str">
        <f t="shared" si="5"/>
        <v>Large</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5">
        <f>INDEX(products!$A$1:$G$49,MATCH(orders!$D77,products!$A$1:$A$49,0),MATCH(orders!L$1,products!$A$1:$G$1,0))</f>
        <v>8.9499999999999993</v>
      </c>
      <c r="M77">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5">
        <f>INDEX(products!$A$1:$G$49,MATCH(orders!$D78,products!$A$1:$A$49,0),MATCH(orders!L$1,products!$A$1:$G$1,0))</f>
        <v>3.5849999999999995</v>
      </c>
      <c r="M78">
        <f t="shared" si="3"/>
        <v>3.5849999999999995</v>
      </c>
      <c r="N78" t="str">
        <f t="shared" si="4"/>
        <v>Robusta</v>
      </c>
      <c r="O78" t="str">
        <f t="shared" si="5"/>
        <v>Large</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5">
        <f>INDEX(products!$A$1:$G$49,MATCH(orders!$D79,products!$A$1:$A$49,0),MATCH(orders!L$1,products!$A$1:$G$1,0))</f>
        <v>3.645</v>
      </c>
      <c r="M79">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5">
        <f>INDEX(products!$A$1:$G$49,MATCH(orders!$D80,products!$A$1:$A$49,0),MATCH(orders!L$1,products!$A$1:$G$1,0))</f>
        <v>6.75</v>
      </c>
      <c r="M80">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5">
        <f>INDEX(products!$A$1:$G$49,MATCH(orders!$D81,products!$A$1:$A$49,0),MATCH(orders!L$1,products!$A$1:$G$1,0))</f>
        <v>11.95</v>
      </c>
      <c r="M81">
        <f t="shared" si="3"/>
        <v>47.8</v>
      </c>
      <c r="N81" t="str">
        <f t="shared" si="4"/>
        <v>Robusta</v>
      </c>
      <c r="O81" t="str">
        <f t="shared" si="5"/>
        <v>Large</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5">
        <f>INDEX(products!$A$1:$G$49,MATCH(orders!$D82,products!$A$1:$A$49,0),MATCH(orders!L$1,products!$A$1:$G$1,0))</f>
        <v>7.77</v>
      </c>
      <c r="M82">
        <f t="shared" si="3"/>
        <v>38.849999999999994</v>
      </c>
      <c r="N82" t="str">
        <f t="shared" si="4"/>
        <v>Arabica</v>
      </c>
      <c r="O82" t="str">
        <f t="shared" si="5"/>
        <v>Large</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5">
        <f>INDEX(products!$A$1:$G$49,MATCH(orders!$D83,products!$A$1:$A$49,0),MATCH(orders!L$1,products!$A$1:$G$1,0))</f>
        <v>36.454999999999998</v>
      </c>
      <c r="M83">
        <f t="shared" si="3"/>
        <v>109.36499999999999</v>
      </c>
      <c r="N83" t="str">
        <f t="shared" si="4"/>
        <v>Liberica</v>
      </c>
      <c r="O83" t="str">
        <f t="shared" si="5"/>
        <v>Large</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5">
        <f>INDEX(products!$A$1:$G$49,MATCH(orders!$D84,products!$A$1:$A$49,0),MATCH(orders!L$1,products!$A$1:$G$1,0))</f>
        <v>33.464999999999996</v>
      </c>
      <c r="M84">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5">
        <f>INDEX(products!$A$1:$G$49,MATCH(orders!$D85,products!$A$1:$A$49,0),MATCH(orders!L$1,products!$A$1:$G$1,0))</f>
        <v>20.584999999999997</v>
      </c>
      <c r="M8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5">
        <f>INDEX(products!$A$1:$G$49,MATCH(orders!$D86,products!$A$1:$A$49,0),MATCH(orders!L$1,products!$A$1:$G$1,0))</f>
        <v>9.51</v>
      </c>
      <c r="M86">
        <f t="shared" si="3"/>
        <v>9.51</v>
      </c>
      <c r="N86" t="str">
        <f t="shared" si="4"/>
        <v>Liberica</v>
      </c>
      <c r="O86" t="str">
        <f t="shared" si="5"/>
        <v>Large</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5">
        <f>INDEX(products!$A$1:$G$49,MATCH(orders!$D87,products!$A$1:$A$49,0),MATCH(orders!L$1,products!$A$1:$G$1,0))</f>
        <v>29.784999999999997</v>
      </c>
      <c r="M87">
        <f t="shared" si="3"/>
        <v>89.35499999999999</v>
      </c>
      <c r="N87" t="str">
        <f t="shared" si="4"/>
        <v>Arabica</v>
      </c>
      <c r="O87" t="str">
        <f t="shared" si="5"/>
        <v>Large</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5">
        <f>INDEX(products!$A$1:$G$49,MATCH(orders!$D88,products!$A$1:$A$49,0),MATCH(orders!L$1,products!$A$1:$G$1,0))</f>
        <v>2.9849999999999999</v>
      </c>
      <c r="M88">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5">
        <f>INDEX(products!$A$1:$G$49,MATCH(orders!$D89,products!$A$1:$A$49,0),MATCH(orders!L$1,products!$A$1:$G$1,0))</f>
        <v>11.25</v>
      </c>
      <c r="M89">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5">
        <f>INDEX(products!$A$1:$G$49,MATCH(orders!$D90,products!$A$1:$A$49,0),MATCH(orders!L$1,products!$A$1:$G$1,0))</f>
        <v>11.95</v>
      </c>
      <c r="M90">
        <f t="shared" si="3"/>
        <v>35.849999999999994</v>
      </c>
      <c r="N90" t="str">
        <f t="shared" si="4"/>
        <v>Robusta</v>
      </c>
      <c r="O90" t="str">
        <f t="shared" si="5"/>
        <v>Large</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5">
        <f>INDEX(products!$A$1:$G$49,MATCH(orders!$D91,products!$A$1:$A$49,0),MATCH(orders!L$1,products!$A$1:$G$1,0))</f>
        <v>12.95</v>
      </c>
      <c r="M91">
        <f t="shared" si="3"/>
        <v>77.699999999999989</v>
      </c>
      <c r="N91" t="str">
        <f t="shared" si="4"/>
        <v>Arabica</v>
      </c>
      <c r="O91" t="str">
        <f t="shared" si="5"/>
        <v>Large</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5">
        <f>INDEX(products!$A$1:$G$49,MATCH(orders!$D92,products!$A$1:$A$49,0),MATCH(orders!L$1,products!$A$1:$G$1,0))</f>
        <v>12.95</v>
      </c>
      <c r="M92">
        <f t="shared" si="3"/>
        <v>51.8</v>
      </c>
      <c r="N92" t="str">
        <f t="shared" si="4"/>
        <v>Arabica</v>
      </c>
      <c r="O92" t="str">
        <f t="shared" si="5"/>
        <v>Large</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5">
        <f>INDEX(products!$A$1:$G$49,MATCH(orders!$D93,products!$A$1:$A$49,0),MATCH(orders!L$1,products!$A$1:$G$1,0))</f>
        <v>25.874999999999996</v>
      </c>
      <c r="M93">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5">
        <f>INDEX(products!$A$1:$G$49,MATCH(orders!$D94,products!$A$1:$A$49,0),MATCH(orders!L$1,products!$A$1:$G$1,0))</f>
        <v>14.85</v>
      </c>
      <c r="M94">
        <f t="shared" si="3"/>
        <v>44.55</v>
      </c>
      <c r="N94" t="str">
        <f t="shared" si="4"/>
        <v>Excelsa</v>
      </c>
      <c r="O94" t="str">
        <f t="shared" si="5"/>
        <v>Large</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5">
        <f>INDEX(products!$A$1:$G$49,MATCH(orders!$D95,products!$A$1:$A$49,0),MATCH(orders!L$1,products!$A$1:$G$1,0))</f>
        <v>8.91</v>
      </c>
      <c r="M95">
        <f t="shared" si="3"/>
        <v>35.64</v>
      </c>
      <c r="N95" t="str">
        <f t="shared" si="4"/>
        <v>Excelsa</v>
      </c>
      <c r="O95" t="str">
        <f t="shared" si="5"/>
        <v>Large</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5">
        <f>INDEX(products!$A$1:$G$49,MATCH(orders!$D96,products!$A$1:$A$49,0),MATCH(orders!L$1,products!$A$1:$G$1,0))</f>
        <v>2.9849999999999999</v>
      </c>
      <c r="M96">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5">
        <f>INDEX(products!$A$1:$G$49,MATCH(orders!$D97,products!$A$1:$A$49,0),MATCH(orders!L$1,products!$A$1:$G$1,0))</f>
        <v>25.874999999999996</v>
      </c>
      <c r="M97">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5">
        <f>INDEX(products!$A$1:$G$49,MATCH(orders!$D98,products!$A$1:$A$49,0),MATCH(orders!L$1,products!$A$1:$G$1,0))</f>
        <v>2.9849999999999999</v>
      </c>
      <c r="M98">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5">
        <f>INDEX(products!$A$1:$G$49,MATCH(orders!$D99,products!$A$1:$A$49,0),MATCH(orders!L$1,products!$A$1:$G$1,0))</f>
        <v>6.75</v>
      </c>
      <c r="M99">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5">
        <f>INDEX(products!$A$1:$G$49,MATCH(orders!$D100,products!$A$1:$A$49,0),MATCH(orders!L$1,products!$A$1:$G$1,0))</f>
        <v>2.9849999999999999</v>
      </c>
      <c r="M100">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5">
        <f>INDEX(products!$A$1:$G$49,MATCH(orders!$D101,products!$A$1:$A$49,0),MATCH(orders!L$1,products!$A$1:$G$1,0))</f>
        <v>4.3650000000000002</v>
      </c>
      <c r="M101">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5">
        <f>INDEX(products!$A$1:$G$49,MATCH(orders!$D102,products!$A$1:$A$49,0),MATCH(orders!L$1,products!$A$1:$G$1,0))</f>
        <v>3.8849999999999998</v>
      </c>
      <c r="M102">
        <f t="shared" si="3"/>
        <v>7.77</v>
      </c>
      <c r="N102" t="str">
        <f t="shared" si="4"/>
        <v>Arabica</v>
      </c>
      <c r="O102" t="str">
        <f t="shared" si="5"/>
        <v>Large</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5">
        <f>INDEX(products!$A$1:$G$49,MATCH(orders!$D103,products!$A$1:$A$49,0),MATCH(orders!L$1,products!$A$1:$G$1,0))</f>
        <v>29.784999999999997</v>
      </c>
      <c r="M103">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5">
        <f>INDEX(products!$A$1:$G$49,MATCH(orders!$D104,products!$A$1:$A$49,0),MATCH(orders!L$1,products!$A$1:$G$1,0))</f>
        <v>12.95</v>
      </c>
      <c r="M104">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5">
        <f>INDEX(products!$A$1:$G$49,MATCH(orders!$D105,products!$A$1:$A$49,0),MATCH(orders!L$1,products!$A$1:$G$1,0))</f>
        <v>2.9849999999999999</v>
      </c>
      <c r="M10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5">
        <f>INDEX(products!$A$1:$G$49,MATCH(orders!$D106,products!$A$1:$A$49,0),MATCH(orders!L$1,products!$A$1:$G$1,0))</f>
        <v>14.55</v>
      </c>
      <c r="M106">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5">
        <f>INDEX(products!$A$1:$G$49,MATCH(orders!$D107,products!$A$1:$A$49,0),MATCH(orders!L$1,products!$A$1:$G$1,0))</f>
        <v>6.75</v>
      </c>
      <c r="M107">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5">
        <f>INDEX(products!$A$1:$G$49,MATCH(orders!$D108,products!$A$1:$A$49,0),MATCH(orders!L$1,products!$A$1:$G$1,0))</f>
        <v>12.15</v>
      </c>
      <c r="M108">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5">
        <f>INDEX(products!$A$1:$G$49,MATCH(orders!$D109,products!$A$1:$A$49,0),MATCH(orders!L$1,products!$A$1:$G$1,0))</f>
        <v>5.97</v>
      </c>
      <c r="M109">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5">
        <f>INDEX(products!$A$1:$G$49,MATCH(orders!$D110,products!$A$1:$A$49,0),MATCH(orders!L$1,products!$A$1:$G$1,0))</f>
        <v>6.75</v>
      </c>
      <c r="M110">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5">
        <f>INDEX(products!$A$1:$G$49,MATCH(orders!$D111,products!$A$1:$A$49,0),MATCH(orders!L$1,products!$A$1:$G$1,0))</f>
        <v>7.77</v>
      </c>
      <c r="M111">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5">
        <f>INDEX(products!$A$1:$G$49,MATCH(orders!$D112,products!$A$1:$A$49,0),MATCH(orders!L$1,products!$A$1:$G$1,0))</f>
        <v>4.4550000000000001</v>
      </c>
      <c r="M112">
        <f t="shared" si="3"/>
        <v>13.365</v>
      </c>
      <c r="N112" t="str">
        <f t="shared" si="4"/>
        <v>Excelsa</v>
      </c>
      <c r="O112" t="str">
        <f t="shared" si="5"/>
        <v>Large</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5">
        <f>INDEX(products!$A$1:$G$49,MATCH(orders!$D113,products!$A$1:$A$49,0),MATCH(orders!L$1,products!$A$1:$G$1,0))</f>
        <v>5.3699999999999992</v>
      </c>
      <c r="M113">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5">
        <f>INDEX(products!$A$1:$G$49,MATCH(orders!$D114,products!$A$1:$A$49,0),MATCH(orders!L$1,products!$A$1:$G$1,0))</f>
        <v>11.25</v>
      </c>
      <c r="M114">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5">
        <f>INDEX(products!$A$1:$G$49,MATCH(orders!$D115,products!$A$1:$A$49,0),MATCH(orders!L$1,products!$A$1:$G$1,0))</f>
        <v>14.55</v>
      </c>
      <c r="M11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5">
        <f>INDEX(products!$A$1:$G$49,MATCH(orders!$D116,products!$A$1:$A$49,0),MATCH(orders!L$1,products!$A$1:$G$1,0))</f>
        <v>3.5849999999999995</v>
      </c>
      <c r="M116">
        <f t="shared" si="3"/>
        <v>14.339999999999998</v>
      </c>
      <c r="N116" t="str">
        <f t="shared" si="4"/>
        <v>Robusta</v>
      </c>
      <c r="O116" t="str">
        <f t="shared" si="5"/>
        <v>Large</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5">
        <f>INDEX(products!$A$1:$G$49,MATCH(orders!$D117,products!$A$1:$A$49,0),MATCH(orders!L$1,products!$A$1:$G$1,0))</f>
        <v>15.85</v>
      </c>
      <c r="M117">
        <f t="shared" si="3"/>
        <v>15.85</v>
      </c>
      <c r="N117" t="str">
        <f t="shared" si="4"/>
        <v>Liberica</v>
      </c>
      <c r="O117" t="str">
        <f t="shared" si="5"/>
        <v>Large</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5">
        <f>INDEX(products!$A$1:$G$49,MATCH(orders!$D118,products!$A$1:$A$49,0),MATCH(orders!L$1,products!$A$1:$G$1,0))</f>
        <v>4.7549999999999999</v>
      </c>
      <c r="M118">
        <f t="shared" si="3"/>
        <v>19.02</v>
      </c>
      <c r="N118" t="str">
        <f t="shared" si="4"/>
        <v>Liberica</v>
      </c>
      <c r="O118" t="str">
        <f t="shared" si="5"/>
        <v>Large</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5">
        <f>INDEX(products!$A$1:$G$49,MATCH(orders!$D119,products!$A$1:$A$49,0),MATCH(orders!L$1,products!$A$1:$G$1,0))</f>
        <v>9.51</v>
      </c>
      <c r="M119">
        <f t="shared" si="3"/>
        <v>38.04</v>
      </c>
      <c r="N119" t="str">
        <f t="shared" si="4"/>
        <v>Liberica</v>
      </c>
      <c r="O119" t="str">
        <f t="shared" si="5"/>
        <v>Large</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5">
        <f>INDEX(products!$A$1:$G$49,MATCH(orders!$D120,products!$A$1:$A$49,0),MATCH(orders!L$1,products!$A$1:$G$1,0))</f>
        <v>7.29</v>
      </c>
      <c r="M120">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5">
        <f>INDEX(products!$A$1:$G$49,MATCH(orders!$D121,products!$A$1:$A$49,0),MATCH(orders!L$1,products!$A$1:$G$1,0))</f>
        <v>4.125</v>
      </c>
      <c r="M121">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5">
        <f>INDEX(products!$A$1:$G$49,MATCH(orders!$D122,products!$A$1:$A$49,0),MATCH(orders!L$1,products!$A$1:$G$1,0))</f>
        <v>3.8849999999999998</v>
      </c>
      <c r="M122">
        <f t="shared" si="3"/>
        <v>3.8849999999999998</v>
      </c>
      <c r="N122" t="str">
        <f t="shared" si="4"/>
        <v>Arabica</v>
      </c>
      <c r="O122" t="str">
        <f t="shared" si="5"/>
        <v>Large</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5">
        <f>INDEX(products!$A$1:$G$49,MATCH(orders!$D123,products!$A$1:$A$49,0),MATCH(orders!L$1,products!$A$1:$G$1,0))</f>
        <v>13.75</v>
      </c>
      <c r="M123">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5">
        <f>INDEX(products!$A$1:$G$49,MATCH(orders!$D124,products!$A$1:$A$49,0),MATCH(orders!L$1,products!$A$1:$G$1,0))</f>
        <v>5.97</v>
      </c>
      <c r="M124">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5">
        <f>INDEX(products!$A$1:$G$49,MATCH(orders!$D125,products!$A$1:$A$49,0),MATCH(orders!L$1,products!$A$1:$G$1,0))</f>
        <v>36.454999999999998</v>
      </c>
      <c r="M125">
        <f t="shared" si="3"/>
        <v>145.82</v>
      </c>
      <c r="N125" t="str">
        <f t="shared" si="4"/>
        <v>Liberica</v>
      </c>
      <c r="O125" t="str">
        <f t="shared" si="5"/>
        <v>Large</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5">
        <f>INDEX(products!$A$1:$G$49,MATCH(orders!$D126,products!$A$1:$A$49,0),MATCH(orders!L$1,products!$A$1:$G$1,0))</f>
        <v>4.3650000000000002</v>
      </c>
      <c r="M126">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5">
        <f>INDEX(products!$A$1:$G$49,MATCH(orders!$D127,products!$A$1:$A$49,0),MATCH(orders!L$1,products!$A$1:$G$1,0))</f>
        <v>8.73</v>
      </c>
      <c r="M127">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5">
        <f>INDEX(products!$A$1:$G$49,MATCH(orders!$D128,products!$A$1:$A$49,0),MATCH(orders!L$1,products!$A$1:$G$1,0))</f>
        <v>11.25</v>
      </c>
      <c r="M128">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5">
        <f>INDEX(products!$A$1:$G$49,MATCH(orders!$D129,products!$A$1:$A$49,0),MATCH(orders!L$1,products!$A$1:$G$1,0))</f>
        <v>12.95</v>
      </c>
      <c r="M129">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5">
        <f>INDEX(products!$A$1:$G$49,MATCH(orders!$D130,products!$A$1:$A$49,0),MATCH(orders!L$1,products!$A$1:$G$1,0))</f>
        <v>6.75</v>
      </c>
      <c r="M130">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5">
        <f>INDEX(products!$A$1:$G$49,MATCH(orders!$D131,products!$A$1:$A$49,0),MATCH(orders!L$1,products!$A$1:$G$1,0))</f>
        <v>12.15</v>
      </c>
      <c r="M131">
        <f t="shared" ref="M131:M194" si="6">L131*E131</f>
        <v>12.15</v>
      </c>
      <c r="N131" t="str">
        <f t="shared" ref="N131:N194" si="7">IF(I131="Rob","Robusta",IF(I131="Exc","Excelsa",IF(I131="Lib","Liberica",IF(I131="Ara","Arabica",""))))</f>
        <v>Excelsa</v>
      </c>
      <c r="O131" t="str">
        <f t="shared" ref="O131:O194" si="8">IF(J131="M","Medium",IF(J131="L","Large",IF(J131="D","Dark","")))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5">
        <f>INDEX(products!$A$1:$G$49,MATCH(orders!$D132,products!$A$1:$A$49,0),MATCH(orders!L$1,products!$A$1:$G$1,0))</f>
        <v>29.784999999999997</v>
      </c>
      <c r="M132">
        <f t="shared" si="6"/>
        <v>148.92499999999998</v>
      </c>
      <c r="N132" t="str">
        <f t="shared" si="7"/>
        <v>Arabica</v>
      </c>
      <c r="O132" t="str">
        <f t="shared" si="8"/>
        <v>Large</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5">
        <f>INDEX(products!$A$1:$G$49,MATCH(orders!$D133,products!$A$1:$A$49,0),MATCH(orders!L$1,products!$A$1:$G$1,0))</f>
        <v>7.29</v>
      </c>
      <c r="M133">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5">
        <f>INDEX(products!$A$1:$G$49,MATCH(orders!$D134,products!$A$1:$A$49,0),MATCH(orders!L$1,products!$A$1:$G$1,0))</f>
        <v>29.784999999999997</v>
      </c>
      <c r="M134">
        <f t="shared" si="6"/>
        <v>148.92499999999998</v>
      </c>
      <c r="N134" t="str">
        <f t="shared" si="7"/>
        <v>Arabica</v>
      </c>
      <c r="O134" t="str">
        <f t="shared" si="8"/>
        <v>Large</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5">
        <f>INDEX(products!$A$1:$G$49,MATCH(orders!$D135,products!$A$1:$A$49,0),MATCH(orders!L$1,products!$A$1:$G$1,0))</f>
        <v>12.95</v>
      </c>
      <c r="M13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5">
        <f>INDEX(products!$A$1:$G$49,MATCH(orders!$D136,products!$A$1:$A$49,0),MATCH(orders!L$1,products!$A$1:$G$1,0))</f>
        <v>31.624999999999996</v>
      </c>
      <c r="M136">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5">
        <f>INDEX(products!$A$1:$G$49,MATCH(orders!$D137,products!$A$1:$A$49,0),MATCH(orders!L$1,products!$A$1:$G$1,0))</f>
        <v>7.77</v>
      </c>
      <c r="M137">
        <f t="shared" si="6"/>
        <v>38.849999999999994</v>
      </c>
      <c r="N137" t="str">
        <f t="shared" si="7"/>
        <v>Arabica</v>
      </c>
      <c r="O137" t="str">
        <f t="shared" si="8"/>
        <v>Large</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5">
        <f>INDEX(products!$A$1:$G$49,MATCH(orders!$D138,products!$A$1:$A$49,0),MATCH(orders!L$1,products!$A$1:$G$1,0))</f>
        <v>2.9849999999999999</v>
      </c>
      <c r="M138">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5">
        <f>INDEX(products!$A$1:$G$49,MATCH(orders!$D139,products!$A$1:$A$49,0),MATCH(orders!L$1,products!$A$1:$G$1,0))</f>
        <v>34.154999999999994</v>
      </c>
      <c r="M139">
        <f t="shared" si="6"/>
        <v>102.46499999999997</v>
      </c>
      <c r="N139" t="str">
        <f t="shared" si="7"/>
        <v>Excelsa</v>
      </c>
      <c r="O139" t="str">
        <f t="shared" si="8"/>
        <v>Large</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5">
        <f>INDEX(products!$A$1:$G$49,MATCH(orders!$D140,products!$A$1:$A$49,0),MATCH(orders!L$1,products!$A$1:$G$1,0))</f>
        <v>12.15</v>
      </c>
      <c r="M140">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5">
        <f>INDEX(products!$A$1:$G$49,MATCH(orders!$D141,products!$A$1:$A$49,0),MATCH(orders!L$1,products!$A$1:$G$1,0))</f>
        <v>12.95</v>
      </c>
      <c r="M141">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5">
        <f>INDEX(products!$A$1:$G$49,MATCH(orders!$D142,products!$A$1:$A$49,0),MATCH(orders!L$1,products!$A$1:$G$1,0))</f>
        <v>29.784999999999997</v>
      </c>
      <c r="M142">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5">
        <f>INDEX(products!$A$1:$G$49,MATCH(orders!$D143,products!$A$1:$A$49,0),MATCH(orders!L$1,products!$A$1:$G$1,0))</f>
        <v>3.8849999999999998</v>
      </c>
      <c r="M143">
        <f t="shared" si="6"/>
        <v>15.54</v>
      </c>
      <c r="N143" t="str">
        <f t="shared" si="7"/>
        <v>Arabica</v>
      </c>
      <c r="O143" t="str">
        <f t="shared" si="8"/>
        <v>Large</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5">
        <f>INDEX(products!$A$1:$G$49,MATCH(orders!$D144,products!$A$1:$A$49,0),MATCH(orders!L$1,products!$A$1:$G$1,0))</f>
        <v>34.154999999999994</v>
      </c>
      <c r="M144">
        <f t="shared" si="6"/>
        <v>136.61999999999998</v>
      </c>
      <c r="N144" t="str">
        <f t="shared" si="7"/>
        <v>Excelsa</v>
      </c>
      <c r="O144" t="str">
        <f t="shared" si="8"/>
        <v>Large</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5">
        <f>INDEX(products!$A$1:$G$49,MATCH(orders!$D145,products!$A$1:$A$49,0),MATCH(orders!L$1,products!$A$1:$G$1,0))</f>
        <v>8.73</v>
      </c>
      <c r="M14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5">
        <f>INDEX(products!$A$1:$G$49,MATCH(orders!$D146,products!$A$1:$A$49,0),MATCH(orders!L$1,products!$A$1:$G$1,0))</f>
        <v>34.154999999999994</v>
      </c>
      <c r="M146">
        <f t="shared" si="6"/>
        <v>68.309999999999988</v>
      </c>
      <c r="N146" t="str">
        <f t="shared" si="7"/>
        <v>Excelsa</v>
      </c>
      <c r="O146" t="str">
        <f t="shared" si="8"/>
        <v>Large</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5">
        <f>INDEX(products!$A$1:$G$49,MATCH(orders!$D147,products!$A$1:$A$49,0),MATCH(orders!L$1,products!$A$1:$G$1,0))</f>
        <v>4.3650000000000002</v>
      </c>
      <c r="M147">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5">
        <f>INDEX(products!$A$1:$G$49,MATCH(orders!$D148,products!$A$1:$A$49,0),MATCH(orders!L$1,products!$A$1:$G$1,0))</f>
        <v>14.55</v>
      </c>
      <c r="M148">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5">
        <f>INDEX(products!$A$1:$G$49,MATCH(orders!$D149,products!$A$1:$A$49,0),MATCH(orders!L$1,products!$A$1:$G$1,0))</f>
        <v>13.75</v>
      </c>
      <c r="M149">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5">
        <f>INDEX(products!$A$1:$G$49,MATCH(orders!$D150,products!$A$1:$A$49,0),MATCH(orders!L$1,products!$A$1:$G$1,0))</f>
        <v>3.645</v>
      </c>
      <c r="M150">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5">
        <f>INDEX(products!$A$1:$G$49,MATCH(orders!$D151,products!$A$1:$A$49,0),MATCH(orders!L$1,products!$A$1:$G$1,0))</f>
        <v>25.874999999999996</v>
      </c>
      <c r="M151">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5">
        <f>INDEX(products!$A$1:$G$49,MATCH(orders!$D152,products!$A$1:$A$49,0),MATCH(orders!L$1,products!$A$1:$G$1,0))</f>
        <v>12.95</v>
      </c>
      <c r="M152">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5">
        <f>INDEX(products!$A$1:$G$49,MATCH(orders!$D153,products!$A$1:$A$49,0),MATCH(orders!L$1,products!$A$1:$G$1,0))</f>
        <v>11.25</v>
      </c>
      <c r="M153">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5">
        <f>INDEX(products!$A$1:$G$49,MATCH(orders!$D154,products!$A$1:$A$49,0),MATCH(orders!L$1,products!$A$1:$G$1,0))</f>
        <v>22.884999999999998</v>
      </c>
      <c r="M154">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5">
        <f>INDEX(products!$A$1:$G$49,MATCH(orders!$D155,products!$A$1:$A$49,0),MATCH(orders!L$1,products!$A$1:$G$1,0))</f>
        <v>2.6849999999999996</v>
      </c>
      <c r="M15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5">
        <f>INDEX(products!$A$1:$G$49,MATCH(orders!$D156,products!$A$1:$A$49,0),MATCH(orders!L$1,products!$A$1:$G$1,0))</f>
        <v>22.884999999999998</v>
      </c>
      <c r="M156">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5">
        <f>INDEX(products!$A$1:$G$49,MATCH(orders!$D157,products!$A$1:$A$49,0),MATCH(orders!L$1,products!$A$1:$G$1,0))</f>
        <v>25.874999999999996</v>
      </c>
      <c r="M157">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5">
        <f>INDEX(products!$A$1:$G$49,MATCH(orders!$D158,products!$A$1:$A$49,0),MATCH(orders!L$1,products!$A$1:$G$1,0))</f>
        <v>25.874999999999996</v>
      </c>
      <c r="M158">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5">
        <f>INDEX(products!$A$1:$G$49,MATCH(orders!$D159,products!$A$1:$A$49,0),MATCH(orders!L$1,products!$A$1:$G$1,0))</f>
        <v>20.584999999999997</v>
      </c>
      <c r="M159">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5">
        <f>INDEX(products!$A$1:$G$49,MATCH(orders!$D160,products!$A$1:$A$49,0),MATCH(orders!L$1,products!$A$1:$G$1,0))</f>
        <v>20.584999999999997</v>
      </c>
      <c r="M160">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5">
        <f>INDEX(products!$A$1:$G$49,MATCH(orders!$D161,products!$A$1:$A$49,0),MATCH(orders!L$1,products!$A$1:$G$1,0))</f>
        <v>36.454999999999998</v>
      </c>
      <c r="M161">
        <f t="shared" si="6"/>
        <v>218.73</v>
      </c>
      <c r="N161" t="str">
        <f t="shared" si="7"/>
        <v>Liberica</v>
      </c>
      <c r="O161" t="str">
        <f t="shared" si="8"/>
        <v>Large</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5">
        <f>INDEX(products!$A$1:$G$49,MATCH(orders!$D162,products!$A$1:$A$49,0),MATCH(orders!L$1,products!$A$1:$G$1,0))</f>
        <v>8.25</v>
      </c>
      <c r="M162">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5">
        <f>INDEX(products!$A$1:$G$49,MATCH(orders!$D163,products!$A$1:$A$49,0),MATCH(orders!L$1,products!$A$1:$G$1,0))</f>
        <v>7.77</v>
      </c>
      <c r="M163">
        <f t="shared" si="6"/>
        <v>23.31</v>
      </c>
      <c r="N163" t="str">
        <f t="shared" si="7"/>
        <v>Arabica</v>
      </c>
      <c r="O163" t="str">
        <f t="shared" si="8"/>
        <v>Large</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5">
        <f>INDEX(products!$A$1:$G$49,MATCH(orders!$D164,products!$A$1:$A$49,0),MATCH(orders!L$1,products!$A$1:$G$1,0))</f>
        <v>7.29</v>
      </c>
      <c r="M164">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5">
        <f>INDEX(products!$A$1:$G$49,MATCH(orders!$D165,products!$A$1:$A$49,0),MATCH(orders!L$1,products!$A$1:$G$1,0))</f>
        <v>2.6849999999999996</v>
      </c>
      <c r="M16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5">
        <f>INDEX(products!$A$1:$G$49,MATCH(orders!$D166,products!$A$1:$A$49,0),MATCH(orders!L$1,products!$A$1:$G$1,0))</f>
        <v>7.29</v>
      </c>
      <c r="M166">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5">
        <f>INDEX(products!$A$1:$G$49,MATCH(orders!$D167,products!$A$1:$A$49,0),MATCH(orders!L$1,products!$A$1:$G$1,0))</f>
        <v>8.9499999999999993</v>
      </c>
      <c r="M167">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5">
        <f>INDEX(products!$A$1:$G$49,MATCH(orders!$D168,products!$A$1:$A$49,0),MATCH(orders!L$1,products!$A$1:$G$1,0))</f>
        <v>5.3699999999999992</v>
      </c>
      <c r="M168">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5">
        <f>INDEX(products!$A$1:$G$49,MATCH(orders!$D169,products!$A$1:$A$49,0),MATCH(orders!L$1,products!$A$1:$G$1,0))</f>
        <v>8.25</v>
      </c>
      <c r="M169">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5">
        <f>INDEX(products!$A$1:$G$49,MATCH(orders!$D170,products!$A$1:$A$49,0),MATCH(orders!L$1,products!$A$1:$G$1,0))</f>
        <v>6.75</v>
      </c>
      <c r="M170">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5">
        <f>INDEX(products!$A$1:$G$49,MATCH(orders!$D171,products!$A$1:$A$49,0),MATCH(orders!L$1,products!$A$1:$G$1,0))</f>
        <v>8.9499999999999993</v>
      </c>
      <c r="M171">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5">
        <f>INDEX(products!$A$1:$G$49,MATCH(orders!$D172,products!$A$1:$A$49,0),MATCH(orders!L$1,products!$A$1:$G$1,0))</f>
        <v>34.154999999999994</v>
      </c>
      <c r="M172">
        <f t="shared" si="6"/>
        <v>68.309999999999988</v>
      </c>
      <c r="N172" t="str">
        <f t="shared" si="7"/>
        <v>Excelsa</v>
      </c>
      <c r="O172" t="str">
        <f t="shared" si="8"/>
        <v>Large</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5">
        <f>INDEX(products!$A$1:$G$49,MATCH(orders!$D173,products!$A$1:$A$49,0),MATCH(orders!L$1,products!$A$1:$G$1,0))</f>
        <v>31.624999999999996</v>
      </c>
      <c r="M173">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5">
        <f>INDEX(products!$A$1:$G$49,MATCH(orders!$D174,products!$A$1:$A$49,0),MATCH(orders!L$1,products!$A$1:$G$1,0))</f>
        <v>7.29</v>
      </c>
      <c r="M174">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5">
        <f>INDEX(products!$A$1:$G$49,MATCH(orders!$D175,products!$A$1:$A$49,0),MATCH(orders!L$1,products!$A$1:$G$1,0))</f>
        <v>22.884999999999998</v>
      </c>
      <c r="M17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5">
        <f>INDEX(products!$A$1:$G$49,MATCH(orders!$D176,products!$A$1:$A$49,0),MATCH(orders!L$1,products!$A$1:$G$1,0))</f>
        <v>34.154999999999994</v>
      </c>
      <c r="M176">
        <f t="shared" si="6"/>
        <v>204.92999999999995</v>
      </c>
      <c r="N176" t="str">
        <f t="shared" si="7"/>
        <v>Excelsa</v>
      </c>
      <c r="O176" t="str">
        <f t="shared" si="8"/>
        <v>Large</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5">
        <f>INDEX(products!$A$1:$G$49,MATCH(orders!$D177,products!$A$1:$A$49,0),MATCH(orders!L$1,products!$A$1:$G$1,0))</f>
        <v>31.624999999999996</v>
      </c>
      <c r="M177">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5">
        <f>INDEX(products!$A$1:$G$49,MATCH(orders!$D178,products!$A$1:$A$49,0),MATCH(orders!L$1,products!$A$1:$G$1,0))</f>
        <v>34.154999999999994</v>
      </c>
      <c r="M178">
        <f t="shared" si="6"/>
        <v>34.154999999999994</v>
      </c>
      <c r="N178" t="str">
        <f t="shared" si="7"/>
        <v>Excelsa</v>
      </c>
      <c r="O178" t="str">
        <f t="shared" si="8"/>
        <v>Large</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5">
        <f>INDEX(products!$A$1:$G$49,MATCH(orders!$D179,products!$A$1:$A$49,0),MATCH(orders!L$1,products!$A$1:$G$1,0))</f>
        <v>27.484999999999996</v>
      </c>
      <c r="M179">
        <f t="shared" si="6"/>
        <v>109.93999999999998</v>
      </c>
      <c r="N179" t="str">
        <f t="shared" si="7"/>
        <v>Robusta</v>
      </c>
      <c r="O179" t="str">
        <f t="shared" si="8"/>
        <v>Large</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5">
        <f>INDEX(products!$A$1:$G$49,MATCH(orders!$D180,products!$A$1:$A$49,0),MATCH(orders!L$1,products!$A$1:$G$1,0))</f>
        <v>12.95</v>
      </c>
      <c r="M180">
        <f t="shared" si="6"/>
        <v>25.9</v>
      </c>
      <c r="N180" t="str">
        <f t="shared" si="7"/>
        <v>Arabica</v>
      </c>
      <c r="O180" t="str">
        <f t="shared" si="8"/>
        <v>Large</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5">
        <f>INDEX(products!$A$1:$G$49,MATCH(orders!$D181,products!$A$1:$A$49,0),MATCH(orders!L$1,products!$A$1:$G$1,0))</f>
        <v>2.9849999999999999</v>
      </c>
      <c r="M181">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5">
        <f>INDEX(products!$A$1:$G$49,MATCH(orders!$D182,products!$A$1:$A$49,0),MATCH(orders!L$1,products!$A$1:$G$1,0))</f>
        <v>4.4550000000000001</v>
      </c>
      <c r="M182">
        <f t="shared" si="6"/>
        <v>22.274999999999999</v>
      </c>
      <c r="N182" t="str">
        <f t="shared" si="7"/>
        <v>Excelsa</v>
      </c>
      <c r="O182" t="str">
        <f t="shared" si="8"/>
        <v>Large</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5">
        <f>INDEX(products!$A$1:$G$49,MATCH(orders!$D183,products!$A$1:$A$49,0),MATCH(orders!L$1,products!$A$1:$G$1,0))</f>
        <v>5.97</v>
      </c>
      <c r="M183">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5">
        <f>INDEX(products!$A$1:$G$49,MATCH(orders!$D184,products!$A$1:$A$49,0),MATCH(orders!L$1,products!$A$1:$G$1,0))</f>
        <v>5.3699999999999992</v>
      </c>
      <c r="M184">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5">
        <f>INDEX(products!$A$1:$G$49,MATCH(orders!$D185,products!$A$1:$A$49,0),MATCH(orders!L$1,products!$A$1:$G$1,0))</f>
        <v>4.125</v>
      </c>
      <c r="M18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5">
        <f>INDEX(products!$A$1:$G$49,MATCH(orders!$D186,products!$A$1:$A$49,0),MATCH(orders!L$1,products!$A$1:$G$1,0))</f>
        <v>7.77</v>
      </c>
      <c r="M186">
        <f t="shared" si="6"/>
        <v>31.08</v>
      </c>
      <c r="N186" t="str">
        <f t="shared" si="7"/>
        <v>Arabica</v>
      </c>
      <c r="O186" t="str">
        <f t="shared" si="8"/>
        <v>Large</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5">
        <f>INDEX(products!$A$1:$G$49,MATCH(orders!$D187,products!$A$1:$A$49,0),MATCH(orders!L$1,products!$A$1:$G$1,0))</f>
        <v>7.29</v>
      </c>
      <c r="M187">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5">
        <f>INDEX(products!$A$1:$G$49,MATCH(orders!$D188,products!$A$1:$A$49,0),MATCH(orders!L$1,products!$A$1:$G$1,0))</f>
        <v>22.884999999999998</v>
      </c>
      <c r="M188">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5">
        <f>INDEX(products!$A$1:$G$49,MATCH(orders!$D189,products!$A$1:$A$49,0),MATCH(orders!L$1,products!$A$1:$G$1,0))</f>
        <v>8.73</v>
      </c>
      <c r="M189">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5">
        <f>INDEX(products!$A$1:$G$49,MATCH(orders!$D190,products!$A$1:$A$49,0),MATCH(orders!L$1,products!$A$1:$G$1,0))</f>
        <v>4.4550000000000001</v>
      </c>
      <c r="M190">
        <f t="shared" si="6"/>
        <v>4.4550000000000001</v>
      </c>
      <c r="N190" t="str">
        <f t="shared" si="7"/>
        <v>Excelsa</v>
      </c>
      <c r="O190" t="str">
        <f t="shared" si="8"/>
        <v>Large</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5">
        <f>INDEX(products!$A$1:$G$49,MATCH(orders!$D191,products!$A$1:$A$49,0),MATCH(orders!L$1,products!$A$1:$G$1,0))</f>
        <v>14.55</v>
      </c>
      <c r="M191">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5">
        <f>INDEX(products!$A$1:$G$49,MATCH(orders!$D192,products!$A$1:$A$49,0),MATCH(orders!L$1,products!$A$1:$G$1,0))</f>
        <v>33.464999999999996</v>
      </c>
      <c r="M192">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5">
        <f>INDEX(products!$A$1:$G$49,MATCH(orders!$D193,products!$A$1:$A$49,0),MATCH(orders!L$1,products!$A$1:$G$1,0))</f>
        <v>3.8849999999999998</v>
      </c>
      <c r="M193">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5">
        <f>INDEX(products!$A$1:$G$49,MATCH(orders!$D194,products!$A$1:$A$49,0),MATCH(orders!L$1,products!$A$1:$G$1,0))</f>
        <v>12.15</v>
      </c>
      <c r="M194">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5">
        <f>INDEX(products!$A$1:$G$49,MATCH(orders!$D195,products!$A$1:$A$49,0),MATCH(orders!L$1,products!$A$1:$G$1,0))</f>
        <v>14.85</v>
      </c>
      <c r="M195">
        <f t="shared" ref="M195:M258" si="9">L195*E195</f>
        <v>44.55</v>
      </c>
      <c r="N195" t="str">
        <f t="shared" ref="N195:N258" si="10">IF(I195="Rob","Robusta",IF(I195="Exc","Excelsa",IF(I195="Lib","Liberica",IF(I195="Ara","Arabica",""))))</f>
        <v>Excelsa</v>
      </c>
      <c r="O195" t="str">
        <f t="shared" ref="O195:O258" si="11">IF(J195="M","Medium",IF(J195="L","Large",IF(J195="D","Dark","")))</f>
        <v>Large</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5">
        <f>INDEX(products!$A$1:$G$49,MATCH(orders!$D196,products!$A$1:$A$49,0),MATCH(orders!L$1,products!$A$1:$G$1,0))</f>
        <v>7.29</v>
      </c>
      <c r="M196">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5">
        <f>INDEX(products!$A$1:$G$49,MATCH(orders!$D197,products!$A$1:$A$49,0),MATCH(orders!L$1,products!$A$1:$G$1,0))</f>
        <v>12.95</v>
      </c>
      <c r="M197">
        <f t="shared" si="9"/>
        <v>38.849999999999994</v>
      </c>
      <c r="N197" t="str">
        <f t="shared" si="10"/>
        <v>Arabica</v>
      </c>
      <c r="O197" t="str">
        <f t="shared" si="11"/>
        <v>Large</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5">
        <f>INDEX(products!$A$1:$G$49,MATCH(orders!$D198,products!$A$1:$A$49,0),MATCH(orders!L$1,products!$A$1:$G$1,0))</f>
        <v>8.91</v>
      </c>
      <c r="M198">
        <f t="shared" si="9"/>
        <v>53.46</v>
      </c>
      <c r="N198" t="str">
        <f t="shared" si="10"/>
        <v>Excelsa</v>
      </c>
      <c r="O198" t="str">
        <f t="shared" si="11"/>
        <v>Large</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5">
        <f>INDEX(products!$A$1:$G$49,MATCH(orders!$D199,products!$A$1:$A$49,0),MATCH(orders!L$1,products!$A$1:$G$1,0))</f>
        <v>29.784999999999997</v>
      </c>
      <c r="M199">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5">
        <f>INDEX(products!$A$1:$G$49,MATCH(orders!$D200,products!$A$1:$A$49,0),MATCH(orders!L$1,products!$A$1:$G$1,0))</f>
        <v>29.784999999999997</v>
      </c>
      <c r="M200">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5">
        <f>INDEX(products!$A$1:$G$49,MATCH(orders!$D201,products!$A$1:$A$49,0),MATCH(orders!L$1,products!$A$1:$G$1,0))</f>
        <v>9.51</v>
      </c>
      <c r="M201">
        <f t="shared" si="9"/>
        <v>38.04</v>
      </c>
      <c r="N201" t="str">
        <f t="shared" si="10"/>
        <v>Liberica</v>
      </c>
      <c r="O201" t="str">
        <f t="shared" si="11"/>
        <v>Large</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5">
        <f>INDEX(products!$A$1:$G$49,MATCH(orders!$D202,products!$A$1:$A$49,0),MATCH(orders!L$1,products!$A$1:$G$1,0))</f>
        <v>13.75</v>
      </c>
      <c r="M202">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5">
        <f>INDEX(products!$A$1:$G$49,MATCH(orders!$D203,products!$A$1:$A$49,0),MATCH(orders!L$1,products!$A$1:$G$1,0))</f>
        <v>9.51</v>
      </c>
      <c r="M203">
        <f t="shared" si="9"/>
        <v>57.06</v>
      </c>
      <c r="N203" t="str">
        <f t="shared" si="10"/>
        <v>Liberica</v>
      </c>
      <c r="O203" t="str">
        <f t="shared" si="11"/>
        <v>Large</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5">
        <f>INDEX(products!$A$1:$G$49,MATCH(orders!$D204,products!$A$1:$A$49,0),MATCH(orders!L$1,products!$A$1:$G$1,0))</f>
        <v>29.784999999999997</v>
      </c>
      <c r="M204">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5">
        <f>INDEX(products!$A$1:$G$49,MATCH(orders!$D205,products!$A$1:$A$49,0),MATCH(orders!L$1,products!$A$1:$G$1,0))</f>
        <v>4.7549999999999999</v>
      </c>
      <c r="M205">
        <f t="shared" si="9"/>
        <v>4.7549999999999999</v>
      </c>
      <c r="N205" t="str">
        <f t="shared" si="10"/>
        <v>Liberica</v>
      </c>
      <c r="O205" t="str">
        <f t="shared" si="11"/>
        <v>Large</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5">
        <f>INDEX(products!$A$1:$G$49,MATCH(orders!$D206,products!$A$1:$A$49,0),MATCH(orders!L$1,products!$A$1:$G$1,0))</f>
        <v>13.75</v>
      </c>
      <c r="M206">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5">
        <f>INDEX(products!$A$1:$G$49,MATCH(orders!$D207,products!$A$1:$A$49,0),MATCH(orders!L$1,products!$A$1:$G$1,0))</f>
        <v>2.6849999999999996</v>
      </c>
      <c r="M207">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5">
        <f>INDEX(products!$A$1:$G$49,MATCH(orders!$D208,products!$A$1:$A$49,0),MATCH(orders!L$1,products!$A$1:$G$1,0))</f>
        <v>11.25</v>
      </c>
      <c r="M208">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5">
        <f>INDEX(products!$A$1:$G$49,MATCH(orders!$D209,products!$A$1:$A$49,0),MATCH(orders!L$1,products!$A$1:$G$1,0))</f>
        <v>6.75</v>
      </c>
      <c r="M209">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5">
        <f>INDEX(products!$A$1:$G$49,MATCH(orders!$D210,products!$A$1:$A$49,0),MATCH(orders!L$1,products!$A$1:$G$1,0))</f>
        <v>7.29</v>
      </c>
      <c r="M210">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5">
        <f>INDEX(products!$A$1:$G$49,MATCH(orders!$D211,products!$A$1:$A$49,0),MATCH(orders!L$1,products!$A$1:$G$1,0))</f>
        <v>6.75</v>
      </c>
      <c r="M211">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5">
        <f>INDEX(products!$A$1:$G$49,MATCH(orders!$D212,products!$A$1:$A$49,0),MATCH(orders!L$1,products!$A$1:$G$1,0))</f>
        <v>12.95</v>
      </c>
      <c r="M212">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5">
        <f>INDEX(products!$A$1:$G$49,MATCH(orders!$D213,products!$A$1:$A$49,0),MATCH(orders!L$1,products!$A$1:$G$1,0))</f>
        <v>8.91</v>
      </c>
      <c r="M213">
        <f t="shared" si="9"/>
        <v>53.46</v>
      </c>
      <c r="N213" t="str">
        <f t="shared" si="10"/>
        <v>Excelsa</v>
      </c>
      <c r="O213" t="str">
        <f t="shared" si="11"/>
        <v>Large</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5">
        <f>INDEX(products!$A$1:$G$49,MATCH(orders!$D214,products!$A$1:$A$49,0),MATCH(orders!L$1,products!$A$1:$G$1,0))</f>
        <v>3.645</v>
      </c>
      <c r="M214">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5">
        <f>INDEX(products!$A$1:$G$49,MATCH(orders!$D215,products!$A$1:$A$49,0),MATCH(orders!L$1,products!$A$1:$G$1,0))</f>
        <v>20.584999999999997</v>
      </c>
      <c r="M21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5">
        <f>INDEX(products!$A$1:$G$49,MATCH(orders!$D216,products!$A$1:$A$49,0),MATCH(orders!L$1,products!$A$1:$G$1,0))</f>
        <v>15.85</v>
      </c>
      <c r="M216">
        <f t="shared" si="9"/>
        <v>31.7</v>
      </c>
      <c r="N216" t="str">
        <f t="shared" si="10"/>
        <v>Liberica</v>
      </c>
      <c r="O216" t="str">
        <f t="shared" si="11"/>
        <v>Large</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5">
        <f>INDEX(products!$A$1:$G$49,MATCH(orders!$D217,products!$A$1:$A$49,0),MATCH(orders!L$1,products!$A$1:$G$1,0))</f>
        <v>3.8849999999999998</v>
      </c>
      <c r="M217">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5">
        <f>INDEX(products!$A$1:$G$49,MATCH(orders!$D218,products!$A$1:$A$49,0),MATCH(orders!L$1,products!$A$1:$G$1,0))</f>
        <v>14.55</v>
      </c>
      <c r="M218">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5">
        <f>INDEX(products!$A$1:$G$49,MATCH(orders!$D219,products!$A$1:$A$49,0),MATCH(orders!L$1,products!$A$1:$G$1,0))</f>
        <v>8.91</v>
      </c>
      <c r="M219">
        <f t="shared" si="9"/>
        <v>35.64</v>
      </c>
      <c r="N219" t="str">
        <f t="shared" si="10"/>
        <v>Excelsa</v>
      </c>
      <c r="O219" t="str">
        <f t="shared" si="11"/>
        <v>Large</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5">
        <f>INDEX(products!$A$1:$G$49,MATCH(orders!$D220,products!$A$1:$A$49,0),MATCH(orders!L$1,products!$A$1:$G$1,0))</f>
        <v>11.25</v>
      </c>
      <c r="M220">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5">
        <f>INDEX(products!$A$1:$G$49,MATCH(orders!$D221,products!$A$1:$A$49,0),MATCH(orders!L$1,products!$A$1:$G$1,0))</f>
        <v>3.5849999999999995</v>
      </c>
      <c r="M221">
        <f t="shared" si="9"/>
        <v>10.754999999999999</v>
      </c>
      <c r="N221" t="str">
        <f t="shared" si="10"/>
        <v>Robusta</v>
      </c>
      <c r="O221" t="str">
        <f t="shared" si="11"/>
        <v>Large</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5">
        <f>INDEX(products!$A$1:$G$49,MATCH(orders!$D222,products!$A$1:$A$49,0),MATCH(orders!L$1,products!$A$1:$G$1,0))</f>
        <v>2.9849999999999999</v>
      </c>
      <c r="M222">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5">
        <f>INDEX(products!$A$1:$G$49,MATCH(orders!$D223,products!$A$1:$A$49,0),MATCH(orders!L$1,products!$A$1:$G$1,0))</f>
        <v>12.95</v>
      </c>
      <c r="M223">
        <f t="shared" si="9"/>
        <v>77.699999999999989</v>
      </c>
      <c r="N223" t="str">
        <f t="shared" si="10"/>
        <v>Arabica</v>
      </c>
      <c r="O223" t="str">
        <f t="shared" si="11"/>
        <v>Large</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5">
        <f>INDEX(products!$A$1:$G$49,MATCH(orders!$D224,products!$A$1:$A$49,0),MATCH(orders!L$1,products!$A$1:$G$1,0))</f>
        <v>7.77</v>
      </c>
      <c r="M224">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5">
        <f>INDEX(products!$A$1:$G$49,MATCH(orders!$D225,products!$A$1:$A$49,0),MATCH(orders!L$1,products!$A$1:$G$1,0))</f>
        <v>14.85</v>
      </c>
      <c r="M225">
        <f t="shared" si="9"/>
        <v>59.4</v>
      </c>
      <c r="N225" t="str">
        <f t="shared" si="10"/>
        <v>Excelsa</v>
      </c>
      <c r="O225" t="str">
        <f t="shared" si="11"/>
        <v>Large</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5">
        <f>INDEX(products!$A$1:$G$49,MATCH(orders!$D226,products!$A$1:$A$49,0),MATCH(orders!L$1,products!$A$1:$G$1,0))</f>
        <v>29.784999999999997</v>
      </c>
      <c r="M226">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5">
        <f>INDEX(products!$A$1:$G$49,MATCH(orders!$D227,products!$A$1:$A$49,0),MATCH(orders!L$1,products!$A$1:$G$1,0))</f>
        <v>3.5849999999999995</v>
      </c>
      <c r="M227">
        <f t="shared" si="9"/>
        <v>14.339999999999998</v>
      </c>
      <c r="N227" t="str">
        <f t="shared" si="10"/>
        <v>Robusta</v>
      </c>
      <c r="O227" t="str">
        <f t="shared" si="11"/>
        <v>Large</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5">
        <f>INDEX(products!$A$1:$G$49,MATCH(orders!$D228,products!$A$1:$A$49,0),MATCH(orders!L$1,products!$A$1:$G$1,0))</f>
        <v>25.874999999999996</v>
      </c>
      <c r="M228">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5">
        <f>INDEX(products!$A$1:$G$49,MATCH(orders!$D229,products!$A$1:$A$49,0),MATCH(orders!L$1,products!$A$1:$G$1,0))</f>
        <v>2.6849999999999996</v>
      </c>
      <c r="M229">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5">
        <f>INDEX(products!$A$1:$G$49,MATCH(orders!$D230,products!$A$1:$A$49,0),MATCH(orders!L$1,products!$A$1:$G$1,0))</f>
        <v>3.5849999999999995</v>
      </c>
      <c r="M230">
        <f t="shared" si="9"/>
        <v>17.924999999999997</v>
      </c>
      <c r="N230" t="str">
        <f t="shared" si="10"/>
        <v>Robusta</v>
      </c>
      <c r="O230" t="str">
        <f t="shared" si="11"/>
        <v>Large</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5">
        <f>INDEX(products!$A$1:$G$49,MATCH(orders!$D231,products!$A$1:$A$49,0),MATCH(orders!L$1,products!$A$1:$G$1,0))</f>
        <v>4.3650000000000002</v>
      </c>
      <c r="M231">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5">
        <f>INDEX(products!$A$1:$G$49,MATCH(orders!$D232,products!$A$1:$A$49,0),MATCH(orders!L$1,products!$A$1:$G$1,0))</f>
        <v>25.874999999999996</v>
      </c>
      <c r="M232">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5">
        <f>INDEX(products!$A$1:$G$49,MATCH(orders!$D233,products!$A$1:$A$49,0),MATCH(orders!L$1,products!$A$1:$G$1,0))</f>
        <v>4.3650000000000002</v>
      </c>
      <c r="M233">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5">
        <f>INDEX(products!$A$1:$G$49,MATCH(orders!$D234,products!$A$1:$A$49,0),MATCH(orders!L$1,products!$A$1:$G$1,0))</f>
        <v>4.7549999999999999</v>
      </c>
      <c r="M234">
        <f t="shared" si="9"/>
        <v>23.774999999999999</v>
      </c>
      <c r="N234" t="str">
        <f t="shared" si="10"/>
        <v>Liberica</v>
      </c>
      <c r="O234" t="str">
        <f t="shared" si="11"/>
        <v>Large</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5">
        <f>INDEX(products!$A$1:$G$49,MATCH(orders!$D235,products!$A$1:$A$49,0),MATCH(orders!L$1,products!$A$1:$G$1,0))</f>
        <v>4.125</v>
      </c>
      <c r="M23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5">
        <f>INDEX(products!$A$1:$G$49,MATCH(orders!$D236,products!$A$1:$A$49,0),MATCH(orders!L$1,products!$A$1:$G$1,0))</f>
        <v>36.454999999999998</v>
      </c>
      <c r="M236">
        <f t="shared" si="9"/>
        <v>36.454999999999998</v>
      </c>
      <c r="N236" t="str">
        <f t="shared" si="10"/>
        <v>Liberica</v>
      </c>
      <c r="O236" t="str">
        <f t="shared" si="11"/>
        <v>Large</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5">
        <f>INDEX(products!$A$1:$G$49,MATCH(orders!$D237,products!$A$1:$A$49,0),MATCH(orders!L$1,products!$A$1:$G$1,0))</f>
        <v>36.454999999999998</v>
      </c>
      <c r="M237">
        <f t="shared" si="9"/>
        <v>182.27499999999998</v>
      </c>
      <c r="N237" t="str">
        <f t="shared" si="10"/>
        <v>Liberica</v>
      </c>
      <c r="O237" t="str">
        <f t="shared" si="11"/>
        <v>Large</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5">
        <f>INDEX(products!$A$1:$G$49,MATCH(orders!$D238,products!$A$1:$A$49,0),MATCH(orders!L$1,products!$A$1:$G$1,0))</f>
        <v>29.784999999999997</v>
      </c>
      <c r="M238">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5">
        <f>INDEX(products!$A$1:$G$49,MATCH(orders!$D239,products!$A$1:$A$49,0),MATCH(orders!L$1,products!$A$1:$G$1,0))</f>
        <v>3.5849999999999995</v>
      </c>
      <c r="M239">
        <f t="shared" si="9"/>
        <v>3.5849999999999995</v>
      </c>
      <c r="N239" t="str">
        <f t="shared" si="10"/>
        <v>Robusta</v>
      </c>
      <c r="O239" t="str">
        <f t="shared" si="11"/>
        <v>Large</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5">
        <f>INDEX(products!$A$1:$G$49,MATCH(orders!$D240,products!$A$1:$A$49,0),MATCH(orders!L$1,products!$A$1:$G$1,0))</f>
        <v>22.884999999999998</v>
      </c>
      <c r="M240">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5">
        <f>INDEX(products!$A$1:$G$49,MATCH(orders!$D241,products!$A$1:$A$49,0),MATCH(orders!L$1,products!$A$1:$G$1,0))</f>
        <v>14.85</v>
      </c>
      <c r="M241">
        <f t="shared" si="9"/>
        <v>59.4</v>
      </c>
      <c r="N241" t="str">
        <f t="shared" si="10"/>
        <v>Excelsa</v>
      </c>
      <c r="O241" t="str">
        <f t="shared" si="11"/>
        <v>Large</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5">
        <f>INDEX(products!$A$1:$G$49,MATCH(orders!$D242,products!$A$1:$A$49,0),MATCH(orders!L$1,products!$A$1:$G$1,0))</f>
        <v>25.874999999999996</v>
      </c>
      <c r="M242">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5">
        <f>INDEX(products!$A$1:$G$49,MATCH(orders!$D243,products!$A$1:$A$49,0),MATCH(orders!L$1,products!$A$1:$G$1,0))</f>
        <v>22.884999999999998</v>
      </c>
      <c r="M243">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5">
        <f>INDEX(products!$A$1:$G$49,MATCH(orders!$D244,products!$A$1:$A$49,0),MATCH(orders!L$1,products!$A$1:$G$1,0))</f>
        <v>12.15</v>
      </c>
      <c r="M244">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5">
        <f>INDEX(products!$A$1:$G$49,MATCH(orders!$D245,products!$A$1:$A$49,0),MATCH(orders!L$1,products!$A$1:$G$1,0))</f>
        <v>7.29</v>
      </c>
      <c r="M24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5">
        <f>INDEX(products!$A$1:$G$49,MATCH(orders!$D246,products!$A$1:$A$49,0),MATCH(orders!L$1,products!$A$1:$G$1,0))</f>
        <v>33.464999999999996</v>
      </c>
      <c r="M246">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5">
        <f>INDEX(products!$A$1:$G$49,MATCH(orders!$D247,products!$A$1:$A$49,0),MATCH(orders!L$1,products!$A$1:$G$1,0))</f>
        <v>4.7549999999999999</v>
      </c>
      <c r="M247">
        <f t="shared" si="9"/>
        <v>23.774999999999999</v>
      </c>
      <c r="N247" t="str">
        <f t="shared" si="10"/>
        <v>Liberica</v>
      </c>
      <c r="O247" t="str">
        <f t="shared" si="11"/>
        <v>Large</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5">
        <f>INDEX(products!$A$1:$G$49,MATCH(orders!$D248,products!$A$1:$A$49,0),MATCH(orders!L$1,products!$A$1:$G$1,0))</f>
        <v>12.95</v>
      </c>
      <c r="M248">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5">
        <f>INDEX(products!$A$1:$G$49,MATCH(orders!$D249,products!$A$1:$A$49,0),MATCH(orders!L$1,products!$A$1:$G$1,0))</f>
        <v>3.5849999999999995</v>
      </c>
      <c r="M249">
        <f t="shared" si="9"/>
        <v>21.509999999999998</v>
      </c>
      <c r="N249" t="str">
        <f t="shared" si="10"/>
        <v>Robusta</v>
      </c>
      <c r="O249" t="str">
        <f t="shared" si="11"/>
        <v>Large</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5">
        <f>INDEX(products!$A$1:$G$49,MATCH(orders!$D250,products!$A$1:$A$49,0),MATCH(orders!L$1,products!$A$1:$G$1,0))</f>
        <v>9.9499999999999993</v>
      </c>
      <c r="M250">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5">
        <f>INDEX(products!$A$1:$G$49,MATCH(orders!$D251,products!$A$1:$A$49,0),MATCH(orders!L$1,products!$A$1:$G$1,0))</f>
        <v>15.85</v>
      </c>
      <c r="M251">
        <f t="shared" si="9"/>
        <v>15.85</v>
      </c>
      <c r="N251" t="str">
        <f t="shared" si="10"/>
        <v>Liberica</v>
      </c>
      <c r="O251" t="str">
        <f t="shared" si="11"/>
        <v>Large</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5">
        <f>INDEX(products!$A$1:$G$49,MATCH(orders!$D252,products!$A$1:$A$49,0),MATCH(orders!L$1,products!$A$1:$G$1,0))</f>
        <v>2.9849999999999999</v>
      </c>
      <c r="M252">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5">
        <f>INDEX(products!$A$1:$G$49,MATCH(orders!$D253,products!$A$1:$A$49,0),MATCH(orders!L$1,products!$A$1:$G$1,0))</f>
        <v>13.75</v>
      </c>
      <c r="M253">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5">
        <f>INDEX(products!$A$1:$G$49,MATCH(orders!$D254,products!$A$1:$A$49,0),MATCH(orders!L$1,products!$A$1:$G$1,0))</f>
        <v>9.9499999999999993</v>
      </c>
      <c r="M254">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5">
        <f>INDEX(products!$A$1:$G$49,MATCH(orders!$D255,products!$A$1:$A$49,0),MATCH(orders!L$1,products!$A$1:$G$1,0))</f>
        <v>14.55</v>
      </c>
      <c r="M25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5">
        <f>INDEX(products!$A$1:$G$49,MATCH(orders!$D256,products!$A$1:$A$49,0),MATCH(orders!L$1,products!$A$1:$G$1,0))</f>
        <v>7.169999999999999</v>
      </c>
      <c r="M256">
        <f t="shared" si="9"/>
        <v>28.679999999999996</v>
      </c>
      <c r="N256" t="str">
        <f t="shared" si="10"/>
        <v>Robusta</v>
      </c>
      <c r="O256" t="str">
        <f t="shared" si="11"/>
        <v>Large</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5">
        <f>INDEX(products!$A$1:$G$49,MATCH(orders!$D257,products!$A$1:$A$49,0),MATCH(orders!L$1,products!$A$1:$G$1,0))</f>
        <v>7.169999999999999</v>
      </c>
      <c r="M257">
        <f t="shared" si="9"/>
        <v>21.509999999999998</v>
      </c>
      <c r="N257" t="str">
        <f t="shared" si="10"/>
        <v>Robusta</v>
      </c>
      <c r="O257" t="str">
        <f t="shared" si="11"/>
        <v>Large</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5">
        <f>INDEX(products!$A$1:$G$49,MATCH(orders!$D258,products!$A$1:$A$49,0),MATCH(orders!L$1,products!$A$1:$G$1,0))</f>
        <v>8.73</v>
      </c>
      <c r="M258">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5">
        <f>INDEX(products!$A$1:$G$49,MATCH(orders!$D259,products!$A$1:$A$49,0),MATCH(orders!L$1,products!$A$1:$G$1,0))</f>
        <v>27.945</v>
      </c>
      <c r="M259">
        <f t="shared" ref="M259:M322" si="12">L259*E259</f>
        <v>27.945</v>
      </c>
      <c r="N259" t="str">
        <f t="shared" ref="N259:N322" si="13">IF(I259="Rob","Robusta",IF(I259="Exc","Excelsa",IF(I259="Lib","Liberica",IF(I259="Ara","Arabica",""))))</f>
        <v>Excelsa</v>
      </c>
      <c r="O259" t="str">
        <f t="shared" ref="O259:O322" si="14">IF(J259="M","Medium",IF(J259="L","Large",IF(J259="D","Dark","")))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5">
        <f>INDEX(products!$A$1:$G$49,MATCH(orders!$D260,products!$A$1:$A$49,0),MATCH(orders!L$1,products!$A$1:$G$1,0))</f>
        <v>27.945</v>
      </c>
      <c r="M260">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5">
        <f>INDEX(products!$A$1:$G$49,MATCH(orders!$D261,products!$A$1:$A$49,0),MATCH(orders!L$1,products!$A$1:$G$1,0))</f>
        <v>2.9849999999999999</v>
      </c>
      <c r="M261">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5">
        <f>INDEX(products!$A$1:$G$49,MATCH(orders!$D262,products!$A$1:$A$49,0),MATCH(orders!L$1,products!$A$1:$G$1,0))</f>
        <v>27.484999999999996</v>
      </c>
      <c r="M262">
        <f t="shared" si="12"/>
        <v>27.484999999999996</v>
      </c>
      <c r="N262" t="str">
        <f t="shared" si="13"/>
        <v>Robusta</v>
      </c>
      <c r="O262" t="str">
        <f t="shared" si="14"/>
        <v>Large</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5">
        <f>INDEX(products!$A$1:$G$49,MATCH(orders!$D263,products!$A$1:$A$49,0),MATCH(orders!L$1,products!$A$1:$G$1,0))</f>
        <v>11.95</v>
      </c>
      <c r="M263">
        <f t="shared" si="12"/>
        <v>59.75</v>
      </c>
      <c r="N263" t="str">
        <f t="shared" si="13"/>
        <v>Robusta</v>
      </c>
      <c r="O263" t="str">
        <f t="shared" si="14"/>
        <v>Large</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5">
        <f>INDEX(products!$A$1:$G$49,MATCH(orders!$D264,products!$A$1:$A$49,0),MATCH(orders!L$1,products!$A$1:$G$1,0))</f>
        <v>13.75</v>
      </c>
      <c r="M264">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5">
        <f>INDEX(products!$A$1:$G$49,MATCH(orders!$D265,products!$A$1:$A$49,0),MATCH(orders!L$1,products!$A$1:$G$1,0))</f>
        <v>33.464999999999996</v>
      </c>
      <c r="M26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5">
        <f>INDEX(products!$A$1:$G$49,MATCH(orders!$D266,products!$A$1:$A$49,0),MATCH(orders!L$1,products!$A$1:$G$1,0))</f>
        <v>11.95</v>
      </c>
      <c r="M266">
        <f t="shared" si="12"/>
        <v>59.75</v>
      </c>
      <c r="N266" t="str">
        <f t="shared" si="13"/>
        <v>Robusta</v>
      </c>
      <c r="O266" t="str">
        <f t="shared" si="14"/>
        <v>Large</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5">
        <f>INDEX(products!$A$1:$G$49,MATCH(orders!$D267,products!$A$1:$A$49,0),MATCH(orders!L$1,products!$A$1:$G$1,0))</f>
        <v>5.97</v>
      </c>
      <c r="M267">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5">
        <f>INDEX(products!$A$1:$G$49,MATCH(orders!$D268,products!$A$1:$A$49,0),MATCH(orders!L$1,products!$A$1:$G$1,0))</f>
        <v>12.15</v>
      </c>
      <c r="M268">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5">
        <f>INDEX(products!$A$1:$G$49,MATCH(orders!$D269,products!$A$1:$A$49,0),MATCH(orders!L$1,products!$A$1:$G$1,0))</f>
        <v>3.645</v>
      </c>
      <c r="M269">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5">
        <f>INDEX(products!$A$1:$G$49,MATCH(orders!$D270,products!$A$1:$A$49,0),MATCH(orders!L$1,products!$A$1:$G$1,0))</f>
        <v>9.9499999999999993</v>
      </c>
      <c r="M270">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5">
        <f>INDEX(products!$A$1:$G$49,MATCH(orders!$D271,products!$A$1:$A$49,0),MATCH(orders!L$1,products!$A$1:$G$1,0))</f>
        <v>2.9849999999999999</v>
      </c>
      <c r="M271">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5">
        <f>INDEX(products!$A$1:$G$49,MATCH(orders!$D272,products!$A$1:$A$49,0),MATCH(orders!L$1,products!$A$1:$G$1,0))</f>
        <v>7.29</v>
      </c>
      <c r="M272">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5">
        <f>INDEX(products!$A$1:$G$49,MATCH(orders!$D273,products!$A$1:$A$49,0),MATCH(orders!L$1,products!$A$1:$G$1,0))</f>
        <v>2.9849999999999999</v>
      </c>
      <c r="M273">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5">
        <f>INDEX(products!$A$1:$G$49,MATCH(orders!$D274,products!$A$1:$A$49,0),MATCH(orders!L$1,products!$A$1:$G$1,0))</f>
        <v>11.95</v>
      </c>
      <c r="M274">
        <f t="shared" si="12"/>
        <v>71.699999999999989</v>
      </c>
      <c r="N274" t="str">
        <f t="shared" si="13"/>
        <v>Robusta</v>
      </c>
      <c r="O274" t="str">
        <f t="shared" si="14"/>
        <v>Large</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5">
        <f>INDEX(products!$A$1:$G$49,MATCH(orders!$D275,products!$A$1:$A$49,0),MATCH(orders!L$1,products!$A$1:$G$1,0))</f>
        <v>3.8849999999999998</v>
      </c>
      <c r="M275">
        <f t="shared" si="12"/>
        <v>7.77</v>
      </c>
      <c r="N275" t="str">
        <f t="shared" si="13"/>
        <v>Arabica</v>
      </c>
      <c r="O275" t="str">
        <f t="shared" si="14"/>
        <v>Large</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5">
        <f>INDEX(products!$A$1:$G$49,MATCH(orders!$D276,products!$A$1:$A$49,0),MATCH(orders!L$1,products!$A$1:$G$1,0))</f>
        <v>25.874999999999996</v>
      </c>
      <c r="M276">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5">
        <f>INDEX(products!$A$1:$G$49,MATCH(orders!$D277,products!$A$1:$A$49,0),MATCH(orders!L$1,products!$A$1:$G$1,0))</f>
        <v>34.154999999999994</v>
      </c>
      <c r="M277">
        <f t="shared" si="12"/>
        <v>204.92999999999995</v>
      </c>
      <c r="N277" t="str">
        <f t="shared" si="13"/>
        <v>Excelsa</v>
      </c>
      <c r="O277" t="str">
        <f t="shared" si="14"/>
        <v>Large</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5">
        <f>INDEX(products!$A$1:$G$49,MATCH(orders!$D278,products!$A$1:$A$49,0),MATCH(orders!L$1,products!$A$1:$G$1,0))</f>
        <v>27.484999999999996</v>
      </c>
      <c r="M278">
        <f t="shared" si="12"/>
        <v>109.93999999999998</v>
      </c>
      <c r="N278" t="str">
        <f t="shared" si="13"/>
        <v>Robusta</v>
      </c>
      <c r="O278" t="str">
        <f t="shared" si="14"/>
        <v>Large</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5">
        <f>INDEX(products!$A$1:$G$49,MATCH(orders!$D279,products!$A$1:$A$49,0),MATCH(orders!L$1,products!$A$1:$G$1,0))</f>
        <v>14.85</v>
      </c>
      <c r="M279">
        <f t="shared" si="12"/>
        <v>89.1</v>
      </c>
      <c r="N279" t="str">
        <f t="shared" si="13"/>
        <v>Excelsa</v>
      </c>
      <c r="O279" t="str">
        <f t="shared" si="14"/>
        <v>Large</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5">
        <f>INDEX(products!$A$1:$G$49,MATCH(orders!$D280,products!$A$1:$A$49,0),MATCH(orders!L$1,products!$A$1:$G$1,0))</f>
        <v>3.8849999999999998</v>
      </c>
      <c r="M280">
        <f t="shared" si="12"/>
        <v>7.77</v>
      </c>
      <c r="N280" t="str">
        <f t="shared" si="13"/>
        <v>Arabica</v>
      </c>
      <c r="O280" t="str">
        <f t="shared" si="14"/>
        <v>Large</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5">
        <f>INDEX(products!$A$1:$G$49,MATCH(orders!$D281,products!$A$1:$A$49,0),MATCH(orders!L$1,products!$A$1:$G$1,0))</f>
        <v>33.464999999999996</v>
      </c>
      <c r="M281">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5">
        <f>INDEX(products!$A$1:$G$49,MATCH(orders!$D282,products!$A$1:$A$49,0),MATCH(orders!L$1,products!$A$1:$G$1,0))</f>
        <v>8.25</v>
      </c>
      <c r="M282">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5">
        <f>INDEX(products!$A$1:$G$49,MATCH(orders!$D283,products!$A$1:$A$49,0),MATCH(orders!L$1,products!$A$1:$G$1,0))</f>
        <v>14.85</v>
      </c>
      <c r="M283">
        <f t="shared" si="12"/>
        <v>59.4</v>
      </c>
      <c r="N283" t="str">
        <f t="shared" si="13"/>
        <v>Excelsa</v>
      </c>
      <c r="O283" t="str">
        <f t="shared" si="14"/>
        <v>Large</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5">
        <f>INDEX(products!$A$1:$G$49,MATCH(orders!$D284,products!$A$1:$A$49,0),MATCH(orders!L$1,products!$A$1:$G$1,0))</f>
        <v>7.77</v>
      </c>
      <c r="M284">
        <f t="shared" si="12"/>
        <v>7.77</v>
      </c>
      <c r="N284" t="str">
        <f t="shared" si="13"/>
        <v>Arabica</v>
      </c>
      <c r="O284" t="str">
        <f t="shared" si="14"/>
        <v>Large</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5">
        <f>INDEX(products!$A$1:$G$49,MATCH(orders!$D285,products!$A$1:$A$49,0),MATCH(orders!L$1,products!$A$1:$G$1,0))</f>
        <v>5.3699999999999992</v>
      </c>
      <c r="M28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5">
        <f>INDEX(products!$A$1:$G$49,MATCH(orders!$D286,products!$A$1:$A$49,0),MATCH(orders!L$1,products!$A$1:$G$1,0))</f>
        <v>31.624999999999996</v>
      </c>
      <c r="M286">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5">
        <f>INDEX(products!$A$1:$G$49,MATCH(orders!$D287,products!$A$1:$A$49,0),MATCH(orders!L$1,products!$A$1:$G$1,0))</f>
        <v>36.454999999999998</v>
      </c>
      <c r="M287">
        <f t="shared" si="12"/>
        <v>36.454999999999998</v>
      </c>
      <c r="N287" t="str">
        <f t="shared" si="13"/>
        <v>Liberica</v>
      </c>
      <c r="O287" t="str">
        <f t="shared" si="14"/>
        <v>Large</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5">
        <f>INDEX(products!$A$1:$G$49,MATCH(orders!$D288,products!$A$1:$A$49,0),MATCH(orders!L$1,products!$A$1:$G$1,0))</f>
        <v>3.375</v>
      </c>
      <c r="M288">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5">
        <f>INDEX(products!$A$1:$G$49,MATCH(orders!$D289,products!$A$1:$A$49,0),MATCH(orders!L$1,products!$A$1:$G$1,0))</f>
        <v>3.5849999999999995</v>
      </c>
      <c r="M289">
        <f t="shared" si="12"/>
        <v>14.339999999999998</v>
      </c>
      <c r="N289" t="str">
        <f t="shared" si="13"/>
        <v>Robusta</v>
      </c>
      <c r="O289" t="str">
        <f t="shared" si="14"/>
        <v>Large</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5">
        <f>INDEX(products!$A$1:$G$49,MATCH(orders!$D290,products!$A$1:$A$49,0),MATCH(orders!L$1,products!$A$1:$G$1,0))</f>
        <v>8.25</v>
      </c>
      <c r="M290">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5">
        <f>INDEX(products!$A$1:$G$49,MATCH(orders!$D291,products!$A$1:$A$49,0),MATCH(orders!L$1,products!$A$1:$G$1,0))</f>
        <v>2.6849999999999996</v>
      </c>
      <c r="M291">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5">
        <f>INDEX(products!$A$1:$G$49,MATCH(orders!$D292,products!$A$1:$A$49,0),MATCH(orders!L$1,products!$A$1:$G$1,0))</f>
        <v>9.9499999999999993</v>
      </c>
      <c r="M292">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5">
        <f>INDEX(products!$A$1:$G$49,MATCH(orders!$D293,products!$A$1:$A$49,0),MATCH(orders!L$1,products!$A$1:$G$1,0))</f>
        <v>8.25</v>
      </c>
      <c r="M293">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5">
        <f>INDEX(products!$A$1:$G$49,MATCH(orders!$D294,products!$A$1:$A$49,0),MATCH(orders!L$1,products!$A$1:$G$1,0))</f>
        <v>5.97</v>
      </c>
      <c r="M294">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5">
        <f>INDEX(products!$A$1:$G$49,MATCH(orders!$D295,products!$A$1:$A$49,0),MATCH(orders!L$1,products!$A$1:$G$1,0))</f>
        <v>5.97</v>
      </c>
      <c r="M29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5">
        <f>INDEX(products!$A$1:$G$49,MATCH(orders!$D296,products!$A$1:$A$49,0),MATCH(orders!L$1,products!$A$1:$G$1,0))</f>
        <v>14.85</v>
      </c>
      <c r="M296">
        <f t="shared" si="12"/>
        <v>44.55</v>
      </c>
      <c r="N296" t="str">
        <f t="shared" si="13"/>
        <v>Excelsa</v>
      </c>
      <c r="O296" t="str">
        <f t="shared" si="14"/>
        <v>Large</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5">
        <f>INDEX(products!$A$1:$G$49,MATCH(orders!$D297,products!$A$1:$A$49,0),MATCH(orders!L$1,products!$A$1:$G$1,0))</f>
        <v>13.75</v>
      </c>
      <c r="M297">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5">
        <f>INDEX(products!$A$1:$G$49,MATCH(orders!$D298,products!$A$1:$A$49,0),MATCH(orders!L$1,products!$A$1:$G$1,0))</f>
        <v>5.97</v>
      </c>
      <c r="M298">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5">
        <f>INDEX(products!$A$1:$G$49,MATCH(orders!$D299,products!$A$1:$A$49,0),MATCH(orders!L$1,products!$A$1:$G$1,0))</f>
        <v>5.3699999999999992</v>
      </c>
      <c r="M299">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5">
        <f>INDEX(products!$A$1:$G$49,MATCH(orders!$D300,products!$A$1:$A$49,0),MATCH(orders!L$1,products!$A$1:$G$1,0))</f>
        <v>4.4550000000000001</v>
      </c>
      <c r="M300">
        <f t="shared" si="12"/>
        <v>26.73</v>
      </c>
      <c r="N300" t="str">
        <f t="shared" si="13"/>
        <v>Excelsa</v>
      </c>
      <c r="O300" t="str">
        <f t="shared" si="14"/>
        <v>Large</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5">
        <f>INDEX(products!$A$1:$G$49,MATCH(orders!$D301,products!$A$1:$A$49,0),MATCH(orders!L$1,products!$A$1:$G$1,0))</f>
        <v>34.154999999999994</v>
      </c>
      <c r="M301">
        <f t="shared" si="12"/>
        <v>204.92999999999995</v>
      </c>
      <c r="N301" t="str">
        <f t="shared" si="13"/>
        <v>Excelsa</v>
      </c>
      <c r="O301" t="str">
        <f t="shared" si="14"/>
        <v>Large</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5">
        <f>INDEX(products!$A$1:$G$49,MATCH(orders!$D302,products!$A$1:$A$49,0),MATCH(orders!L$1,products!$A$1:$G$1,0))</f>
        <v>12.95</v>
      </c>
      <c r="M302">
        <f t="shared" si="12"/>
        <v>38.849999999999994</v>
      </c>
      <c r="N302" t="str">
        <f t="shared" si="13"/>
        <v>Arabica</v>
      </c>
      <c r="O302" t="str">
        <f t="shared" si="14"/>
        <v>Large</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5">
        <f>INDEX(products!$A$1:$G$49,MATCH(orders!$D303,products!$A$1:$A$49,0),MATCH(orders!L$1,products!$A$1:$G$1,0))</f>
        <v>3.8849999999999998</v>
      </c>
      <c r="M303">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5">
        <f>INDEX(products!$A$1:$G$49,MATCH(orders!$D304,products!$A$1:$A$49,0),MATCH(orders!L$1,products!$A$1:$G$1,0))</f>
        <v>6.75</v>
      </c>
      <c r="M304">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5">
        <f>INDEX(products!$A$1:$G$49,MATCH(orders!$D305,products!$A$1:$A$49,0),MATCH(orders!L$1,products!$A$1:$G$1,0))</f>
        <v>27.945</v>
      </c>
      <c r="M30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5">
        <f>INDEX(products!$A$1:$G$49,MATCH(orders!$D306,products!$A$1:$A$49,0),MATCH(orders!L$1,products!$A$1:$G$1,0))</f>
        <v>3.8849999999999998</v>
      </c>
      <c r="M306">
        <f t="shared" si="12"/>
        <v>3.8849999999999998</v>
      </c>
      <c r="N306" t="str">
        <f t="shared" si="13"/>
        <v>Arabica</v>
      </c>
      <c r="O306" t="str">
        <f t="shared" si="14"/>
        <v>Large</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5">
        <f>INDEX(products!$A$1:$G$49,MATCH(orders!$D307,products!$A$1:$A$49,0),MATCH(orders!L$1,products!$A$1:$G$1,0))</f>
        <v>4.3650000000000002</v>
      </c>
      <c r="M307">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5">
        <f>INDEX(products!$A$1:$G$49,MATCH(orders!$D308,products!$A$1:$A$49,0),MATCH(orders!L$1,products!$A$1:$G$1,0))</f>
        <v>2.9849999999999999</v>
      </c>
      <c r="M308">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5">
        <f>INDEX(products!$A$1:$G$49,MATCH(orders!$D309,products!$A$1:$A$49,0),MATCH(orders!L$1,products!$A$1:$G$1,0))</f>
        <v>11.25</v>
      </c>
      <c r="M309">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5">
        <f>INDEX(products!$A$1:$G$49,MATCH(orders!$D310,products!$A$1:$A$49,0),MATCH(orders!L$1,products!$A$1:$G$1,0))</f>
        <v>11.25</v>
      </c>
      <c r="M310">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5">
        <f>INDEX(products!$A$1:$G$49,MATCH(orders!$D311,products!$A$1:$A$49,0),MATCH(orders!L$1,products!$A$1:$G$1,0))</f>
        <v>4.3650000000000002</v>
      </c>
      <c r="M311">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5">
        <f>INDEX(products!$A$1:$G$49,MATCH(orders!$D312,products!$A$1:$A$49,0),MATCH(orders!L$1,products!$A$1:$G$1,0))</f>
        <v>14.85</v>
      </c>
      <c r="M312">
        <f t="shared" si="12"/>
        <v>14.85</v>
      </c>
      <c r="N312" t="str">
        <f t="shared" si="13"/>
        <v>Excelsa</v>
      </c>
      <c r="O312" t="str">
        <f t="shared" si="14"/>
        <v>Large</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5">
        <f>INDEX(products!$A$1:$G$49,MATCH(orders!$D313,products!$A$1:$A$49,0),MATCH(orders!L$1,products!$A$1:$G$1,0))</f>
        <v>31.624999999999996</v>
      </c>
      <c r="M313">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5">
        <f>INDEX(products!$A$1:$G$49,MATCH(orders!$D314,products!$A$1:$A$49,0),MATCH(orders!L$1,products!$A$1:$G$1,0))</f>
        <v>5.97</v>
      </c>
      <c r="M314">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5">
        <f>INDEX(products!$A$1:$G$49,MATCH(orders!$D315,products!$A$1:$A$49,0),MATCH(orders!L$1,products!$A$1:$G$1,0))</f>
        <v>9.9499999999999993</v>
      </c>
      <c r="M31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5">
        <f>INDEX(products!$A$1:$G$49,MATCH(orders!$D316,products!$A$1:$A$49,0),MATCH(orders!L$1,products!$A$1:$G$1,0))</f>
        <v>8.9499999999999993</v>
      </c>
      <c r="M316">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5">
        <f>INDEX(products!$A$1:$G$49,MATCH(orders!$D317,products!$A$1:$A$49,0),MATCH(orders!L$1,products!$A$1:$G$1,0))</f>
        <v>34.154999999999994</v>
      </c>
      <c r="M317">
        <f t="shared" si="12"/>
        <v>34.154999999999994</v>
      </c>
      <c r="N317" t="str">
        <f t="shared" si="13"/>
        <v>Excelsa</v>
      </c>
      <c r="O317" t="str">
        <f t="shared" si="14"/>
        <v>Large</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5">
        <f>INDEX(products!$A$1:$G$49,MATCH(orders!$D318,products!$A$1:$A$49,0),MATCH(orders!L$1,products!$A$1:$G$1,0))</f>
        <v>34.154999999999994</v>
      </c>
      <c r="M318">
        <f t="shared" si="12"/>
        <v>204.92999999999995</v>
      </c>
      <c r="N318" t="str">
        <f t="shared" si="13"/>
        <v>Excelsa</v>
      </c>
      <c r="O318" t="str">
        <f t="shared" si="14"/>
        <v>Large</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5">
        <f>INDEX(products!$A$1:$G$49,MATCH(orders!$D319,products!$A$1:$A$49,0),MATCH(orders!L$1,products!$A$1:$G$1,0))</f>
        <v>7.29</v>
      </c>
      <c r="M319">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5">
        <f>INDEX(products!$A$1:$G$49,MATCH(orders!$D320,products!$A$1:$A$49,0),MATCH(orders!L$1,products!$A$1:$G$1,0))</f>
        <v>25.874999999999996</v>
      </c>
      <c r="M320">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5">
        <f>INDEX(products!$A$1:$G$49,MATCH(orders!$D321,products!$A$1:$A$49,0),MATCH(orders!L$1,products!$A$1:$G$1,0))</f>
        <v>4.125</v>
      </c>
      <c r="M321">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5">
        <f>INDEX(products!$A$1:$G$49,MATCH(orders!$D322,products!$A$1:$A$49,0),MATCH(orders!L$1,products!$A$1:$G$1,0))</f>
        <v>3.8849999999999998</v>
      </c>
      <c r="M322">
        <f t="shared" si="12"/>
        <v>19.424999999999997</v>
      </c>
      <c r="N322" t="str">
        <f t="shared" si="13"/>
        <v>Arabica</v>
      </c>
      <c r="O322" t="str">
        <f t="shared" si="14"/>
        <v>Large</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5">
        <f>INDEX(products!$A$1:$G$49,MATCH(orders!$D323,products!$A$1:$A$49,0),MATCH(orders!L$1,products!$A$1:$G$1,0))</f>
        <v>3.375</v>
      </c>
      <c r="M323">
        <f t="shared" ref="M323:M386" si="15">L323*E323</f>
        <v>20.25</v>
      </c>
      <c r="N323" t="str">
        <f t="shared" ref="N323:N386" si="16">IF(I323="Rob","Robusta",IF(I323="Exc","Excelsa",IF(I323="Lib","Liberica",IF(I323="Ara","Arabica",""))))</f>
        <v>Arabica</v>
      </c>
      <c r="O323" t="str">
        <f t="shared" ref="O323:O386" si="17">IF(J323="M","Medium",IF(J323="L","Large",IF(J323="D","Dark","")))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5">
        <f>INDEX(products!$A$1:$G$49,MATCH(orders!$D324,products!$A$1:$A$49,0),MATCH(orders!L$1,products!$A$1:$G$1,0))</f>
        <v>7.77</v>
      </c>
      <c r="M324">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5">
        <f>INDEX(products!$A$1:$G$49,MATCH(orders!$D325,products!$A$1:$A$49,0),MATCH(orders!L$1,products!$A$1:$G$1,0))</f>
        <v>3.645</v>
      </c>
      <c r="M32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5">
        <f>INDEX(products!$A$1:$G$49,MATCH(orders!$D326,products!$A$1:$A$49,0),MATCH(orders!L$1,products!$A$1:$G$1,0))</f>
        <v>13.75</v>
      </c>
      <c r="M326">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5">
        <f>INDEX(products!$A$1:$G$49,MATCH(orders!$D327,products!$A$1:$A$49,0),MATCH(orders!L$1,products!$A$1:$G$1,0))</f>
        <v>29.784999999999997</v>
      </c>
      <c r="M327">
        <f t="shared" si="15"/>
        <v>29.784999999999997</v>
      </c>
      <c r="N327" t="str">
        <f t="shared" si="16"/>
        <v>Arabica</v>
      </c>
      <c r="O327" t="str">
        <f t="shared" si="17"/>
        <v>Large</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5">
        <f>INDEX(products!$A$1:$G$49,MATCH(orders!$D328,products!$A$1:$A$49,0),MATCH(orders!L$1,products!$A$1:$G$1,0))</f>
        <v>8.9499999999999993</v>
      </c>
      <c r="M328">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5">
        <f>INDEX(products!$A$1:$G$49,MATCH(orders!$D329,products!$A$1:$A$49,0),MATCH(orders!L$1,products!$A$1:$G$1,0))</f>
        <v>8.9499999999999993</v>
      </c>
      <c r="M329">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5">
        <f>INDEX(products!$A$1:$G$49,MATCH(orders!$D330,products!$A$1:$A$49,0),MATCH(orders!L$1,products!$A$1:$G$1,0))</f>
        <v>9.51</v>
      </c>
      <c r="M330">
        <f t="shared" si="15"/>
        <v>38.04</v>
      </c>
      <c r="N330" t="str">
        <f t="shared" si="16"/>
        <v>Liberica</v>
      </c>
      <c r="O330" t="str">
        <f t="shared" si="17"/>
        <v>Large</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5">
        <f>INDEX(products!$A$1:$G$49,MATCH(orders!$D331,products!$A$1:$A$49,0),MATCH(orders!L$1,products!$A$1:$G$1,0))</f>
        <v>5.3699999999999992</v>
      </c>
      <c r="M331">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5">
        <f>INDEX(products!$A$1:$G$49,MATCH(orders!$D332,products!$A$1:$A$49,0),MATCH(orders!L$1,products!$A$1:$G$1,0))</f>
        <v>5.3699999999999992</v>
      </c>
      <c r="M332">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5">
        <f>INDEX(products!$A$1:$G$49,MATCH(orders!$D333,products!$A$1:$A$49,0),MATCH(orders!L$1,products!$A$1:$G$1,0))</f>
        <v>22.884999999999998</v>
      </c>
      <c r="M333">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5">
        <f>INDEX(products!$A$1:$G$49,MATCH(orders!$D334,products!$A$1:$A$49,0),MATCH(orders!L$1,products!$A$1:$G$1,0))</f>
        <v>5.97</v>
      </c>
      <c r="M334">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5">
        <f>INDEX(products!$A$1:$G$49,MATCH(orders!$D335,products!$A$1:$A$49,0),MATCH(orders!L$1,products!$A$1:$G$1,0))</f>
        <v>5.97</v>
      </c>
      <c r="M33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5">
        <f>INDEX(products!$A$1:$G$49,MATCH(orders!$D336,products!$A$1:$A$49,0),MATCH(orders!L$1,products!$A$1:$G$1,0))</f>
        <v>11.95</v>
      </c>
      <c r="M336">
        <f t="shared" si="15"/>
        <v>59.75</v>
      </c>
      <c r="N336" t="str">
        <f t="shared" si="16"/>
        <v>Robusta</v>
      </c>
      <c r="O336" t="str">
        <f t="shared" si="17"/>
        <v>Large</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5">
        <f>INDEX(products!$A$1:$G$49,MATCH(orders!$D337,products!$A$1:$A$49,0),MATCH(orders!L$1,products!$A$1:$G$1,0))</f>
        <v>4.7549999999999999</v>
      </c>
      <c r="M337">
        <f t="shared" si="15"/>
        <v>28.53</v>
      </c>
      <c r="N337" t="str">
        <f t="shared" si="16"/>
        <v>Liberica</v>
      </c>
      <c r="O337" t="str">
        <f t="shared" si="17"/>
        <v>Large</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5">
        <f>INDEX(products!$A$1:$G$49,MATCH(orders!$D338,products!$A$1:$A$49,0),MATCH(orders!L$1,products!$A$1:$G$1,0))</f>
        <v>11.25</v>
      </c>
      <c r="M338">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5">
        <f>INDEX(products!$A$1:$G$49,MATCH(orders!$D339,products!$A$1:$A$49,0),MATCH(orders!L$1,products!$A$1:$G$1,0))</f>
        <v>27.945</v>
      </c>
      <c r="M339">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5">
        <f>INDEX(products!$A$1:$G$49,MATCH(orders!$D340,products!$A$1:$A$49,0),MATCH(orders!L$1,products!$A$1:$G$1,0))</f>
        <v>14.85</v>
      </c>
      <c r="M340">
        <f t="shared" si="15"/>
        <v>59.4</v>
      </c>
      <c r="N340" t="str">
        <f t="shared" si="16"/>
        <v>Excelsa</v>
      </c>
      <c r="O340" t="str">
        <f t="shared" si="17"/>
        <v>Large</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5">
        <f>INDEX(products!$A$1:$G$49,MATCH(orders!$D341,products!$A$1:$A$49,0),MATCH(orders!L$1,products!$A$1:$G$1,0))</f>
        <v>3.645</v>
      </c>
      <c r="M341">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5">
        <f>INDEX(products!$A$1:$G$49,MATCH(orders!$D342,products!$A$1:$A$49,0),MATCH(orders!L$1,products!$A$1:$G$1,0))</f>
        <v>7.29</v>
      </c>
      <c r="M342">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5">
        <f>INDEX(products!$A$1:$G$49,MATCH(orders!$D343,products!$A$1:$A$49,0),MATCH(orders!L$1,products!$A$1:$G$1,0))</f>
        <v>8.91</v>
      </c>
      <c r="M343">
        <f t="shared" si="15"/>
        <v>17.82</v>
      </c>
      <c r="N343" t="str">
        <f t="shared" si="16"/>
        <v>Excelsa</v>
      </c>
      <c r="O343" t="str">
        <f t="shared" si="17"/>
        <v>Large</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5">
        <f>INDEX(products!$A$1:$G$49,MATCH(orders!$D344,products!$A$1:$A$49,0),MATCH(orders!L$1,products!$A$1:$G$1,0))</f>
        <v>7.77</v>
      </c>
      <c r="M344">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5">
        <f>INDEX(products!$A$1:$G$49,MATCH(orders!$D345,products!$A$1:$A$49,0),MATCH(orders!L$1,products!$A$1:$G$1,0))</f>
        <v>5.3699999999999992</v>
      </c>
      <c r="M34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5">
        <f>INDEX(products!$A$1:$G$49,MATCH(orders!$D346,products!$A$1:$A$49,0),MATCH(orders!L$1,products!$A$1:$G$1,0))</f>
        <v>9.9499999999999993</v>
      </c>
      <c r="M346">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5">
        <f>INDEX(products!$A$1:$G$49,MATCH(orders!$D347,products!$A$1:$A$49,0),MATCH(orders!L$1,products!$A$1:$G$1,0))</f>
        <v>11.95</v>
      </c>
      <c r="M347">
        <f t="shared" si="15"/>
        <v>59.75</v>
      </c>
      <c r="N347" t="str">
        <f t="shared" si="16"/>
        <v>Robusta</v>
      </c>
      <c r="O347" t="str">
        <f t="shared" si="17"/>
        <v>Large</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5">
        <f>INDEX(products!$A$1:$G$49,MATCH(orders!$D348,products!$A$1:$A$49,0),MATCH(orders!L$1,products!$A$1:$G$1,0))</f>
        <v>7.77</v>
      </c>
      <c r="M348">
        <f t="shared" si="15"/>
        <v>23.31</v>
      </c>
      <c r="N348" t="str">
        <f t="shared" si="16"/>
        <v>Arabica</v>
      </c>
      <c r="O348" t="str">
        <f t="shared" si="17"/>
        <v>Large</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5">
        <f>INDEX(products!$A$1:$G$49,MATCH(orders!$D349,products!$A$1:$A$49,0),MATCH(orders!L$1,products!$A$1:$G$1,0))</f>
        <v>14.55</v>
      </c>
      <c r="M349">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5">
        <f>INDEX(products!$A$1:$G$49,MATCH(orders!$D350,products!$A$1:$A$49,0),MATCH(orders!L$1,products!$A$1:$G$1,0))</f>
        <v>34.154999999999994</v>
      </c>
      <c r="M350">
        <f t="shared" si="15"/>
        <v>204.92999999999995</v>
      </c>
      <c r="N350" t="str">
        <f t="shared" si="16"/>
        <v>Excelsa</v>
      </c>
      <c r="O350" t="str">
        <f t="shared" si="17"/>
        <v>Large</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5">
        <f>INDEX(products!$A$1:$G$49,MATCH(orders!$D351,products!$A$1:$A$49,0),MATCH(orders!L$1,products!$A$1:$G$1,0))</f>
        <v>3.5849999999999995</v>
      </c>
      <c r="M351">
        <f t="shared" si="15"/>
        <v>14.339999999999998</v>
      </c>
      <c r="N351" t="str">
        <f t="shared" si="16"/>
        <v>Robusta</v>
      </c>
      <c r="O351" t="str">
        <f t="shared" si="17"/>
        <v>Large</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5">
        <f>INDEX(products!$A$1:$G$49,MATCH(orders!$D352,products!$A$1:$A$49,0),MATCH(orders!L$1,products!$A$1:$G$1,0))</f>
        <v>5.97</v>
      </c>
      <c r="M352">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5">
        <f>INDEX(products!$A$1:$G$49,MATCH(orders!$D353,products!$A$1:$A$49,0),MATCH(orders!L$1,products!$A$1:$G$1,0))</f>
        <v>11.25</v>
      </c>
      <c r="M353">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5">
        <f>INDEX(products!$A$1:$G$49,MATCH(orders!$D354,products!$A$1:$A$49,0),MATCH(orders!L$1,products!$A$1:$G$1,0))</f>
        <v>7.29</v>
      </c>
      <c r="M354">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5">
        <f>INDEX(products!$A$1:$G$49,MATCH(orders!$D355,products!$A$1:$A$49,0),MATCH(orders!L$1,products!$A$1:$G$1,0))</f>
        <v>6.75</v>
      </c>
      <c r="M35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5">
        <f>INDEX(products!$A$1:$G$49,MATCH(orders!$D356,products!$A$1:$A$49,0),MATCH(orders!L$1,products!$A$1:$G$1,0))</f>
        <v>25.874999999999996</v>
      </c>
      <c r="M356">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5">
        <f>INDEX(products!$A$1:$G$49,MATCH(orders!$D357,products!$A$1:$A$49,0),MATCH(orders!L$1,products!$A$1:$G$1,0))</f>
        <v>22.884999999999998</v>
      </c>
      <c r="M357">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5">
        <f>INDEX(products!$A$1:$G$49,MATCH(orders!$D358,products!$A$1:$A$49,0),MATCH(orders!L$1,products!$A$1:$G$1,0))</f>
        <v>12.95</v>
      </c>
      <c r="M358">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5">
        <f>INDEX(products!$A$1:$G$49,MATCH(orders!$D359,products!$A$1:$A$49,0),MATCH(orders!L$1,products!$A$1:$G$1,0))</f>
        <v>25.874999999999996</v>
      </c>
      <c r="M359">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5">
        <f>INDEX(products!$A$1:$G$49,MATCH(orders!$D360,products!$A$1:$A$49,0),MATCH(orders!L$1,products!$A$1:$G$1,0))</f>
        <v>29.784999999999997</v>
      </c>
      <c r="M360">
        <f t="shared" si="15"/>
        <v>29.784999999999997</v>
      </c>
      <c r="N360" t="str">
        <f t="shared" si="16"/>
        <v>Arabica</v>
      </c>
      <c r="O360" t="str">
        <f t="shared" si="17"/>
        <v>Large</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5">
        <f>INDEX(products!$A$1:$G$49,MATCH(orders!$D361,products!$A$1:$A$49,0),MATCH(orders!L$1,products!$A$1:$G$1,0))</f>
        <v>3.5849999999999995</v>
      </c>
      <c r="M361">
        <f t="shared" si="15"/>
        <v>21.509999999999998</v>
      </c>
      <c r="N361" t="str">
        <f t="shared" si="16"/>
        <v>Robusta</v>
      </c>
      <c r="O361" t="str">
        <f t="shared" si="17"/>
        <v>Large</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5">
        <f>INDEX(products!$A$1:$G$49,MATCH(orders!$D362,products!$A$1:$A$49,0),MATCH(orders!L$1,products!$A$1:$G$1,0))</f>
        <v>20.584999999999997</v>
      </c>
      <c r="M362">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5">
        <f>INDEX(products!$A$1:$G$49,MATCH(orders!$D363,products!$A$1:$A$49,0),MATCH(orders!L$1,products!$A$1:$G$1,0))</f>
        <v>5.97</v>
      </c>
      <c r="M363">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5">
        <f>INDEX(products!$A$1:$G$49,MATCH(orders!$D364,products!$A$1:$A$49,0),MATCH(orders!L$1,products!$A$1:$G$1,0))</f>
        <v>14.85</v>
      </c>
      <c r="M364">
        <f t="shared" si="15"/>
        <v>74.25</v>
      </c>
      <c r="N364" t="str">
        <f t="shared" si="16"/>
        <v>Excelsa</v>
      </c>
      <c r="O364" t="str">
        <f t="shared" si="17"/>
        <v>Large</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5">
        <f>INDEX(products!$A$1:$G$49,MATCH(orders!$D365,products!$A$1:$A$49,0),MATCH(orders!L$1,products!$A$1:$G$1,0))</f>
        <v>14.55</v>
      </c>
      <c r="M36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5">
        <f>INDEX(products!$A$1:$G$49,MATCH(orders!$D366,products!$A$1:$A$49,0),MATCH(orders!L$1,products!$A$1:$G$1,0))</f>
        <v>12.15</v>
      </c>
      <c r="M366">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5">
        <f>INDEX(products!$A$1:$G$49,MATCH(orders!$D367,products!$A$1:$A$49,0),MATCH(orders!L$1,products!$A$1:$G$1,0))</f>
        <v>7.77</v>
      </c>
      <c r="M367">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5">
        <f>INDEX(products!$A$1:$G$49,MATCH(orders!$D368,products!$A$1:$A$49,0),MATCH(orders!L$1,products!$A$1:$G$1,0))</f>
        <v>7.29</v>
      </c>
      <c r="M368">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5">
        <f>INDEX(products!$A$1:$G$49,MATCH(orders!$D369,products!$A$1:$A$49,0),MATCH(orders!L$1,products!$A$1:$G$1,0))</f>
        <v>4.3650000000000002</v>
      </c>
      <c r="M369">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5">
        <f>INDEX(products!$A$1:$G$49,MATCH(orders!$D370,products!$A$1:$A$49,0),MATCH(orders!L$1,products!$A$1:$G$1,0))</f>
        <v>31.624999999999996</v>
      </c>
      <c r="M370">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5">
        <f>INDEX(products!$A$1:$G$49,MATCH(orders!$D371,products!$A$1:$A$49,0),MATCH(orders!L$1,products!$A$1:$G$1,0))</f>
        <v>8.91</v>
      </c>
      <c r="M371">
        <f t="shared" si="15"/>
        <v>8.91</v>
      </c>
      <c r="N371" t="str">
        <f t="shared" si="16"/>
        <v>Excelsa</v>
      </c>
      <c r="O371" t="str">
        <f t="shared" si="17"/>
        <v>Large</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5">
        <f>INDEX(products!$A$1:$G$49,MATCH(orders!$D372,products!$A$1:$A$49,0),MATCH(orders!L$1,products!$A$1:$G$1,0))</f>
        <v>12.15</v>
      </c>
      <c r="M372">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5">
        <f>INDEX(products!$A$1:$G$49,MATCH(orders!$D373,products!$A$1:$A$49,0),MATCH(orders!L$1,products!$A$1:$G$1,0))</f>
        <v>7.77</v>
      </c>
      <c r="M373">
        <f t="shared" si="15"/>
        <v>46.62</v>
      </c>
      <c r="N373" t="str">
        <f t="shared" si="16"/>
        <v>Arabica</v>
      </c>
      <c r="O373" t="str">
        <f t="shared" si="17"/>
        <v>Large</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5">
        <f>INDEX(products!$A$1:$G$49,MATCH(orders!$D374,products!$A$1:$A$49,0),MATCH(orders!L$1,products!$A$1:$G$1,0))</f>
        <v>7.169999999999999</v>
      </c>
      <c r="M374">
        <f t="shared" si="15"/>
        <v>43.019999999999996</v>
      </c>
      <c r="N374" t="str">
        <f t="shared" si="16"/>
        <v>Robusta</v>
      </c>
      <c r="O374" t="str">
        <f t="shared" si="17"/>
        <v>Large</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5">
        <f>INDEX(products!$A$1:$G$49,MATCH(orders!$D375,products!$A$1:$A$49,0),MATCH(orders!L$1,products!$A$1:$G$1,0))</f>
        <v>5.97</v>
      </c>
      <c r="M37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5">
        <f>INDEX(products!$A$1:$G$49,MATCH(orders!$D376,products!$A$1:$A$49,0),MATCH(orders!L$1,products!$A$1:$G$1,0))</f>
        <v>9.51</v>
      </c>
      <c r="M376">
        <f t="shared" si="15"/>
        <v>38.04</v>
      </c>
      <c r="N376" t="str">
        <f t="shared" si="16"/>
        <v>Liberica</v>
      </c>
      <c r="O376" t="str">
        <f t="shared" si="17"/>
        <v>Large</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5">
        <f>INDEX(products!$A$1:$G$49,MATCH(orders!$D377,products!$A$1:$A$49,0),MATCH(orders!L$1,products!$A$1:$G$1,0))</f>
        <v>3.375</v>
      </c>
      <c r="M377">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5">
        <f>INDEX(products!$A$1:$G$49,MATCH(orders!$D378,products!$A$1:$A$49,0),MATCH(orders!L$1,products!$A$1:$G$1,0))</f>
        <v>5.97</v>
      </c>
      <c r="M378">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5">
        <f>INDEX(products!$A$1:$G$49,MATCH(orders!$D379,products!$A$1:$A$49,0),MATCH(orders!L$1,products!$A$1:$G$1,0))</f>
        <v>2.6849999999999996</v>
      </c>
      <c r="M379">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5">
        <f>INDEX(products!$A$1:$G$49,MATCH(orders!$D380,products!$A$1:$A$49,0),MATCH(orders!L$1,products!$A$1:$G$1,0))</f>
        <v>7.77</v>
      </c>
      <c r="M380">
        <f t="shared" si="15"/>
        <v>23.31</v>
      </c>
      <c r="N380" t="str">
        <f t="shared" si="16"/>
        <v>Arabica</v>
      </c>
      <c r="O380" t="str">
        <f t="shared" si="17"/>
        <v>Large</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5">
        <f>INDEX(products!$A$1:$G$49,MATCH(orders!$D381,products!$A$1:$A$49,0),MATCH(orders!L$1,products!$A$1:$G$1,0))</f>
        <v>7.169999999999999</v>
      </c>
      <c r="M381">
        <f t="shared" si="15"/>
        <v>43.019999999999996</v>
      </c>
      <c r="N381" t="str">
        <f t="shared" si="16"/>
        <v>Robusta</v>
      </c>
      <c r="O381" t="str">
        <f t="shared" si="17"/>
        <v>Large</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5">
        <f>INDEX(products!$A$1:$G$49,MATCH(orders!$D382,products!$A$1:$A$49,0),MATCH(orders!L$1,products!$A$1:$G$1,0))</f>
        <v>7.77</v>
      </c>
      <c r="M382">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5">
        <f>INDEX(products!$A$1:$G$49,MATCH(orders!$D383,products!$A$1:$A$49,0),MATCH(orders!L$1,products!$A$1:$G$1,0))</f>
        <v>2.9849999999999999</v>
      </c>
      <c r="M383">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5">
        <f>INDEX(products!$A$1:$G$49,MATCH(orders!$D384,products!$A$1:$A$49,0),MATCH(orders!L$1,products!$A$1:$G$1,0))</f>
        <v>7.29</v>
      </c>
      <c r="M384">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5">
        <f>INDEX(products!$A$1:$G$49,MATCH(orders!$D385,products!$A$1:$A$49,0),MATCH(orders!L$1,products!$A$1:$G$1,0))</f>
        <v>8.91</v>
      </c>
      <c r="M385">
        <f t="shared" si="15"/>
        <v>53.46</v>
      </c>
      <c r="N385" t="str">
        <f t="shared" si="16"/>
        <v>Excelsa</v>
      </c>
      <c r="O385" t="str">
        <f t="shared" si="17"/>
        <v>Large</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5">
        <f>INDEX(products!$A$1:$G$49,MATCH(orders!$D386,products!$A$1:$A$49,0),MATCH(orders!L$1,products!$A$1:$G$1,0))</f>
        <v>29.784999999999997</v>
      </c>
      <c r="M386">
        <f t="shared" si="15"/>
        <v>119.13999999999999</v>
      </c>
      <c r="N386" t="str">
        <f t="shared" si="16"/>
        <v>Arabica</v>
      </c>
      <c r="O386" t="str">
        <f t="shared" si="17"/>
        <v>Large</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5">
        <f>INDEX(products!$A$1:$G$49,MATCH(orders!$D387,products!$A$1:$A$49,0),MATCH(orders!L$1,products!$A$1:$G$1,0))</f>
        <v>8.73</v>
      </c>
      <c r="M387">
        <f t="shared" ref="M387:M450" si="18">L387*E387</f>
        <v>43.650000000000006</v>
      </c>
      <c r="N387" t="str">
        <f t="shared" ref="N387:N450" si="19">IF(I387="Rob","Robusta",IF(I387="Exc","Excelsa",IF(I387="Lib","Liberica",IF(I387="Ara","Arabica",""))))</f>
        <v>Liberica</v>
      </c>
      <c r="O387" t="str">
        <f t="shared" ref="O387:O450" si="20">IF(J387="M","Medium",IF(J387="L","Large",IF(J387="D","Dark","")))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5">
        <f>INDEX(products!$A$1:$G$49,MATCH(orders!$D388,products!$A$1:$A$49,0),MATCH(orders!L$1,products!$A$1:$G$1,0))</f>
        <v>2.9849999999999999</v>
      </c>
      <c r="M388">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5">
        <f>INDEX(products!$A$1:$G$49,MATCH(orders!$D389,products!$A$1:$A$49,0),MATCH(orders!L$1,products!$A$1:$G$1,0))</f>
        <v>14.85</v>
      </c>
      <c r="M389">
        <f t="shared" si="18"/>
        <v>74.25</v>
      </c>
      <c r="N389" t="str">
        <f t="shared" si="19"/>
        <v>Excelsa</v>
      </c>
      <c r="O389" t="str">
        <f t="shared" si="20"/>
        <v>Large</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5">
        <f>INDEX(products!$A$1:$G$49,MATCH(orders!$D390,products!$A$1:$A$49,0),MATCH(orders!L$1,products!$A$1:$G$1,0))</f>
        <v>3.8849999999999998</v>
      </c>
      <c r="M390">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5">
        <f>INDEX(products!$A$1:$G$49,MATCH(orders!$D391,products!$A$1:$A$49,0),MATCH(orders!L$1,products!$A$1:$G$1,0))</f>
        <v>7.77</v>
      </c>
      <c r="M391">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5">
        <f>INDEX(products!$A$1:$G$49,MATCH(orders!$D392,products!$A$1:$A$49,0),MATCH(orders!L$1,products!$A$1:$G$1,0))</f>
        <v>7.29</v>
      </c>
      <c r="M392">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5">
        <f>INDEX(products!$A$1:$G$49,MATCH(orders!$D393,products!$A$1:$A$49,0),MATCH(orders!L$1,products!$A$1:$G$1,0))</f>
        <v>6.75</v>
      </c>
      <c r="M393">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5">
        <f>INDEX(products!$A$1:$G$49,MATCH(orders!$D394,products!$A$1:$A$49,0),MATCH(orders!L$1,products!$A$1:$G$1,0))</f>
        <v>14.85</v>
      </c>
      <c r="M394">
        <f t="shared" si="18"/>
        <v>89.1</v>
      </c>
      <c r="N394" t="str">
        <f t="shared" si="19"/>
        <v>Excelsa</v>
      </c>
      <c r="O394" t="str">
        <f t="shared" si="20"/>
        <v>Large</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5">
        <f>INDEX(products!$A$1:$G$49,MATCH(orders!$D395,products!$A$1:$A$49,0),MATCH(orders!L$1,products!$A$1:$G$1,0))</f>
        <v>3.8849999999999998</v>
      </c>
      <c r="M395">
        <f t="shared" si="18"/>
        <v>3.8849999999999998</v>
      </c>
      <c r="N395" t="str">
        <f t="shared" si="19"/>
        <v>Arabica</v>
      </c>
      <c r="O395" t="str">
        <f t="shared" si="20"/>
        <v>Large</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5">
        <f>INDEX(products!$A$1:$G$49,MATCH(orders!$D396,products!$A$1:$A$49,0),MATCH(orders!L$1,products!$A$1:$G$1,0))</f>
        <v>27.484999999999996</v>
      </c>
      <c r="M396">
        <f t="shared" si="18"/>
        <v>109.93999999999998</v>
      </c>
      <c r="N396" t="str">
        <f t="shared" si="19"/>
        <v>Robusta</v>
      </c>
      <c r="O396" t="str">
        <f t="shared" si="20"/>
        <v>Large</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5">
        <f>INDEX(products!$A$1:$G$49,MATCH(orders!$D397,products!$A$1:$A$49,0),MATCH(orders!L$1,products!$A$1:$G$1,0))</f>
        <v>7.77</v>
      </c>
      <c r="M397">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5">
        <f>INDEX(products!$A$1:$G$49,MATCH(orders!$D398,products!$A$1:$A$49,0),MATCH(orders!L$1,products!$A$1:$G$1,0))</f>
        <v>7.77</v>
      </c>
      <c r="M398">
        <f t="shared" si="18"/>
        <v>38.849999999999994</v>
      </c>
      <c r="N398" t="str">
        <f t="shared" si="19"/>
        <v>Arabica</v>
      </c>
      <c r="O398" t="str">
        <f t="shared" si="20"/>
        <v>Large</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5">
        <f>INDEX(products!$A$1:$G$49,MATCH(orders!$D399,products!$A$1:$A$49,0),MATCH(orders!L$1,products!$A$1:$G$1,0))</f>
        <v>7.77</v>
      </c>
      <c r="M399">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5">
        <f>INDEX(products!$A$1:$G$49,MATCH(orders!$D400,products!$A$1:$A$49,0),MATCH(orders!L$1,products!$A$1:$G$1,0))</f>
        <v>2.9849999999999999</v>
      </c>
      <c r="M400">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5">
        <f>INDEX(products!$A$1:$G$49,MATCH(orders!$D401,products!$A$1:$A$49,0),MATCH(orders!L$1,products!$A$1:$G$1,0))</f>
        <v>27.945</v>
      </c>
      <c r="M401">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5">
        <f>INDEX(products!$A$1:$G$49,MATCH(orders!$D402,products!$A$1:$A$49,0),MATCH(orders!L$1,products!$A$1:$G$1,0))</f>
        <v>15.85</v>
      </c>
      <c r="M402">
        <f t="shared" si="18"/>
        <v>63.4</v>
      </c>
      <c r="N402" t="str">
        <f t="shared" si="19"/>
        <v>Liberica</v>
      </c>
      <c r="O402" t="str">
        <f t="shared" si="20"/>
        <v>Large</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5">
        <f>INDEX(products!$A$1:$G$49,MATCH(orders!$D403,products!$A$1:$A$49,0),MATCH(orders!L$1,products!$A$1:$G$1,0))</f>
        <v>4.3650000000000002</v>
      </c>
      <c r="M403">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5">
        <f>INDEX(products!$A$1:$G$49,MATCH(orders!$D404,products!$A$1:$A$49,0),MATCH(orders!L$1,products!$A$1:$G$1,0))</f>
        <v>8.9499999999999993</v>
      </c>
      <c r="M404">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5">
        <f>INDEX(products!$A$1:$G$49,MATCH(orders!$D405,products!$A$1:$A$49,0),MATCH(orders!L$1,products!$A$1:$G$1,0))</f>
        <v>4.7549999999999999</v>
      </c>
      <c r="M405">
        <f t="shared" si="18"/>
        <v>9.51</v>
      </c>
      <c r="N405" t="str">
        <f t="shared" si="19"/>
        <v>Liberica</v>
      </c>
      <c r="O405" t="str">
        <f t="shared" si="20"/>
        <v>Large</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5">
        <f>INDEX(products!$A$1:$G$49,MATCH(orders!$D406,products!$A$1:$A$49,0),MATCH(orders!L$1,products!$A$1:$G$1,0))</f>
        <v>9.9499999999999993</v>
      </c>
      <c r="M406">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5">
        <f>INDEX(products!$A$1:$G$49,MATCH(orders!$D407,products!$A$1:$A$49,0),MATCH(orders!L$1,products!$A$1:$G$1,0))</f>
        <v>8.25</v>
      </c>
      <c r="M407">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5">
        <f>INDEX(products!$A$1:$G$49,MATCH(orders!$D408,products!$A$1:$A$49,0),MATCH(orders!L$1,products!$A$1:$G$1,0))</f>
        <v>13.75</v>
      </c>
      <c r="M408">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5">
        <f>INDEX(products!$A$1:$G$49,MATCH(orders!$D409,products!$A$1:$A$49,0),MATCH(orders!L$1,products!$A$1:$G$1,0))</f>
        <v>8.25</v>
      </c>
      <c r="M409">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5">
        <f>INDEX(products!$A$1:$G$49,MATCH(orders!$D410,products!$A$1:$A$49,0),MATCH(orders!L$1,products!$A$1:$G$1,0))</f>
        <v>25.874999999999996</v>
      </c>
      <c r="M410">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5">
        <f>INDEX(products!$A$1:$G$49,MATCH(orders!$D411,products!$A$1:$A$49,0),MATCH(orders!L$1,products!$A$1:$G$1,0))</f>
        <v>15.85</v>
      </c>
      <c r="M411">
        <f t="shared" si="18"/>
        <v>47.55</v>
      </c>
      <c r="N411" t="str">
        <f t="shared" si="19"/>
        <v>Liberica</v>
      </c>
      <c r="O411" t="str">
        <f t="shared" si="20"/>
        <v>Large</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5">
        <f>INDEX(products!$A$1:$G$49,MATCH(orders!$D412,products!$A$1:$A$49,0),MATCH(orders!L$1,products!$A$1:$G$1,0))</f>
        <v>3.8849999999999998</v>
      </c>
      <c r="M412">
        <f t="shared" si="18"/>
        <v>15.54</v>
      </c>
      <c r="N412" t="str">
        <f t="shared" si="19"/>
        <v>Arabica</v>
      </c>
      <c r="O412" t="str">
        <f t="shared" si="20"/>
        <v>Large</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5">
        <f>INDEX(products!$A$1:$G$49,MATCH(orders!$D413,products!$A$1:$A$49,0),MATCH(orders!L$1,products!$A$1:$G$1,0))</f>
        <v>14.55</v>
      </c>
      <c r="M413">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5">
        <f>INDEX(products!$A$1:$G$49,MATCH(orders!$D414,products!$A$1:$A$49,0),MATCH(orders!L$1,products!$A$1:$G$1,0))</f>
        <v>11.25</v>
      </c>
      <c r="M414">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5">
        <f>INDEX(products!$A$1:$G$49,MATCH(orders!$D415,products!$A$1:$A$49,0),MATCH(orders!L$1,products!$A$1:$G$1,0))</f>
        <v>36.454999999999998</v>
      </c>
      <c r="M415">
        <f t="shared" si="18"/>
        <v>36.454999999999998</v>
      </c>
      <c r="N415" t="str">
        <f t="shared" si="19"/>
        <v>Liberica</v>
      </c>
      <c r="O415" t="str">
        <f t="shared" si="20"/>
        <v>Large</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5">
        <f>INDEX(products!$A$1:$G$49,MATCH(orders!$D416,products!$A$1:$A$49,0),MATCH(orders!L$1,products!$A$1:$G$1,0))</f>
        <v>3.5849999999999995</v>
      </c>
      <c r="M416">
        <f t="shared" si="18"/>
        <v>10.754999999999999</v>
      </c>
      <c r="N416" t="str">
        <f t="shared" si="19"/>
        <v>Robusta</v>
      </c>
      <c r="O416" t="str">
        <f t="shared" si="20"/>
        <v>Large</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5">
        <f>INDEX(products!$A$1:$G$49,MATCH(orders!$D417,products!$A$1:$A$49,0),MATCH(orders!L$1,products!$A$1:$G$1,0))</f>
        <v>2.9849999999999999</v>
      </c>
      <c r="M417">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5">
        <f>INDEX(products!$A$1:$G$49,MATCH(orders!$D418,products!$A$1:$A$49,0),MATCH(orders!L$1,products!$A$1:$G$1,0))</f>
        <v>7.77</v>
      </c>
      <c r="M418">
        <f t="shared" si="18"/>
        <v>23.31</v>
      </c>
      <c r="N418" t="str">
        <f t="shared" si="19"/>
        <v>Arabica</v>
      </c>
      <c r="O418" t="str">
        <f t="shared" si="20"/>
        <v>Large</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5">
        <f>INDEX(products!$A$1:$G$49,MATCH(orders!$D419,products!$A$1:$A$49,0),MATCH(orders!L$1,products!$A$1:$G$1,0))</f>
        <v>29.784999999999997</v>
      </c>
      <c r="M419">
        <f t="shared" si="18"/>
        <v>29.784999999999997</v>
      </c>
      <c r="N419" t="str">
        <f t="shared" si="19"/>
        <v>Arabica</v>
      </c>
      <c r="O419" t="str">
        <f t="shared" si="20"/>
        <v>Large</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5">
        <f>INDEX(products!$A$1:$G$49,MATCH(orders!$D420,products!$A$1:$A$49,0),MATCH(orders!L$1,products!$A$1:$G$1,0))</f>
        <v>29.784999999999997</v>
      </c>
      <c r="M420">
        <f t="shared" si="18"/>
        <v>148.92499999999998</v>
      </c>
      <c r="N420" t="str">
        <f t="shared" si="19"/>
        <v>Arabica</v>
      </c>
      <c r="O420" t="str">
        <f t="shared" si="20"/>
        <v>Large</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5">
        <f>INDEX(products!$A$1:$G$49,MATCH(orders!$D421,products!$A$1:$A$49,0),MATCH(orders!L$1,products!$A$1:$G$1,0))</f>
        <v>8.73</v>
      </c>
      <c r="M421">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5">
        <f>INDEX(products!$A$1:$G$49,MATCH(orders!$D422,products!$A$1:$A$49,0),MATCH(orders!L$1,products!$A$1:$G$1,0))</f>
        <v>7.77</v>
      </c>
      <c r="M422">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5">
        <f>INDEX(products!$A$1:$G$49,MATCH(orders!$D423,products!$A$1:$A$49,0),MATCH(orders!L$1,products!$A$1:$G$1,0))</f>
        <v>22.884999999999998</v>
      </c>
      <c r="M423">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5">
        <f>INDEX(products!$A$1:$G$49,MATCH(orders!$D424,products!$A$1:$A$49,0),MATCH(orders!L$1,products!$A$1:$G$1,0))</f>
        <v>5.97</v>
      </c>
      <c r="M424">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5">
        <f>INDEX(products!$A$1:$G$49,MATCH(orders!$D425,products!$A$1:$A$49,0),MATCH(orders!L$1,products!$A$1:$G$1,0))</f>
        <v>5.97</v>
      </c>
      <c r="M42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5">
        <f>INDEX(products!$A$1:$G$49,MATCH(orders!$D426,products!$A$1:$A$49,0),MATCH(orders!L$1,products!$A$1:$G$1,0))</f>
        <v>8.91</v>
      </c>
      <c r="M426">
        <f t="shared" si="18"/>
        <v>26.73</v>
      </c>
      <c r="N426" t="str">
        <f t="shared" si="19"/>
        <v>Excelsa</v>
      </c>
      <c r="O426" t="str">
        <f t="shared" si="20"/>
        <v>Large</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5">
        <f>INDEX(products!$A$1:$G$49,MATCH(orders!$D427,products!$A$1:$A$49,0),MATCH(orders!L$1,products!$A$1:$G$1,0))</f>
        <v>8.9499999999999993</v>
      </c>
      <c r="M427">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5">
        <f>INDEX(products!$A$1:$G$49,MATCH(orders!$D428,products!$A$1:$A$49,0),MATCH(orders!L$1,products!$A$1:$G$1,0))</f>
        <v>3.5849999999999995</v>
      </c>
      <c r="M428">
        <f t="shared" si="18"/>
        <v>14.339999999999998</v>
      </c>
      <c r="N428" t="str">
        <f t="shared" si="19"/>
        <v>Robusta</v>
      </c>
      <c r="O428" t="str">
        <f t="shared" si="20"/>
        <v>Large</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5">
        <f>INDEX(products!$A$1:$G$49,MATCH(orders!$D429,products!$A$1:$A$49,0),MATCH(orders!L$1,products!$A$1:$G$1,0))</f>
        <v>25.874999999999996</v>
      </c>
      <c r="M429">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5">
        <f>INDEX(products!$A$1:$G$49,MATCH(orders!$D430,products!$A$1:$A$49,0),MATCH(orders!L$1,products!$A$1:$G$1,0))</f>
        <v>11.95</v>
      </c>
      <c r="M430">
        <f t="shared" si="18"/>
        <v>59.75</v>
      </c>
      <c r="N430" t="str">
        <f t="shared" si="19"/>
        <v>Robusta</v>
      </c>
      <c r="O430" t="str">
        <f t="shared" si="20"/>
        <v>Large</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5">
        <f>INDEX(products!$A$1:$G$49,MATCH(orders!$D431,products!$A$1:$A$49,0),MATCH(orders!L$1,products!$A$1:$G$1,0))</f>
        <v>12.95</v>
      </c>
      <c r="M431">
        <f t="shared" si="18"/>
        <v>77.699999999999989</v>
      </c>
      <c r="N431" t="str">
        <f t="shared" si="19"/>
        <v>Arabica</v>
      </c>
      <c r="O431" t="str">
        <f t="shared" si="20"/>
        <v>Large</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5">
        <f>INDEX(products!$A$1:$G$49,MATCH(orders!$D432,products!$A$1:$A$49,0),MATCH(orders!L$1,products!$A$1:$G$1,0))</f>
        <v>2.6849999999999996</v>
      </c>
      <c r="M432">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5">
        <f>INDEX(products!$A$1:$G$49,MATCH(orders!$D433,products!$A$1:$A$49,0),MATCH(orders!L$1,products!$A$1:$G$1,0))</f>
        <v>27.945</v>
      </c>
      <c r="M433">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5">
        <f>INDEX(products!$A$1:$G$49,MATCH(orders!$D434,products!$A$1:$A$49,0),MATCH(orders!L$1,products!$A$1:$G$1,0))</f>
        <v>11.25</v>
      </c>
      <c r="M434">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5">
        <f>INDEX(products!$A$1:$G$49,MATCH(orders!$D435,products!$A$1:$A$49,0),MATCH(orders!L$1,products!$A$1:$G$1,0))</f>
        <v>33.464999999999996</v>
      </c>
      <c r="M43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5">
        <f>INDEX(products!$A$1:$G$49,MATCH(orders!$D436,products!$A$1:$A$49,0),MATCH(orders!L$1,products!$A$1:$G$1,0))</f>
        <v>11.25</v>
      </c>
      <c r="M436">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5">
        <f>INDEX(products!$A$1:$G$49,MATCH(orders!$D437,products!$A$1:$A$49,0),MATCH(orders!L$1,products!$A$1:$G$1,0))</f>
        <v>8.25</v>
      </c>
      <c r="M437">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5">
        <f>INDEX(products!$A$1:$G$49,MATCH(orders!$D438,products!$A$1:$A$49,0),MATCH(orders!L$1,products!$A$1:$G$1,0))</f>
        <v>4.7549999999999999</v>
      </c>
      <c r="M438">
        <f t="shared" si="18"/>
        <v>9.51</v>
      </c>
      <c r="N438" t="str">
        <f t="shared" si="19"/>
        <v>Liberica</v>
      </c>
      <c r="O438" t="str">
        <f t="shared" si="20"/>
        <v>Large</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5">
        <f>INDEX(products!$A$1:$G$49,MATCH(orders!$D439,products!$A$1:$A$49,0),MATCH(orders!L$1,products!$A$1:$G$1,0))</f>
        <v>29.784999999999997</v>
      </c>
      <c r="M439">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5">
        <f>INDEX(products!$A$1:$G$49,MATCH(orders!$D440,products!$A$1:$A$49,0),MATCH(orders!L$1,products!$A$1:$G$1,0))</f>
        <v>7.77</v>
      </c>
      <c r="M440">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5">
        <f>INDEX(products!$A$1:$G$49,MATCH(orders!$D441,products!$A$1:$A$49,0),MATCH(orders!L$1,products!$A$1:$G$1,0))</f>
        <v>8.91</v>
      </c>
      <c r="M441">
        <f t="shared" si="18"/>
        <v>35.64</v>
      </c>
      <c r="N441" t="str">
        <f t="shared" si="19"/>
        <v>Excelsa</v>
      </c>
      <c r="O441" t="str">
        <f t="shared" si="20"/>
        <v>Large</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5">
        <f>INDEX(products!$A$1:$G$49,MATCH(orders!$D442,products!$A$1:$A$49,0),MATCH(orders!L$1,products!$A$1:$G$1,0))</f>
        <v>25.874999999999996</v>
      </c>
      <c r="M442">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5">
        <f>INDEX(products!$A$1:$G$49,MATCH(orders!$D443,products!$A$1:$A$49,0),MATCH(orders!L$1,products!$A$1:$G$1,0))</f>
        <v>12.15</v>
      </c>
      <c r="M443">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5">
        <f>INDEX(products!$A$1:$G$49,MATCH(orders!$D444,products!$A$1:$A$49,0),MATCH(orders!L$1,products!$A$1:$G$1,0))</f>
        <v>7.169999999999999</v>
      </c>
      <c r="M444">
        <f t="shared" si="18"/>
        <v>35.849999999999994</v>
      </c>
      <c r="N444" t="str">
        <f t="shared" si="19"/>
        <v>Robusta</v>
      </c>
      <c r="O444" t="str">
        <f t="shared" si="20"/>
        <v>Large</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5">
        <f>INDEX(products!$A$1:$G$49,MATCH(orders!$D445,products!$A$1:$A$49,0),MATCH(orders!L$1,products!$A$1:$G$1,0))</f>
        <v>4.4550000000000001</v>
      </c>
      <c r="M445">
        <f t="shared" si="18"/>
        <v>22.274999999999999</v>
      </c>
      <c r="N445" t="str">
        <f t="shared" si="19"/>
        <v>Excelsa</v>
      </c>
      <c r="O445" t="str">
        <f t="shared" si="20"/>
        <v>Large</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5">
        <f>INDEX(products!$A$1:$G$49,MATCH(orders!$D446,products!$A$1:$A$49,0),MATCH(orders!L$1,products!$A$1:$G$1,0))</f>
        <v>4.125</v>
      </c>
      <c r="M446">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5">
        <f>INDEX(products!$A$1:$G$49,MATCH(orders!$D447,products!$A$1:$A$49,0),MATCH(orders!L$1,products!$A$1:$G$1,0))</f>
        <v>33.464999999999996</v>
      </c>
      <c r="M447">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5">
        <f>INDEX(products!$A$1:$G$49,MATCH(orders!$D448,products!$A$1:$A$49,0),MATCH(orders!L$1,products!$A$1:$G$1,0))</f>
        <v>8.73</v>
      </c>
      <c r="M448">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5">
        <f>INDEX(products!$A$1:$G$49,MATCH(orders!$D449,products!$A$1:$A$49,0),MATCH(orders!L$1,products!$A$1:$G$1,0))</f>
        <v>5.97</v>
      </c>
      <c r="M449">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5">
        <f>INDEX(products!$A$1:$G$49,MATCH(orders!$D450,products!$A$1:$A$49,0),MATCH(orders!L$1,products!$A$1:$G$1,0))</f>
        <v>7.169999999999999</v>
      </c>
      <c r="M450">
        <f t="shared" si="18"/>
        <v>7.169999999999999</v>
      </c>
      <c r="N450" t="str">
        <f t="shared" si="19"/>
        <v>Robusta</v>
      </c>
      <c r="O450" t="str">
        <f t="shared" si="20"/>
        <v>Large</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5">
        <f>INDEX(products!$A$1:$G$49,MATCH(orders!$D451,products!$A$1:$A$49,0),MATCH(orders!L$1,products!$A$1:$G$1,0))</f>
        <v>2.6849999999999996</v>
      </c>
      <c r="M451">
        <f t="shared" ref="M451:M514" si="21">L451*E451</f>
        <v>5.3699999999999992</v>
      </c>
      <c r="N451" t="str">
        <f t="shared" ref="N451:N514" si="22">IF(I451="Rob","Robusta",IF(I451="Exc","Excelsa",IF(I451="Lib","Liberica",IF(I451="Ara","Arabica",""))))</f>
        <v>Robusta</v>
      </c>
      <c r="O451" t="str">
        <f t="shared" ref="O451:O514" si="23">IF(J451="M","Medium",IF(J451="L","Large",IF(J451="D","Dark","")))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5">
        <f>INDEX(products!$A$1:$G$49,MATCH(orders!$D452,products!$A$1:$A$49,0),MATCH(orders!L$1,products!$A$1:$G$1,0))</f>
        <v>4.7549999999999999</v>
      </c>
      <c r="M452">
        <f t="shared" si="21"/>
        <v>23.774999999999999</v>
      </c>
      <c r="N452" t="str">
        <f t="shared" si="22"/>
        <v>Liberica</v>
      </c>
      <c r="O452" t="str">
        <f t="shared" si="23"/>
        <v>Large</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5">
        <f>INDEX(products!$A$1:$G$49,MATCH(orders!$D453,products!$A$1:$A$49,0),MATCH(orders!L$1,products!$A$1:$G$1,0))</f>
        <v>20.584999999999997</v>
      </c>
      <c r="M453">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5">
        <f>INDEX(products!$A$1:$G$49,MATCH(orders!$D454,products!$A$1:$A$49,0),MATCH(orders!L$1,products!$A$1:$G$1,0))</f>
        <v>3.8849999999999998</v>
      </c>
      <c r="M454">
        <f t="shared" si="21"/>
        <v>11.654999999999999</v>
      </c>
      <c r="N454" t="str">
        <f t="shared" si="22"/>
        <v>Arabica</v>
      </c>
      <c r="O454" t="str">
        <f t="shared" si="23"/>
        <v>Large</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5">
        <f>INDEX(products!$A$1:$G$49,MATCH(orders!$D455,products!$A$1:$A$49,0),MATCH(orders!L$1,products!$A$1:$G$1,0))</f>
        <v>9.51</v>
      </c>
      <c r="M455">
        <f t="shared" si="21"/>
        <v>38.04</v>
      </c>
      <c r="N455" t="str">
        <f t="shared" si="22"/>
        <v>Liberica</v>
      </c>
      <c r="O455" t="str">
        <f t="shared" si="23"/>
        <v>Large</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5">
        <f>INDEX(products!$A$1:$G$49,MATCH(orders!$D456,products!$A$1:$A$49,0),MATCH(orders!L$1,products!$A$1:$G$1,0))</f>
        <v>20.584999999999997</v>
      </c>
      <c r="M456">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5">
        <f>INDEX(products!$A$1:$G$49,MATCH(orders!$D457,products!$A$1:$A$49,0),MATCH(orders!L$1,products!$A$1:$G$1,0))</f>
        <v>4.7549999999999999</v>
      </c>
      <c r="M457">
        <f t="shared" si="21"/>
        <v>9.51</v>
      </c>
      <c r="N457" t="str">
        <f t="shared" si="22"/>
        <v>Liberica</v>
      </c>
      <c r="O457" t="str">
        <f t="shared" si="23"/>
        <v>Large</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5">
        <f>INDEX(products!$A$1:$G$49,MATCH(orders!$D458,products!$A$1:$A$49,0),MATCH(orders!L$1,products!$A$1:$G$1,0))</f>
        <v>20.584999999999997</v>
      </c>
      <c r="M458">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5">
        <f>INDEX(products!$A$1:$G$49,MATCH(orders!$D459,products!$A$1:$A$49,0),MATCH(orders!L$1,products!$A$1:$G$1,0))</f>
        <v>9.51</v>
      </c>
      <c r="M459">
        <f t="shared" si="21"/>
        <v>47.55</v>
      </c>
      <c r="N459" t="str">
        <f t="shared" si="22"/>
        <v>Liberica</v>
      </c>
      <c r="O459" t="str">
        <f t="shared" si="23"/>
        <v>Large</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5">
        <f>INDEX(products!$A$1:$G$49,MATCH(orders!$D460,products!$A$1:$A$49,0),MATCH(orders!L$1,products!$A$1:$G$1,0))</f>
        <v>11.25</v>
      </c>
      <c r="M460">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5">
        <f>INDEX(products!$A$1:$G$49,MATCH(orders!$D461,products!$A$1:$A$49,0),MATCH(orders!L$1,products!$A$1:$G$1,0))</f>
        <v>4.7549999999999999</v>
      </c>
      <c r="M461">
        <f t="shared" si="21"/>
        <v>23.774999999999999</v>
      </c>
      <c r="N461" t="str">
        <f t="shared" si="22"/>
        <v>Liberica</v>
      </c>
      <c r="O461" t="str">
        <f t="shared" si="23"/>
        <v>Large</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5">
        <f>INDEX(products!$A$1:$G$49,MATCH(orders!$D462,products!$A$1:$A$49,0),MATCH(orders!L$1,products!$A$1:$G$1,0))</f>
        <v>5.3699999999999992</v>
      </c>
      <c r="M462">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5">
        <f>INDEX(products!$A$1:$G$49,MATCH(orders!$D463,products!$A$1:$A$49,0),MATCH(orders!L$1,products!$A$1:$G$1,0))</f>
        <v>2.6849999999999996</v>
      </c>
      <c r="M463">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5">
        <f>INDEX(products!$A$1:$G$49,MATCH(orders!$D464,products!$A$1:$A$49,0),MATCH(orders!L$1,products!$A$1:$G$1,0))</f>
        <v>9.9499999999999993</v>
      </c>
      <c r="M464">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5">
        <f>INDEX(products!$A$1:$G$49,MATCH(orders!$D465,products!$A$1:$A$49,0),MATCH(orders!L$1,products!$A$1:$G$1,0))</f>
        <v>13.75</v>
      </c>
      <c r="M46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5">
        <f>INDEX(products!$A$1:$G$49,MATCH(orders!$D466,products!$A$1:$A$49,0),MATCH(orders!L$1,products!$A$1:$G$1,0))</f>
        <v>29.784999999999997</v>
      </c>
      <c r="M466">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5">
        <f>INDEX(products!$A$1:$G$49,MATCH(orders!$D467,products!$A$1:$A$49,0),MATCH(orders!L$1,products!$A$1:$G$1,0))</f>
        <v>20.584999999999997</v>
      </c>
      <c r="M467">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5">
        <f>INDEX(products!$A$1:$G$49,MATCH(orders!$D468,products!$A$1:$A$49,0),MATCH(orders!L$1,products!$A$1:$G$1,0))</f>
        <v>2.9849999999999999</v>
      </c>
      <c r="M468">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5">
        <f>INDEX(products!$A$1:$G$49,MATCH(orders!$D469,products!$A$1:$A$49,0),MATCH(orders!L$1,products!$A$1:$G$1,0))</f>
        <v>5.97</v>
      </c>
      <c r="M469">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5">
        <f>INDEX(products!$A$1:$G$49,MATCH(orders!$D470,products!$A$1:$A$49,0),MATCH(orders!L$1,products!$A$1:$G$1,0))</f>
        <v>13.75</v>
      </c>
      <c r="M470">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5">
        <f>INDEX(products!$A$1:$G$49,MATCH(orders!$D471,products!$A$1:$A$49,0),MATCH(orders!L$1,products!$A$1:$G$1,0))</f>
        <v>4.4550000000000001</v>
      </c>
      <c r="M471">
        <f t="shared" si="21"/>
        <v>22.274999999999999</v>
      </c>
      <c r="N471" t="str">
        <f t="shared" si="22"/>
        <v>Excelsa</v>
      </c>
      <c r="O471" t="str">
        <f t="shared" si="23"/>
        <v>Large</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5">
        <f>INDEX(products!$A$1:$G$49,MATCH(orders!$D472,products!$A$1:$A$49,0),MATCH(orders!L$1,products!$A$1:$G$1,0))</f>
        <v>6.75</v>
      </c>
      <c r="M472">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5">
        <f>INDEX(products!$A$1:$G$49,MATCH(orders!$D473,products!$A$1:$A$49,0),MATCH(orders!L$1,products!$A$1:$G$1,0))</f>
        <v>33.464999999999996</v>
      </c>
      <c r="M473">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5">
        <f>INDEX(products!$A$1:$G$49,MATCH(orders!$D474,products!$A$1:$A$49,0),MATCH(orders!L$1,products!$A$1:$G$1,0))</f>
        <v>2.9849999999999999</v>
      </c>
      <c r="M474">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5">
        <f>INDEX(products!$A$1:$G$49,MATCH(orders!$D475,products!$A$1:$A$49,0),MATCH(orders!L$1,products!$A$1:$G$1,0))</f>
        <v>12.95</v>
      </c>
      <c r="M475">
        <f t="shared" si="21"/>
        <v>25.9</v>
      </c>
      <c r="N475" t="str">
        <f t="shared" si="22"/>
        <v>Arabica</v>
      </c>
      <c r="O475" t="str">
        <f t="shared" si="23"/>
        <v>Large</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5">
        <f>INDEX(products!$A$1:$G$49,MATCH(orders!$D476,products!$A$1:$A$49,0),MATCH(orders!L$1,products!$A$1:$G$1,0))</f>
        <v>31.624999999999996</v>
      </c>
      <c r="M476">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5">
        <f>INDEX(products!$A$1:$G$49,MATCH(orders!$D477,products!$A$1:$A$49,0),MATCH(orders!L$1,products!$A$1:$G$1,0))</f>
        <v>4.3650000000000002</v>
      </c>
      <c r="M477">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5">
        <f>INDEX(products!$A$1:$G$49,MATCH(orders!$D478,products!$A$1:$A$49,0),MATCH(orders!L$1,products!$A$1:$G$1,0))</f>
        <v>4.4550000000000001</v>
      </c>
      <c r="M478">
        <f t="shared" si="21"/>
        <v>26.73</v>
      </c>
      <c r="N478" t="str">
        <f t="shared" si="22"/>
        <v>Excelsa</v>
      </c>
      <c r="O478" t="str">
        <f t="shared" si="23"/>
        <v>Large</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5">
        <f>INDEX(products!$A$1:$G$49,MATCH(orders!$D479,products!$A$1:$A$49,0),MATCH(orders!L$1,products!$A$1:$G$1,0))</f>
        <v>4.3650000000000002</v>
      </c>
      <c r="M479">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5">
        <f>INDEX(products!$A$1:$G$49,MATCH(orders!$D480,products!$A$1:$A$49,0),MATCH(orders!L$1,products!$A$1:$G$1,0))</f>
        <v>8.9499999999999993</v>
      </c>
      <c r="M480">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5">
        <f>INDEX(products!$A$1:$G$49,MATCH(orders!$D481,products!$A$1:$A$49,0),MATCH(orders!L$1,products!$A$1:$G$1,0))</f>
        <v>31.624999999999996</v>
      </c>
      <c r="M481">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5">
        <f>INDEX(products!$A$1:$G$49,MATCH(orders!$D482,products!$A$1:$A$49,0),MATCH(orders!L$1,products!$A$1:$G$1,0))</f>
        <v>4.125</v>
      </c>
      <c r="M482">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5">
        <f>INDEX(products!$A$1:$G$49,MATCH(orders!$D483,products!$A$1:$A$49,0),MATCH(orders!L$1,products!$A$1:$G$1,0))</f>
        <v>11.95</v>
      </c>
      <c r="M483">
        <f t="shared" si="21"/>
        <v>23.9</v>
      </c>
      <c r="N483" t="str">
        <f t="shared" si="22"/>
        <v>Robusta</v>
      </c>
      <c r="O483" t="str">
        <f t="shared" si="23"/>
        <v>Large</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5">
        <f>INDEX(products!$A$1:$G$49,MATCH(orders!$D484,products!$A$1:$A$49,0),MATCH(orders!L$1,products!$A$1:$G$1,0))</f>
        <v>27.945</v>
      </c>
      <c r="M484">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5">
        <f>INDEX(products!$A$1:$G$49,MATCH(orders!$D485,products!$A$1:$A$49,0),MATCH(orders!L$1,products!$A$1:$G$1,0))</f>
        <v>29.784999999999997</v>
      </c>
      <c r="M48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5">
        <f>INDEX(products!$A$1:$G$49,MATCH(orders!$D486,products!$A$1:$A$49,0),MATCH(orders!L$1,products!$A$1:$G$1,0))</f>
        <v>9.51</v>
      </c>
      <c r="M486">
        <f t="shared" si="21"/>
        <v>57.06</v>
      </c>
      <c r="N486" t="str">
        <f t="shared" si="22"/>
        <v>Liberica</v>
      </c>
      <c r="O486" t="str">
        <f t="shared" si="23"/>
        <v>Large</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5">
        <f>INDEX(products!$A$1:$G$49,MATCH(orders!$D487,products!$A$1:$A$49,0),MATCH(orders!L$1,products!$A$1:$G$1,0))</f>
        <v>3.5849999999999995</v>
      </c>
      <c r="M487">
        <f t="shared" si="21"/>
        <v>21.509999999999998</v>
      </c>
      <c r="N487" t="str">
        <f t="shared" si="22"/>
        <v>Robusta</v>
      </c>
      <c r="O487" t="str">
        <f t="shared" si="23"/>
        <v>Large</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5">
        <f>INDEX(products!$A$1:$G$49,MATCH(orders!$D488,products!$A$1:$A$49,0),MATCH(orders!L$1,products!$A$1:$G$1,0))</f>
        <v>8.73</v>
      </c>
      <c r="M488">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5">
        <f>INDEX(products!$A$1:$G$49,MATCH(orders!$D489,products!$A$1:$A$49,0),MATCH(orders!L$1,products!$A$1:$G$1,0))</f>
        <v>12.15</v>
      </c>
      <c r="M489">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5">
        <f>INDEX(products!$A$1:$G$49,MATCH(orders!$D490,products!$A$1:$A$49,0),MATCH(orders!L$1,products!$A$1:$G$1,0))</f>
        <v>2.9849999999999999</v>
      </c>
      <c r="M490">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5">
        <f>INDEX(products!$A$1:$G$49,MATCH(orders!$D491,products!$A$1:$A$49,0),MATCH(orders!L$1,products!$A$1:$G$1,0))</f>
        <v>15.85</v>
      </c>
      <c r="M491">
        <f t="shared" si="21"/>
        <v>95.1</v>
      </c>
      <c r="N491" t="str">
        <f t="shared" si="22"/>
        <v>Liberica</v>
      </c>
      <c r="O491" t="str">
        <f t="shared" si="23"/>
        <v>Large</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5">
        <f>INDEX(products!$A$1:$G$49,MATCH(orders!$D492,products!$A$1:$A$49,0),MATCH(orders!L$1,products!$A$1:$G$1,0))</f>
        <v>7.77</v>
      </c>
      <c r="M492">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5">
        <f>INDEX(products!$A$1:$G$49,MATCH(orders!$D493,products!$A$1:$A$49,0),MATCH(orders!L$1,products!$A$1:$G$1,0))</f>
        <v>3.8849999999999998</v>
      </c>
      <c r="M493">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5">
        <f>INDEX(products!$A$1:$G$49,MATCH(orders!$D494,products!$A$1:$A$49,0),MATCH(orders!L$1,products!$A$1:$G$1,0))</f>
        <v>4.125</v>
      </c>
      <c r="M494">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5">
        <f>INDEX(products!$A$1:$G$49,MATCH(orders!$D495,products!$A$1:$A$49,0),MATCH(orders!L$1,products!$A$1:$G$1,0))</f>
        <v>5.97</v>
      </c>
      <c r="M49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5">
        <f>INDEX(products!$A$1:$G$49,MATCH(orders!$D496,products!$A$1:$A$49,0),MATCH(orders!L$1,products!$A$1:$G$1,0))</f>
        <v>15.85</v>
      </c>
      <c r="M496">
        <f t="shared" si="21"/>
        <v>31.7</v>
      </c>
      <c r="N496" t="str">
        <f t="shared" si="22"/>
        <v>Liberica</v>
      </c>
      <c r="O496" t="str">
        <f t="shared" si="23"/>
        <v>Large</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5">
        <f>INDEX(products!$A$1:$G$49,MATCH(orders!$D497,products!$A$1:$A$49,0),MATCH(orders!L$1,products!$A$1:$G$1,0))</f>
        <v>15.85</v>
      </c>
      <c r="M497">
        <f t="shared" si="21"/>
        <v>79.25</v>
      </c>
      <c r="N497" t="str">
        <f t="shared" si="22"/>
        <v>Liberica</v>
      </c>
      <c r="O497" t="str">
        <f t="shared" si="23"/>
        <v>Large</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5">
        <f>INDEX(products!$A$1:$G$49,MATCH(orders!$D498,products!$A$1:$A$49,0),MATCH(orders!L$1,products!$A$1:$G$1,0))</f>
        <v>3.645</v>
      </c>
      <c r="M498">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5">
        <f>INDEX(products!$A$1:$G$49,MATCH(orders!$D499,products!$A$1:$A$49,0),MATCH(orders!L$1,products!$A$1:$G$1,0))</f>
        <v>9.9499999999999993</v>
      </c>
      <c r="M499">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5">
        <f>INDEX(products!$A$1:$G$49,MATCH(orders!$D500,products!$A$1:$A$49,0),MATCH(orders!L$1,products!$A$1:$G$1,0))</f>
        <v>9.9499999999999993</v>
      </c>
      <c r="M500">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5">
        <f>INDEX(products!$A$1:$G$49,MATCH(orders!$D501,products!$A$1:$A$49,0),MATCH(orders!L$1,products!$A$1:$G$1,0))</f>
        <v>2.6849999999999996</v>
      </c>
      <c r="M501">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5">
        <f>INDEX(products!$A$1:$G$49,MATCH(orders!$D502,products!$A$1:$A$49,0),MATCH(orders!L$1,products!$A$1:$G$1,0))</f>
        <v>11.95</v>
      </c>
      <c r="M502">
        <f t="shared" si="21"/>
        <v>47.8</v>
      </c>
      <c r="N502" t="str">
        <f t="shared" si="22"/>
        <v>Robusta</v>
      </c>
      <c r="O502" t="str">
        <f t="shared" si="23"/>
        <v>Large</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5">
        <f>INDEX(products!$A$1:$G$49,MATCH(orders!$D503,products!$A$1:$A$49,0),MATCH(orders!L$1,products!$A$1:$G$1,0))</f>
        <v>2.9849999999999999</v>
      </c>
      <c r="M503">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5">
        <f>INDEX(products!$A$1:$G$49,MATCH(orders!$D504,products!$A$1:$A$49,0),MATCH(orders!L$1,products!$A$1:$G$1,0))</f>
        <v>4.125</v>
      </c>
      <c r="M504">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5">
        <f>INDEX(products!$A$1:$G$49,MATCH(orders!$D505,products!$A$1:$A$49,0),MATCH(orders!L$1,products!$A$1:$G$1,0))</f>
        <v>12.95</v>
      </c>
      <c r="M50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5">
        <f>INDEX(products!$A$1:$G$49,MATCH(orders!$D506,products!$A$1:$A$49,0),MATCH(orders!L$1,products!$A$1:$G$1,0))</f>
        <v>4.7549999999999999</v>
      </c>
      <c r="M506">
        <f t="shared" si="21"/>
        <v>14.265000000000001</v>
      </c>
      <c r="N506" t="str">
        <f t="shared" si="22"/>
        <v>Liberica</v>
      </c>
      <c r="O506" t="str">
        <f t="shared" si="23"/>
        <v>Large</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5">
        <f>INDEX(products!$A$1:$G$49,MATCH(orders!$D507,products!$A$1:$A$49,0),MATCH(orders!L$1,products!$A$1:$G$1,0))</f>
        <v>4.3650000000000002</v>
      </c>
      <c r="M507">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5">
        <f>INDEX(products!$A$1:$G$49,MATCH(orders!$D508,products!$A$1:$A$49,0),MATCH(orders!L$1,products!$A$1:$G$1,0))</f>
        <v>12.95</v>
      </c>
      <c r="M508">
        <f t="shared" si="21"/>
        <v>25.9</v>
      </c>
      <c r="N508" t="str">
        <f t="shared" si="22"/>
        <v>Arabica</v>
      </c>
      <c r="O508" t="str">
        <f t="shared" si="23"/>
        <v>Large</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5">
        <f>INDEX(products!$A$1:$G$49,MATCH(orders!$D509,products!$A$1:$A$49,0),MATCH(orders!L$1,products!$A$1:$G$1,0))</f>
        <v>29.784999999999997</v>
      </c>
      <c r="M509">
        <f t="shared" si="21"/>
        <v>89.35499999999999</v>
      </c>
      <c r="N509" t="str">
        <f t="shared" si="22"/>
        <v>Arabica</v>
      </c>
      <c r="O509" t="str">
        <f t="shared" si="23"/>
        <v>Large</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5">
        <f>INDEX(products!$A$1:$G$49,MATCH(orders!$D510,products!$A$1:$A$49,0),MATCH(orders!L$1,products!$A$1:$G$1,0))</f>
        <v>7.77</v>
      </c>
      <c r="M510">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5">
        <f>INDEX(products!$A$1:$G$49,MATCH(orders!$D511,products!$A$1:$A$49,0),MATCH(orders!L$1,products!$A$1:$G$1,0))</f>
        <v>9.9499999999999993</v>
      </c>
      <c r="M511">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5">
        <f>INDEX(products!$A$1:$G$49,MATCH(orders!$D512,products!$A$1:$A$49,0),MATCH(orders!L$1,products!$A$1:$G$1,0))</f>
        <v>3.5849999999999995</v>
      </c>
      <c r="M512">
        <f t="shared" si="21"/>
        <v>10.754999999999999</v>
      </c>
      <c r="N512" t="str">
        <f t="shared" si="22"/>
        <v>Robusta</v>
      </c>
      <c r="O512" t="str">
        <f t="shared" si="23"/>
        <v>Large</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5">
        <f>INDEX(products!$A$1:$G$49,MATCH(orders!$D513,products!$A$1:$A$49,0),MATCH(orders!L$1,products!$A$1:$G$1,0))</f>
        <v>3.375</v>
      </c>
      <c r="M513">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5">
        <f>INDEX(products!$A$1:$G$49,MATCH(orders!$D514,products!$A$1:$A$49,0),MATCH(orders!L$1,products!$A$1:$G$1,0))</f>
        <v>15.85</v>
      </c>
      <c r="M514">
        <f t="shared" si="21"/>
        <v>47.55</v>
      </c>
      <c r="N514" t="str">
        <f t="shared" si="22"/>
        <v>Liberica</v>
      </c>
      <c r="O514" t="str">
        <f t="shared" si="23"/>
        <v>Large</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5">
        <f>INDEX(products!$A$1:$G$49,MATCH(orders!$D515,products!$A$1:$A$49,0),MATCH(orders!L$1,products!$A$1:$G$1,0))</f>
        <v>15.85</v>
      </c>
      <c r="M515">
        <f t="shared" ref="M515:M578" si="24">L515*E515</f>
        <v>79.25</v>
      </c>
      <c r="N515" t="str">
        <f t="shared" ref="N515:N578" si="25">IF(I515="Rob","Robusta",IF(I515="Exc","Excelsa",IF(I515="Lib","Liberica",IF(I515="Ara","Arabica",""))))</f>
        <v>Liberica</v>
      </c>
      <c r="O515" t="str">
        <f t="shared" ref="O515:O578" si="26">IF(J515="M","Medium",IF(J515="L","Large",IF(J515="D","Dark","")))</f>
        <v>Large</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5">
        <f>INDEX(products!$A$1:$G$49,MATCH(orders!$D516,products!$A$1:$A$49,0),MATCH(orders!L$1,products!$A$1:$G$1,0))</f>
        <v>4.3650000000000002</v>
      </c>
      <c r="M516">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5">
        <f>INDEX(products!$A$1:$G$49,MATCH(orders!$D517,products!$A$1:$A$49,0),MATCH(orders!L$1,products!$A$1:$G$1,0))</f>
        <v>7.169999999999999</v>
      </c>
      <c r="M517">
        <f t="shared" si="24"/>
        <v>21.509999999999998</v>
      </c>
      <c r="N517" t="str">
        <f t="shared" si="25"/>
        <v>Robusta</v>
      </c>
      <c r="O517" t="str">
        <f t="shared" si="26"/>
        <v>Large</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5">
        <f>INDEX(products!$A$1:$G$49,MATCH(orders!$D518,products!$A$1:$A$49,0),MATCH(orders!L$1,products!$A$1:$G$1,0))</f>
        <v>20.584999999999997</v>
      </c>
      <c r="M518">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5">
        <f>INDEX(products!$A$1:$G$49,MATCH(orders!$D519,products!$A$1:$A$49,0),MATCH(orders!L$1,products!$A$1:$G$1,0))</f>
        <v>3.8849999999999998</v>
      </c>
      <c r="M519">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5">
        <f>INDEX(products!$A$1:$G$49,MATCH(orders!$D520,products!$A$1:$A$49,0),MATCH(orders!L$1,products!$A$1:$G$1,0))</f>
        <v>27.945</v>
      </c>
      <c r="M520">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5">
        <f>INDEX(products!$A$1:$G$49,MATCH(orders!$D521,products!$A$1:$A$49,0),MATCH(orders!L$1,products!$A$1:$G$1,0))</f>
        <v>5.97</v>
      </c>
      <c r="M521">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5">
        <f>INDEX(products!$A$1:$G$49,MATCH(orders!$D522,products!$A$1:$A$49,0),MATCH(orders!L$1,products!$A$1:$G$1,0))</f>
        <v>3.8849999999999998</v>
      </c>
      <c r="M522">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5">
        <f>INDEX(products!$A$1:$G$49,MATCH(orders!$D523,products!$A$1:$A$49,0),MATCH(orders!L$1,products!$A$1:$G$1,0))</f>
        <v>9.9499999999999993</v>
      </c>
      <c r="M523">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5">
        <f>INDEX(products!$A$1:$G$49,MATCH(orders!$D524,products!$A$1:$A$49,0),MATCH(orders!L$1,products!$A$1:$G$1,0))</f>
        <v>5.97</v>
      </c>
      <c r="M524">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5">
        <f>INDEX(products!$A$1:$G$49,MATCH(orders!$D525,products!$A$1:$A$49,0),MATCH(orders!L$1,products!$A$1:$G$1,0))</f>
        <v>29.784999999999997</v>
      </c>
      <c r="M52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5">
        <f>INDEX(products!$A$1:$G$49,MATCH(orders!$D526,products!$A$1:$A$49,0),MATCH(orders!L$1,products!$A$1:$G$1,0))</f>
        <v>36.454999999999998</v>
      </c>
      <c r="M526">
        <f t="shared" si="24"/>
        <v>72.91</v>
      </c>
      <c r="N526" t="str">
        <f t="shared" si="25"/>
        <v>Liberica</v>
      </c>
      <c r="O526" t="str">
        <f t="shared" si="26"/>
        <v>Large</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5">
        <f>INDEX(products!$A$1:$G$49,MATCH(orders!$D527,products!$A$1:$A$49,0),MATCH(orders!L$1,products!$A$1:$G$1,0))</f>
        <v>2.6849999999999996</v>
      </c>
      <c r="M527">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5">
        <f>INDEX(products!$A$1:$G$49,MATCH(orders!$D528,products!$A$1:$A$49,0),MATCH(orders!L$1,products!$A$1:$G$1,0))</f>
        <v>31.624999999999996</v>
      </c>
      <c r="M528">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5">
        <f>INDEX(products!$A$1:$G$49,MATCH(orders!$D529,products!$A$1:$A$49,0),MATCH(orders!L$1,products!$A$1:$G$1,0))</f>
        <v>8.25</v>
      </c>
      <c r="M529">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5">
        <f>INDEX(products!$A$1:$G$49,MATCH(orders!$D530,products!$A$1:$A$49,0),MATCH(orders!L$1,products!$A$1:$G$1,0))</f>
        <v>8.91</v>
      </c>
      <c r="M530">
        <f t="shared" si="24"/>
        <v>53.46</v>
      </c>
      <c r="N530" t="str">
        <f t="shared" si="25"/>
        <v>Excelsa</v>
      </c>
      <c r="O530" t="str">
        <f t="shared" si="26"/>
        <v>Large</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5">
        <f>INDEX(products!$A$1:$G$49,MATCH(orders!$D531,products!$A$1:$A$49,0),MATCH(orders!L$1,products!$A$1:$G$1,0))</f>
        <v>9.9499999999999993</v>
      </c>
      <c r="M531">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5">
        <f>INDEX(products!$A$1:$G$49,MATCH(orders!$D532,products!$A$1:$A$49,0),MATCH(orders!L$1,products!$A$1:$G$1,0))</f>
        <v>9.9499999999999993</v>
      </c>
      <c r="M532">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5">
        <f>INDEX(products!$A$1:$G$49,MATCH(orders!$D533,products!$A$1:$A$49,0),MATCH(orders!L$1,products!$A$1:$G$1,0))</f>
        <v>8.9499999999999993</v>
      </c>
      <c r="M533">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5">
        <f>INDEX(products!$A$1:$G$49,MATCH(orders!$D534,products!$A$1:$A$49,0),MATCH(orders!L$1,products!$A$1:$G$1,0))</f>
        <v>8.25</v>
      </c>
      <c r="M534">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5">
        <f>INDEX(products!$A$1:$G$49,MATCH(orders!$D535,products!$A$1:$A$49,0),MATCH(orders!L$1,products!$A$1:$G$1,0))</f>
        <v>5.3699999999999992</v>
      </c>
      <c r="M53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5">
        <f>INDEX(products!$A$1:$G$49,MATCH(orders!$D536,products!$A$1:$A$49,0),MATCH(orders!L$1,products!$A$1:$G$1,0))</f>
        <v>22.884999999999998</v>
      </c>
      <c r="M536">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5">
        <f>INDEX(products!$A$1:$G$49,MATCH(orders!$D537,products!$A$1:$A$49,0),MATCH(orders!L$1,products!$A$1:$G$1,0))</f>
        <v>4.7549999999999999</v>
      </c>
      <c r="M537">
        <f t="shared" si="24"/>
        <v>9.51</v>
      </c>
      <c r="N537" t="str">
        <f t="shared" si="25"/>
        <v>Liberica</v>
      </c>
      <c r="O537" t="str">
        <f t="shared" si="26"/>
        <v>Large</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5">
        <f>INDEX(products!$A$1:$G$49,MATCH(orders!$D538,products!$A$1:$A$49,0),MATCH(orders!L$1,products!$A$1:$G$1,0))</f>
        <v>2.6849999999999996</v>
      </c>
      <c r="M538">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5">
        <f>INDEX(products!$A$1:$G$49,MATCH(orders!$D539,products!$A$1:$A$49,0),MATCH(orders!L$1,products!$A$1:$G$1,0))</f>
        <v>27.945</v>
      </c>
      <c r="M539">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5">
        <f>INDEX(products!$A$1:$G$49,MATCH(orders!$D540,products!$A$1:$A$49,0),MATCH(orders!L$1,products!$A$1:$G$1,0))</f>
        <v>2.6849999999999996</v>
      </c>
      <c r="M540">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5">
        <f>INDEX(products!$A$1:$G$49,MATCH(orders!$D541,products!$A$1:$A$49,0),MATCH(orders!L$1,products!$A$1:$G$1,0))</f>
        <v>5.3699999999999992</v>
      </c>
      <c r="M541">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5">
        <f>INDEX(products!$A$1:$G$49,MATCH(orders!$D542,products!$A$1:$A$49,0),MATCH(orders!L$1,products!$A$1:$G$1,0))</f>
        <v>15.85</v>
      </c>
      <c r="M542">
        <f t="shared" si="24"/>
        <v>63.4</v>
      </c>
      <c r="N542" t="str">
        <f t="shared" si="25"/>
        <v>Liberica</v>
      </c>
      <c r="O542" t="str">
        <f t="shared" si="26"/>
        <v>Large</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5">
        <f>INDEX(products!$A$1:$G$49,MATCH(orders!$D543,products!$A$1:$A$49,0),MATCH(orders!L$1,products!$A$1:$G$1,0))</f>
        <v>22.884999999999998</v>
      </c>
      <c r="M543">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5">
        <f>INDEX(products!$A$1:$G$49,MATCH(orders!$D544,products!$A$1:$A$49,0),MATCH(orders!L$1,products!$A$1:$G$1,0))</f>
        <v>25.874999999999996</v>
      </c>
      <c r="M544">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5">
        <f>INDEX(products!$A$1:$G$49,MATCH(orders!$D545,products!$A$1:$A$49,0),MATCH(orders!L$1,products!$A$1:$G$1,0))</f>
        <v>27.484999999999996</v>
      </c>
      <c r="M545">
        <f t="shared" si="24"/>
        <v>54.969999999999992</v>
      </c>
      <c r="N545" t="str">
        <f t="shared" si="25"/>
        <v>Robusta</v>
      </c>
      <c r="O545" t="str">
        <f t="shared" si="26"/>
        <v>Large</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5">
        <f>INDEX(products!$A$1:$G$49,MATCH(orders!$D546,products!$A$1:$A$49,0),MATCH(orders!L$1,products!$A$1:$G$1,0))</f>
        <v>7.77</v>
      </c>
      <c r="M546">
        <f t="shared" si="24"/>
        <v>15.54</v>
      </c>
      <c r="N546" t="str">
        <f t="shared" si="25"/>
        <v>Arabica</v>
      </c>
      <c r="O546" t="str">
        <f t="shared" si="26"/>
        <v>Large</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5">
        <f>INDEX(products!$A$1:$G$49,MATCH(orders!$D547,products!$A$1:$A$49,0),MATCH(orders!L$1,products!$A$1:$G$1,0))</f>
        <v>3.8849999999999998</v>
      </c>
      <c r="M547">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5">
        <f>INDEX(products!$A$1:$G$49,MATCH(orders!$D548,products!$A$1:$A$49,0),MATCH(orders!L$1,products!$A$1:$G$1,0))</f>
        <v>27.945</v>
      </c>
      <c r="M548">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5">
        <f>INDEX(products!$A$1:$G$49,MATCH(orders!$D549,products!$A$1:$A$49,0),MATCH(orders!L$1,products!$A$1:$G$1,0))</f>
        <v>3.5849999999999995</v>
      </c>
      <c r="M549">
        <f t="shared" si="24"/>
        <v>10.754999999999999</v>
      </c>
      <c r="N549" t="str">
        <f t="shared" si="25"/>
        <v>Robusta</v>
      </c>
      <c r="O549" t="str">
        <f t="shared" si="26"/>
        <v>Large</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5">
        <f>INDEX(products!$A$1:$G$49,MATCH(orders!$D550,products!$A$1:$A$49,0),MATCH(orders!L$1,products!$A$1:$G$1,0))</f>
        <v>4.4550000000000001</v>
      </c>
      <c r="M550">
        <f t="shared" si="24"/>
        <v>13.365</v>
      </c>
      <c r="N550" t="str">
        <f t="shared" si="25"/>
        <v>Excelsa</v>
      </c>
      <c r="O550" t="str">
        <f t="shared" si="26"/>
        <v>Large</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5">
        <f>INDEX(products!$A$1:$G$49,MATCH(orders!$D551,products!$A$1:$A$49,0),MATCH(orders!L$1,products!$A$1:$G$1,0))</f>
        <v>4.4550000000000001</v>
      </c>
      <c r="M551">
        <f t="shared" si="24"/>
        <v>17.82</v>
      </c>
      <c r="N551" t="str">
        <f t="shared" si="25"/>
        <v>Excelsa</v>
      </c>
      <c r="O551" t="str">
        <f t="shared" si="26"/>
        <v>Large</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5">
        <f>INDEX(products!$A$1:$G$49,MATCH(orders!$D552,products!$A$1:$A$49,0),MATCH(orders!L$1,products!$A$1:$G$1,0))</f>
        <v>3.8849999999999998</v>
      </c>
      <c r="M552">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5">
        <f>INDEX(products!$A$1:$G$49,MATCH(orders!$D553,products!$A$1:$A$49,0),MATCH(orders!L$1,products!$A$1:$G$1,0))</f>
        <v>3.645</v>
      </c>
      <c r="M553">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5">
        <f>INDEX(products!$A$1:$G$49,MATCH(orders!$D554,products!$A$1:$A$49,0),MATCH(orders!L$1,products!$A$1:$G$1,0))</f>
        <v>4.4550000000000001</v>
      </c>
      <c r="M554">
        <f t="shared" si="24"/>
        <v>17.82</v>
      </c>
      <c r="N554" t="str">
        <f t="shared" si="25"/>
        <v>Excelsa</v>
      </c>
      <c r="O554" t="str">
        <f t="shared" si="26"/>
        <v>Large</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5">
        <f>INDEX(products!$A$1:$G$49,MATCH(orders!$D555,products!$A$1:$A$49,0),MATCH(orders!L$1,products!$A$1:$G$1,0))</f>
        <v>13.75</v>
      </c>
      <c r="M55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5">
        <f>INDEX(products!$A$1:$G$49,MATCH(orders!$D556,products!$A$1:$A$49,0),MATCH(orders!L$1,products!$A$1:$G$1,0))</f>
        <v>27.484999999999996</v>
      </c>
      <c r="M556">
        <f t="shared" si="24"/>
        <v>54.969999999999992</v>
      </c>
      <c r="N556" t="str">
        <f t="shared" si="25"/>
        <v>Robusta</v>
      </c>
      <c r="O556" t="str">
        <f t="shared" si="26"/>
        <v>Large</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5">
        <f>INDEX(products!$A$1:$G$49,MATCH(orders!$D557,products!$A$1:$A$49,0),MATCH(orders!L$1,products!$A$1:$G$1,0))</f>
        <v>13.75</v>
      </c>
      <c r="M557">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5">
        <f>INDEX(products!$A$1:$G$49,MATCH(orders!$D558,products!$A$1:$A$49,0),MATCH(orders!L$1,products!$A$1:$G$1,0))</f>
        <v>4.3650000000000002</v>
      </c>
      <c r="M558">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5">
        <f>INDEX(products!$A$1:$G$49,MATCH(orders!$D559,products!$A$1:$A$49,0),MATCH(orders!L$1,products!$A$1:$G$1,0))</f>
        <v>14.85</v>
      </c>
      <c r="M559">
        <f t="shared" si="24"/>
        <v>59.4</v>
      </c>
      <c r="N559" t="str">
        <f t="shared" si="25"/>
        <v>Excelsa</v>
      </c>
      <c r="O559" t="str">
        <f t="shared" si="26"/>
        <v>Large</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5">
        <f>INDEX(products!$A$1:$G$49,MATCH(orders!$D560,products!$A$1:$A$49,0),MATCH(orders!L$1,products!$A$1:$G$1,0))</f>
        <v>3.8849999999999998</v>
      </c>
      <c r="M560">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5">
        <f>INDEX(products!$A$1:$G$49,MATCH(orders!$D561,products!$A$1:$A$49,0),MATCH(orders!L$1,products!$A$1:$G$1,0))</f>
        <v>12.95</v>
      </c>
      <c r="M561">
        <f t="shared" si="24"/>
        <v>38.849999999999994</v>
      </c>
      <c r="N561" t="str">
        <f t="shared" si="25"/>
        <v>Arabica</v>
      </c>
      <c r="O561" t="str">
        <f t="shared" si="26"/>
        <v>Large</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5">
        <f>INDEX(products!$A$1:$G$49,MATCH(orders!$D562,products!$A$1:$A$49,0),MATCH(orders!L$1,products!$A$1:$G$1,0))</f>
        <v>31.624999999999996</v>
      </c>
      <c r="M562">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5">
        <f>INDEX(products!$A$1:$G$49,MATCH(orders!$D563,products!$A$1:$A$49,0),MATCH(orders!L$1,products!$A$1:$G$1,0))</f>
        <v>2.9849999999999999</v>
      </c>
      <c r="M563">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5">
        <f>INDEX(products!$A$1:$G$49,MATCH(orders!$D564,products!$A$1:$A$49,0),MATCH(orders!L$1,products!$A$1:$G$1,0))</f>
        <v>4.7549999999999999</v>
      </c>
      <c r="M564">
        <f t="shared" si="24"/>
        <v>28.53</v>
      </c>
      <c r="N564" t="str">
        <f t="shared" si="25"/>
        <v>Liberica</v>
      </c>
      <c r="O564" t="str">
        <f t="shared" si="26"/>
        <v>Large</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5">
        <f>INDEX(products!$A$1:$G$49,MATCH(orders!$D565,products!$A$1:$A$49,0),MATCH(orders!L$1,products!$A$1:$G$1,0))</f>
        <v>13.75</v>
      </c>
      <c r="M56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5">
        <f>INDEX(products!$A$1:$G$49,MATCH(orders!$D566,products!$A$1:$A$49,0),MATCH(orders!L$1,products!$A$1:$G$1,0))</f>
        <v>7.169999999999999</v>
      </c>
      <c r="M566">
        <f t="shared" si="24"/>
        <v>14.339999999999998</v>
      </c>
      <c r="N566" t="str">
        <f t="shared" si="25"/>
        <v>Robusta</v>
      </c>
      <c r="O566" t="str">
        <f t="shared" si="26"/>
        <v>Large</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5">
        <f>INDEX(products!$A$1:$G$49,MATCH(orders!$D567,products!$A$1:$A$49,0),MATCH(orders!L$1,products!$A$1:$G$1,0))</f>
        <v>20.584999999999997</v>
      </c>
      <c r="M567">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5">
        <f>INDEX(products!$A$1:$G$49,MATCH(orders!$D568,products!$A$1:$A$49,0),MATCH(orders!L$1,products!$A$1:$G$1,0))</f>
        <v>3.375</v>
      </c>
      <c r="M568">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5">
        <f>INDEX(products!$A$1:$G$49,MATCH(orders!$D569,products!$A$1:$A$49,0),MATCH(orders!L$1,products!$A$1:$G$1,0))</f>
        <v>27.484999999999996</v>
      </c>
      <c r="M569">
        <f t="shared" si="24"/>
        <v>164.90999999999997</v>
      </c>
      <c r="N569" t="str">
        <f t="shared" si="25"/>
        <v>Robusta</v>
      </c>
      <c r="O569" t="str">
        <f t="shared" si="26"/>
        <v>Large</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5">
        <f>INDEX(products!$A$1:$G$49,MATCH(orders!$D570,products!$A$1:$A$49,0),MATCH(orders!L$1,products!$A$1:$G$1,0))</f>
        <v>4.7549999999999999</v>
      </c>
      <c r="M570">
        <f t="shared" si="24"/>
        <v>19.02</v>
      </c>
      <c r="N570" t="str">
        <f t="shared" si="25"/>
        <v>Liberica</v>
      </c>
      <c r="O570" t="str">
        <f t="shared" si="26"/>
        <v>Large</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5">
        <f>INDEX(products!$A$1:$G$49,MATCH(orders!$D571,products!$A$1:$A$49,0),MATCH(orders!L$1,products!$A$1:$G$1,0))</f>
        <v>22.884999999999998</v>
      </c>
      <c r="M571">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5">
        <f>INDEX(products!$A$1:$G$49,MATCH(orders!$D572,products!$A$1:$A$49,0),MATCH(orders!L$1,products!$A$1:$G$1,0))</f>
        <v>6.75</v>
      </c>
      <c r="M572">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5">
        <f>INDEX(products!$A$1:$G$49,MATCH(orders!$D573,products!$A$1:$A$49,0),MATCH(orders!L$1,products!$A$1:$G$1,0))</f>
        <v>8.91</v>
      </c>
      <c r="M573">
        <f t="shared" si="24"/>
        <v>35.64</v>
      </c>
      <c r="N573" t="str">
        <f t="shared" si="25"/>
        <v>Excelsa</v>
      </c>
      <c r="O573" t="str">
        <f t="shared" si="26"/>
        <v>Large</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5">
        <f>INDEX(products!$A$1:$G$49,MATCH(orders!$D574,products!$A$1:$A$49,0),MATCH(orders!L$1,products!$A$1:$G$1,0))</f>
        <v>2.9849999999999999</v>
      </c>
      <c r="M574">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5">
        <f>INDEX(products!$A$1:$G$49,MATCH(orders!$D575,products!$A$1:$A$49,0),MATCH(orders!L$1,products!$A$1:$G$1,0))</f>
        <v>11.25</v>
      </c>
      <c r="M57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5">
        <f>INDEX(products!$A$1:$G$49,MATCH(orders!$D576,products!$A$1:$A$49,0),MATCH(orders!L$1,products!$A$1:$G$1,0))</f>
        <v>3.5849999999999995</v>
      </c>
      <c r="M576">
        <f t="shared" si="24"/>
        <v>21.509999999999998</v>
      </c>
      <c r="N576" t="str">
        <f t="shared" si="25"/>
        <v>Robusta</v>
      </c>
      <c r="O576" t="str">
        <f t="shared" si="26"/>
        <v>Large</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5">
        <f>INDEX(products!$A$1:$G$49,MATCH(orders!$D577,products!$A$1:$A$49,0),MATCH(orders!L$1,products!$A$1:$G$1,0))</f>
        <v>33.464999999999996</v>
      </c>
      <c r="M577">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5">
        <f>INDEX(products!$A$1:$G$49,MATCH(orders!$D578,products!$A$1:$A$49,0),MATCH(orders!L$1,products!$A$1:$G$1,0))</f>
        <v>2.9849999999999999</v>
      </c>
      <c r="M578">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5">
        <f>INDEX(products!$A$1:$G$49,MATCH(orders!$D579,products!$A$1:$A$49,0),MATCH(orders!L$1,products!$A$1:$G$1,0))</f>
        <v>14.55</v>
      </c>
      <c r="M579">
        <f t="shared" ref="M579:M642" si="27">L579*E579</f>
        <v>58.2</v>
      </c>
      <c r="N579" t="str">
        <f t="shared" ref="N579:N642" si="28">IF(I579="Rob","Robusta",IF(I579="Exc","Excelsa",IF(I579="Lib","Liberica",IF(I579="Ara","Arabica",""))))</f>
        <v>Liberica</v>
      </c>
      <c r="O579" t="str">
        <f t="shared" ref="O579:O642" si="29">IF(J579="M","Medium",IF(J579="L","Large",IF(J579="D","Dark","")))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5">
        <f>INDEX(products!$A$1:$G$49,MATCH(orders!$D580,products!$A$1:$A$49,0),MATCH(orders!L$1,products!$A$1:$G$1,0))</f>
        <v>4.4550000000000001</v>
      </c>
      <c r="M580">
        <f t="shared" si="27"/>
        <v>13.365</v>
      </c>
      <c r="N580" t="str">
        <f t="shared" si="28"/>
        <v>Excelsa</v>
      </c>
      <c r="O580" t="str">
        <f t="shared" si="29"/>
        <v>Large</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5">
        <f>INDEX(products!$A$1:$G$49,MATCH(orders!$D581,products!$A$1:$A$49,0),MATCH(orders!L$1,products!$A$1:$G$1,0))</f>
        <v>6.75</v>
      </c>
      <c r="M581">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5">
        <f>INDEX(products!$A$1:$G$49,MATCH(orders!$D582,products!$A$1:$A$49,0),MATCH(orders!L$1,products!$A$1:$G$1,0))</f>
        <v>14.85</v>
      </c>
      <c r="M582">
        <f t="shared" si="27"/>
        <v>44.55</v>
      </c>
      <c r="N582" t="str">
        <f t="shared" si="28"/>
        <v>Excelsa</v>
      </c>
      <c r="O582" t="str">
        <f t="shared" si="29"/>
        <v>Large</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5">
        <f>INDEX(products!$A$1:$G$49,MATCH(orders!$D583,products!$A$1:$A$49,0),MATCH(orders!L$1,products!$A$1:$G$1,0))</f>
        <v>8.91</v>
      </c>
      <c r="M583">
        <f t="shared" si="27"/>
        <v>44.55</v>
      </c>
      <c r="N583" t="str">
        <f t="shared" si="28"/>
        <v>Excelsa</v>
      </c>
      <c r="O583" t="str">
        <f t="shared" si="29"/>
        <v>Large</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5">
        <f>INDEX(products!$A$1:$G$49,MATCH(orders!$D584,products!$A$1:$A$49,0),MATCH(orders!L$1,products!$A$1:$G$1,0))</f>
        <v>12.15</v>
      </c>
      <c r="M584">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5">
        <f>INDEX(products!$A$1:$G$49,MATCH(orders!$D585,products!$A$1:$A$49,0),MATCH(orders!L$1,products!$A$1:$G$1,0))</f>
        <v>3.5849999999999995</v>
      </c>
      <c r="M585">
        <f t="shared" si="27"/>
        <v>3.5849999999999995</v>
      </c>
      <c r="N585" t="str">
        <f t="shared" si="28"/>
        <v>Robusta</v>
      </c>
      <c r="O585" t="str">
        <f t="shared" si="29"/>
        <v>Large</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5">
        <f>INDEX(products!$A$1:$G$49,MATCH(orders!$D586,products!$A$1:$A$49,0),MATCH(orders!L$1,products!$A$1:$G$1,0))</f>
        <v>3.5849999999999995</v>
      </c>
      <c r="M586">
        <f t="shared" si="27"/>
        <v>21.509999999999998</v>
      </c>
      <c r="N586" t="str">
        <f t="shared" si="28"/>
        <v>Robusta</v>
      </c>
      <c r="O586" t="str">
        <f t="shared" si="29"/>
        <v>Large</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5">
        <f>INDEX(products!$A$1:$G$49,MATCH(orders!$D587,products!$A$1:$A$49,0),MATCH(orders!L$1,products!$A$1:$G$1,0))</f>
        <v>8.25</v>
      </c>
      <c r="M587">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5">
        <f>INDEX(products!$A$1:$G$49,MATCH(orders!$D588,products!$A$1:$A$49,0),MATCH(orders!L$1,products!$A$1:$G$1,0))</f>
        <v>27.484999999999996</v>
      </c>
      <c r="M588">
        <f t="shared" si="27"/>
        <v>82.454999999999984</v>
      </c>
      <c r="N588" t="str">
        <f t="shared" si="28"/>
        <v>Robusta</v>
      </c>
      <c r="O588" t="str">
        <f t="shared" si="29"/>
        <v>Large</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5">
        <f>INDEX(products!$A$1:$G$49,MATCH(orders!$D589,products!$A$1:$A$49,0),MATCH(orders!L$1,products!$A$1:$G$1,0))</f>
        <v>7.77</v>
      </c>
      <c r="M589">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5">
        <f>INDEX(products!$A$1:$G$49,MATCH(orders!$D590,products!$A$1:$A$49,0),MATCH(orders!L$1,products!$A$1:$G$1,0))</f>
        <v>5.97</v>
      </c>
      <c r="M590">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5">
        <f>INDEX(products!$A$1:$G$49,MATCH(orders!$D591,products!$A$1:$A$49,0),MATCH(orders!L$1,products!$A$1:$G$1,0))</f>
        <v>34.154999999999994</v>
      </c>
      <c r="M591">
        <f t="shared" si="27"/>
        <v>204.92999999999995</v>
      </c>
      <c r="N591" t="str">
        <f t="shared" si="28"/>
        <v>Excelsa</v>
      </c>
      <c r="O591" t="str">
        <f t="shared" si="29"/>
        <v>Large</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5">
        <f>INDEX(products!$A$1:$G$49,MATCH(orders!$D592,products!$A$1:$A$49,0),MATCH(orders!L$1,products!$A$1:$G$1,0))</f>
        <v>31.624999999999996</v>
      </c>
      <c r="M592">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5">
        <f>INDEX(products!$A$1:$G$49,MATCH(orders!$D593,products!$A$1:$A$49,0),MATCH(orders!L$1,products!$A$1:$G$1,0))</f>
        <v>2.6849999999999996</v>
      </c>
      <c r="M593">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5">
        <f>INDEX(products!$A$1:$G$49,MATCH(orders!$D594,products!$A$1:$A$49,0),MATCH(orders!L$1,products!$A$1:$G$1,0))</f>
        <v>25.874999999999996</v>
      </c>
      <c r="M594">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5">
        <f>INDEX(products!$A$1:$G$49,MATCH(orders!$D595,products!$A$1:$A$49,0),MATCH(orders!L$1,products!$A$1:$G$1,0))</f>
        <v>27.945</v>
      </c>
      <c r="M59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5">
        <f>INDEX(products!$A$1:$G$49,MATCH(orders!$D596,products!$A$1:$A$49,0),MATCH(orders!L$1,products!$A$1:$G$1,0))</f>
        <v>29.784999999999997</v>
      </c>
      <c r="M596">
        <f t="shared" si="27"/>
        <v>59.569999999999993</v>
      </c>
      <c r="N596" t="str">
        <f t="shared" si="28"/>
        <v>Arabica</v>
      </c>
      <c r="O596" t="str">
        <f t="shared" si="29"/>
        <v>Large</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5">
        <f>INDEX(products!$A$1:$G$49,MATCH(orders!$D597,products!$A$1:$A$49,0),MATCH(orders!L$1,products!$A$1:$G$1,0))</f>
        <v>14.85</v>
      </c>
      <c r="M597">
        <f t="shared" si="27"/>
        <v>14.85</v>
      </c>
      <c r="N597" t="str">
        <f t="shared" si="28"/>
        <v>Excelsa</v>
      </c>
      <c r="O597" t="str">
        <f t="shared" si="29"/>
        <v>Large</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5">
        <f>INDEX(products!$A$1:$G$49,MATCH(orders!$D598,products!$A$1:$A$49,0),MATCH(orders!L$1,products!$A$1:$G$1,0))</f>
        <v>6.75</v>
      </c>
      <c r="M598">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5">
        <f>INDEX(products!$A$1:$G$49,MATCH(orders!$D599,products!$A$1:$A$49,0),MATCH(orders!L$1,products!$A$1:$G$1,0))</f>
        <v>36.454999999999998</v>
      </c>
      <c r="M599">
        <f t="shared" si="27"/>
        <v>145.82</v>
      </c>
      <c r="N599" t="str">
        <f t="shared" si="28"/>
        <v>Liberica</v>
      </c>
      <c r="O599" t="str">
        <f t="shared" si="29"/>
        <v>Large</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5">
        <f>INDEX(products!$A$1:$G$49,MATCH(orders!$D600,products!$A$1:$A$49,0),MATCH(orders!L$1,products!$A$1:$G$1,0))</f>
        <v>2.9849999999999999</v>
      </c>
      <c r="M600">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5">
        <f>INDEX(products!$A$1:$G$49,MATCH(orders!$D601,products!$A$1:$A$49,0),MATCH(orders!L$1,products!$A$1:$G$1,0))</f>
        <v>2.9849999999999999</v>
      </c>
      <c r="M601">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5">
        <f>INDEX(products!$A$1:$G$49,MATCH(orders!$D602,products!$A$1:$A$49,0),MATCH(orders!L$1,products!$A$1:$G$1,0))</f>
        <v>7.77</v>
      </c>
      <c r="M602">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5">
        <f>INDEX(products!$A$1:$G$49,MATCH(orders!$D603,products!$A$1:$A$49,0),MATCH(orders!L$1,products!$A$1:$G$1,0))</f>
        <v>27.484999999999996</v>
      </c>
      <c r="M603">
        <f t="shared" si="27"/>
        <v>109.93999999999998</v>
      </c>
      <c r="N603" t="str">
        <f t="shared" si="28"/>
        <v>Robusta</v>
      </c>
      <c r="O603" t="str">
        <f t="shared" si="29"/>
        <v>Large</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5">
        <f>INDEX(products!$A$1:$G$49,MATCH(orders!$D604,products!$A$1:$A$49,0),MATCH(orders!L$1,products!$A$1:$G$1,0))</f>
        <v>4.4550000000000001</v>
      </c>
      <c r="M604">
        <f t="shared" si="27"/>
        <v>22.274999999999999</v>
      </c>
      <c r="N604" t="str">
        <f t="shared" si="28"/>
        <v>Excelsa</v>
      </c>
      <c r="O604" t="str">
        <f t="shared" si="29"/>
        <v>Large</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5">
        <f>INDEX(products!$A$1:$G$49,MATCH(orders!$D605,products!$A$1:$A$49,0),MATCH(orders!L$1,products!$A$1:$G$1,0))</f>
        <v>2.9849999999999999</v>
      </c>
      <c r="M60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5">
        <f>INDEX(products!$A$1:$G$49,MATCH(orders!$D606,products!$A$1:$A$49,0),MATCH(orders!L$1,products!$A$1:$G$1,0))</f>
        <v>29.784999999999997</v>
      </c>
      <c r="M606">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5">
        <f>INDEX(products!$A$1:$G$49,MATCH(orders!$D607,products!$A$1:$A$49,0),MATCH(orders!L$1,products!$A$1:$G$1,0))</f>
        <v>29.784999999999997</v>
      </c>
      <c r="M607">
        <f t="shared" si="27"/>
        <v>148.92499999999998</v>
      </c>
      <c r="N607" t="str">
        <f t="shared" si="28"/>
        <v>Arabica</v>
      </c>
      <c r="O607" t="str">
        <f t="shared" si="29"/>
        <v>Large</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5">
        <f>INDEX(products!$A$1:$G$49,MATCH(orders!$D608,products!$A$1:$A$49,0),MATCH(orders!L$1,products!$A$1:$G$1,0))</f>
        <v>36.454999999999998</v>
      </c>
      <c r="M608">
        <f t="shared" si="27"/>
        <v>109.36499999999999</v>
      </c>
      <c r="N608" t="str">
        <f t="shared" si="28"/>
        <v>Liberica</v>
      </c>
      <c r="O608" t="str">
        <f t="shared" si="29"/>
        <v>Large</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5">
        <f>INDEX(products!$A$1:$G$49,MATCH(orders!$D609,products!$A$1:$A$49,0),MATCH(orders!L$1,products!$A$1:$G$1,0))</f>
        <v>3.645</v>
      </c>
      <c r="M609">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5">
        <f>INDEX(products!$A$1:$G$49,MATCH(orders!$D610,products!$A$1:$A$49,0),MATCH(orders!L$1,products!$A$1:$G$1,0))</f>
        <v>27.945</v>
      </c>
      <c r="M610">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5">
        <f>INDEX(products!$A$1:$G$49,MATCH(orders!$D611,products!$A$1:$A$49,0),MATCH(orders!L$1,products!$A$1:$G$1,0))</f>
        <v>4.3650000000000002</v>
      </c>
      <c r="M611">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5">
        <f>INDEX(products!$A$1:$G$49,MATCH(orders!$D612,products!$A$1:$A$49,0),MATCH(orders!L$1,products!$A$1:$G$1,0))</f>
        <v>9.9499999999999993</v>
      </c>
      <c r="M612">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5">
        <f>INDEX(products!$A$1:$G$49,MATCH(orders!$D613,products!$A$1:$A$49,0),MATCH(orders!L$1,products!$A$1:$G$1,0))</f>
        <v>34.154999999999994</v>
      </c>
      <c r="M613">
        <f t="shared" si="27"/>
        <v>68.309999999999988</v>
      </c>
      <c r="N613" t="str">
        <f t="shared" si="28"/>
        <v>Excelsa</v>
      </c>
      <c r="O613" t="str">
        <f t="shared" si="29"/>
        <v>Large</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5">
        <f>INDEX(products!$A$1:$G$49,MATCH(orders!$D614,products!$A$1:$A$49,0),MATCH(orders!L$1,products!$A$1:$G$1,0))</f>
        <v>3.375</v>
      </c>
      <c r="M614">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5">
        <f>INDEX(products!$A$1:$G$49,MATCH(orders!$D615,products!$A$1:$A$49,0),MATCH(orders!L$1,products!$A$1:$G$1,0))</f>
        <v>5.97</v>
      </c>
      <c r="M61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5">
        <f>INDEX(products!$A$1:$G$49,MATCH(orders!$D616,products!$A$1:$A$49,0),MATCH(orders!L$1,products!$A$1:$G$1,0))</f>
        <v>5.97</v>
      </c>
      <c r="M616">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5">
        <f>INDEX(products!$A$1:$G$49,MATCH(orders!$D617,products!$A$1:$A$49,0),MATCH(orders!L$1,products!$A$1:$G$1,0))</f>
        <v>36.454999999999998</v>
      </c>
      <c r="M617">
        <f t="shared" si="27"/>
        <v>72.91</v>
      </c>
      <c r="N617" t="str">
        <f t="shared" si="28"/>
        <v>Liberica</v>
      </c>
      <c r="O617" t="str">
        <f t="shared" si="29"/>
        <v>Large</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5">
        <f>INDEX(products!$A$1:$G$49,MATCH(orders!$D618,products!$A$1:$A$49,0),MATCH(orders!L$1,products!$A$1:$G$1,0))</f>
        <v>31.624999999999996</v>
      </c>
      <c r="M618">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5">
        <f>INDEX(products!$A$1:$G$49,MATCH(orders!$D619,products!$A$1:$A$49,0),MATCH(orders!L$1,products!$A$1:$G$1,0))</f>
        <v>33.464999999999996</v>
      </c>
      <c r="M619">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5">
        <f>INDEX(products!$A$1:$G$49,MATCH(orders!$D620,products!$A$1:$A$49,0),MATCH(orders!L$1,products!$A$1:$G$1,0))</f>
        <v>12.15</v>
      </c>
      <c r="M620">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5">
        <f>INDEX(products!$A$1:$G$49,MATCH(orders!$D621,products!$A$1:$A$49,0),MATCH(orders!L$1,products!$A$1:$G$1,0))</f>
        <v>7.77</v>
      </c>
      <c r="M621">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5">
        <f>INDEX(products!$A$1:$G$49,MATCH(orders!$D622,products!$A$1:$A$49,0),MATCH(orders!L$1,products!$A$1:$G$1,0))</f>
        <v>3.375</v>
      </c>
      <c r="M622">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5">
        <f>INDEX(products!$A$1:$G$49,MATCH(orders!$D623,products!$A$1:$A$49,0),MATCH(orders!L$1,products!$A$1:$G$1,0))</f>
        <v>12.95</v>
      </c>
      <c r="M623">
        <f t="shared" si="27"/>
        <v>77.699999999999989</v>
      </c>
      <c r="N623" t="str">
        <f t="shared" si="28"/>
        <v>Arabica</v>
      </c>
      <c r="O623" t="str">
        <f t="shared" si="29"/>
        <v>Large</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5">
        <f>INDEX(products!$A$1:$G$49,MATCH(orders!$D624,products!$A$1:$A$49,0),MATCH(orders!L$1,products!$A$1:$G$1,0))</f>
        <v>33.464999999999996</v>
      </c>
      <c r="M624">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5">
        <f>INDEX(products!$A$1:$G$49,MATCH(orders!$D625,products!$A$1:$A$49,0),MATCH(orders!L$1,products!$A$1:$G$1,0))</f>
        <v>12.15</v>
      </c>
      <c r="M62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5">
        <f>INDEX(products!$A$1:$G$49,MATCH(orders!$D626,products!$A$1:$A$49,0),MATCH(orders!L$1,products!$A$1:$G$1,0))</f>
        <v>31.624999999999996</v>
      </c>
      <c r="M626">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5">
        <f>INDEX(products!$A$1:$G$49,MATCH(orders!$D627,products!$A$1:$A$49,0),MATCH(orders!L$1,products!$A$1:$G$1,0))</f>
        <v>7.169999999999999</v>
      </c>
      <c r="M627">
        <f t="shared" si="27"/>
        <v>35.849999999999994</v>
      </c>
      <c r="N627" t="str">
        <f t="shared" si="28"/>
        <v>Robusta</v>
      </c>
      <c r="O627" t="str">
        <f t="shared" si="29"/>
        <v>Large</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5">
        <f>INDEX(products!$A$1:$G$49,MATCH(orders!$D628,products!$A$1:$A$49,0),MATCH(orders!L$1,products!$A$1:$G$1,0))</f>
        <v>25.874999999999996</v>
      </c>
      <c r="M628">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5">
        <f>INDEX(products!$A$1:$G$49,MATCH(orders!$D629,products!$A$1:$A$49,0),MATCH(orders!L$1,products!$A$1:$G$1,0))</f>
        <v>31.624999999999996</v>
      </c>
      <c r="M629">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5">
        <f>INDEX(products!$A$1:$G$49,MATCH(orders!$D630,products!$A$1:$A$49,0),MATCH(orders!L$1,products!$A$1:$G$1,0))</f>
        <v>4.4550000000000001</v>
      </c>
      <c r="M630">
        <f t="shared" si="27"/>
        <v>26.73</v>
      </c>
      <c r="N630" t="str">
        <f t="shared" si="28"/>
        <v>Excelsa</v>
      </c>
      <c r="O630" t="str">
        <f t="shared" si="29"/>
        <v>Large</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5">
        <f>INDEX(products!$A$1:$G$49,MATCH(orders!$D631,products!$A$1:$A$49,0),MATCH(orders!L$1,products!$A$1:$G$1,0))</f>
        <v>7.77</v>
      </c>
      <c r="M631">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5">
        <f>INDEX(products!$A$1:$G$49,MATCH(orders!$D632,products!$A$1:$A$49,0),MATCH(orders!L$1,products!$A$1:$G$1,0))</f>
        <v>2.9849999999999999</v>
      </c>
      <c r="M632">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5">
        <f>INDEX(products!$A$1:$G$49,MATCH(orders!$D633,products!$A$1:$A$49,0),MATCH(orders!L$1,products!$A$1:$G$1,0))</f>
        <v>20.584999999999997</v>
      </c>
      <c r="M633">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5">
        <f>INDEX(products!$A$1:$G$49,MATCH(orders!$D634,products!$A$1:$A$49,0),MATCH(orders!L$1,products!$A$1:$G$1,0))</f>
        <v>8.91</v>
      </c>
      <c r="M634">
        <f t="shared" si="27"/>
        <v>35.64</v>
      </c>
      <c r="N634" t="str">
        <f t="shared" si="28"/>
        <v>Excelsa</v>
      </c>
      <c r="O634" t="str">
        <f t="shared" si="29"/>
        <v>Large</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5">
        <f>INDEX(products!$A$1:$G$49,MATCH(orders!$D635,products!$A$1:$A$49,0),MATCH(orders!L$1,products!$A$1:$G$1,0))</f>
        <v>11.95</v>
      </c>
      <c r="M635">
        <f t="shared" si="27"/>
        <v>47.8</v>
      </c>
      <c r="N635" t="str">
        <f t="shared" si="28"/>
        <v>Robusta</v>
      </c>
      <c r="O635" t="str">
        <f t="shared" si="29"/>
        <v>Large</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5">
        <f>INDEX(products!$A$1:$G$49,MATCH(orders!$D636,products!$A$1:$A$49,0),MATCH(orders!L$1,products!$A$1:$G$1,0))</f>
        <v>14.55</v>
      </c>
      <c r="M636">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5">
        <f>INDEX(products!$A$1:$G$49,MATCH(orders!$D637,products!$A$1:$A$49,0),MATCH(orders!L$1,products!$A$1:$G$1,0))</f>
        <v>8.91</v>
      </c>
      <c r="M637">
        <f t="shared" si="27"/>
        <v>35.64</v>
      </c>
      <c r="N637" t="str">
        <f t="shared" si="28"/>
        <v>Excelsa</v>
      </c>
      <c r="O637" t="str">
        <f t="shared" si="29"/>
        <v>Large</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5">
        <f>INDEX(products!$A$1:$G$49,MATCH(orders!$D638,products!$A$1:$A$49,0),MATCH(orders!L$1,products!$A$1:$G$1,0))</f>
        <v>15.85</v>
      </c>
      <c r="M638">
        <f t="shared" si="27"/>
        <v>95.1</v>
      </c>
      <c r="N638" t="str">
        <f t="shared" si="28"/>
        <v>Liberica</v>
      </c>
      <c r="O638" t="str">
        <f t="shared" si="29"/>
        <v>Large</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5">
        <f>INDEX(products!$A$1:$G$49,MATCH(orders!$D639,products!$A$1:$A$49,0),MATCH(orders!L$1,products!$A$1:$G$1,0))</f>
        <v>31.624999999999996</v>
      </c>
      <c r="M639">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5">
        <f>INDEX(products!$A$1:$G$49,MATCH(orders!$D640,products!$A$1:$A$49,0),MATCH(orders!L$1,products!$A$1:$G$1,0))</f>
        <v>25.874999999999996</v>
      </c>
      <c r="M640">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5">
        <f>INDEX(products!$A$1:$G$49,MATCH(orders!$D641,products!$A$1:$A$49,0),MATCH(orders!L$1,products!$A$1:$G$1,0))</f>
        <v>3.8849999999999998</v>
      </c>
      <c r="M641">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5">
        <f>INDEX(products!$A$1:$G$49,MATCH(orders!$D642,products!$A$1:$A$49,0),MATCH(orders!L$1,products!$A$1:$G$1,0))</f>
        <v>27.484999999999996</v>
      </c>
      <c r="M642">
        <f t="shared" si="27"/>
        <v>137.42499999999998</v>
      </c>
      <c r="N642" t="str">
        <f t="shared" si="28"/>
        <v>Robusta</v>
      </c>
      <c r="O642" t="str">
        <f t="shared" si="29"/>
        <v>Large</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5">
        <f>INDEX(products!$A$1:$G$49,MATCH(orders!$D643,products!$A$1:$A$49,0),MATCH(orders!L$1,products!$A$1:$G$1,0))</f>
        <v>11.95</v>
      </c>
      <c r="M643">
        <f t="shared" ref="M643:M706" si="30">L643*E643</f>
        <v>35.849999999999994</v>
      </c>
      <c r="N643" t="str">
        <f t="shared" ref="N643:N706" si="31">IF(I643="Rob","Robusta",IF(I643="Exc","Excelsa",IF(I643="Lib","Liberica",IF(I643="Ara","Arabica",""))))</f>
        <v>Robusta</v>
      </c>
      <c r="O643" t="str">
        <f t="shared" ref="O643:O706" si="32">IF(J643="M","Medium",IF(J643="L","Large",IF(J643="D","Dark","")))</f>
        <v>Large</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5">
        <f>INDEX(products!$A$1:$G$49,MATCH(orders!$D644,products!$A$1:$A$49,0),MATCH(orders!L$1,products!$A$1:$G$1,0))</f>
        <v>4.125</v>
      </c>
      <c r="M644">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5">
        <f>INDEX(products!$A$1:$G$49,MATCH(orders!$D645,products!$A$1:$A$49,0),MATCH(orders!L$1,products!$A$1:$G$1,0))</f>
        <v>34.154999999999994</v>
      </c>
      <c r="M645">
        <f t="shared" si="30"/>
        <v>102.46499999999997</v>
      </c>
      <c r="N645" t="str">
        <f t="shared" si="31"/>
        <v>Excelsa</v>
      </c>
      <c r="O645" t="str">
        <f t="shared" si="32"/>
        <v>Large</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5">
        <f>INDEX(products!$A$1:$G$49,MATCH(orders!$D646,products!$A$1:$A$49,0),MATCH(orders!L$1,products!$A$1:$G$1,0))</f>
        <v>20.584999999999997</v>
      </c>
      <c r="M646">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5">
        <f>INDEX(products!$A$1:$G$49,MATCH(orders!$D647,products!$A$1:$A$49,0),MATCH(orders!L$1,products!$A$1:$G$1,0))</f>
        <v>22.884999999999998</v>
      </c>
      <c r="M647">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5">
        <f>INDEX(products!$A$1:$G$49,MATCH(orders!$D648,products!$A$1:$A$49,0),MATCH(orders!L$1,products!$A$1:$G$1,0))</f>
        <v>9.9499999999999993</v>
      </c>
      <c r="M648">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5">
        <f>INDEX(products!$A$1:$G$49,MATCH(orders!$D649,products!$A$1:$A$49,0),MATCH(orders!L$1,products!$A$1:$G$1,0))</f>
        <v>9.51</v>
      </c>
      <c r="M649">
        <f t="shared" si="30"/>
        <v>28.53</v>
      </c>
      <c r="N649" t="str">
        <f t="shared" si="31"/>
        <v>Liberica</v>
      </c>
      <c r="O649" t="str">
        <f t="shared" si="32"/>
        <v>Large</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5">
        <f>INDEX(products!$A$1:$G$49,MATCH(orders!$D650,products!$A$1:$A$49,0),MATCH(orders!L$1,products!$A$1:$G$1,0))</f>
        <v>2.6849999999999996</v>
      </c>
      <c r="M650">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5">
        <f>INDEX(products!$A$1:$G$49,MATCH(orders!$D651,products!$A$1:$A$49,0),MATCH(orders!L$1,products!$A$1:$G$1,0))</f>
        <v>15.85</v>
      </c>
      <c r="M651">
        <f t="shared" si="30"/>
        <v>95.1</v>
      </c>
      <c r="N651" t="str">
        <f t="shared" si="31"/>
        <v>Liberica</v>
      </c>
      <c r="O651" t="str">
        <f t="shared" si="32"/>
        <v>Large</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5">
        <f>INDEX(products!$A$1:$G$49,MATCH(orders!$D652,products!$A$1:$A$49,0),MATCH(orders!L$1,products!$A$1:$G$1,0))</f>
        <v>5.3699999999999992</v>
      </c>
      <c r="M652">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5">
        <f>INDEX(products!$A$1:$G$49,MATCH(orders!$D653,products!$A$1:$A$49,0),MATCH(orders!L$1,products!$A$1:$G$1,0))</f>
        <v>11.95</v>
      </c>
      <c r="M653">
        <f t="shared" si="30"/>
        <v>47.8</v>
      </c>
      <c r="N653" t="str">
        <f t="shared" si="31"/>
        <v>Robusta</v>
      </c>
      <c r="O653" t="str">
        <f t="shared" si="32"/>
        <v>Large</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5">
        <f>INDEX(products!$A$1:$G$49,MATCH(orders!$D654,products!$A$1:$A$49,0),MATCH(orders!L$1,products!$A$1:$G$1,0))</f>
        <v>15.85</v>
      </c>
      <c r="M654">
        <f t="shared" si="30"/>
        <v>63.4</v>
      </c>
      <c r="N654" t="str">
        <f t="shared" si="31"/>
        <v>Liberica</v>
      </c>
      <c r="O654" t="str">
        <f t="shared" si="32"/>
        <v>Large</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5">
        <f>INDEX(products!$A$1:$G$49,MATCH(orders!$D655,products!$A$1:$A$49,0),MATCH(orders!L$1,products!$A$1:$G$1,0))</f>
        <v>25.874999999999996</v>
      </c>
      <c r="M65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5">
        <f>INDEX(products!$A$1:$G$49,MATCH(orders!$D656,products!$A$1:$A$49,0),MATCH(orders!L$1,products!$A$1:$G$1,0))</f>
        <v>22.884999999999998</v>
      </c>
      <c r="M656">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5">
        <f>INDEX(products!$A$1:$G$49,MATCH(orders!$D657,products!$A$1:$A$49,0),MATCH(orders!L$1,products!$A$1:$G$1,0))</f>
        <v>22.884999999999998</v>
      </c>
      <c r="M657">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5">
        <f>INDEX(products!$A$1:$G$49,MATCH(orders!$D658,products!$A$1:$A$49,0),MATCH(orders!L$1,products!$A$1:$G$1,0))</f>
        <v>12.95</v>
      </c>
      <c r="M658">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5">
        <f>INDEX(products!$A$1:$G$49,MATCH(orders!$D659,products!$A$1:$A$49,0),MATCH(orders!L$1,products!$A$1:$G$1,0))</f>
        <v>6.75</v>
      </c>
      <c r="M659">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5">
        <f>INDEX(products!$A$1:$G$49,MATCH(orders!$D660,products!$A$1:$A$49,0),MATCH(orders!L$1,products!$A$1:$G$1,0))</f>
        <v>8.25</v>
      </c>
      <c r="M660">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5">
        <f>INDEX(products!$A$1:$G$49,MATCH(orders!$D661,products!$A$1:$A$49,0),MATCH(orders!L$1,products!$A$1:$G$1,0))</f>
        <v>22.884999999999998</v>
      </c>
      <c r="M661">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5">
        <f>INDEX(products!$A$1:$G$49,MATCH(orders!$D662,products!$A$1:$A$49,0),MATCH(orders!L$1,products!$A$1:$G$1,0))</f>
        <v>8.91</v>
      </c>
      <c r="M662">
        <f t="shared" si="30"/>
        <v>53.46</v>
      </c>
      <c r="N662" t="str">
        <f t="shared" si="31"/>
        <v>Excelsa</v>
      </c>
      <c r="O662" t="str">
        <f t="shared" si="32"/>
        <v>Large</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5">
        <f>INDEX(products!$A$1:$G$49,MATCH(orders!$D663,products!$A$1:$A$49,0),MATCH(orders!L$1,products!$A$1:$G$1,0))</f>
        <v>3.375</v>
      </c>
      <c r="M663">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5">
        <f>INDEX(products!$A$1:$G$49,MATCH(orders!$D664,products!$A$1:$A$49,0),MATCH(orders!L$1,products!$A$1:$G$1,0))</f>
        <v>29.784999999999997</v>
      </c>
      <c r="M664">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5">
        <f>INDEX(products!$A$1:$G$49,MATCH(orders!$D665,products!$A$1:$A$49,0),MATCH(orders!L$1,products!$A$1:$G$1,0))</f>
        <v>11.25</v>
      </c>
      <c r="M66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5">
        <f>INDEX(products!$A$1:$G$49,MATCH(orders!$D666,products!$A$1:$A$49,0),MATCH(orders!L$1,products!$A$1:$G$1,0))</f>
        <v>12.15</v>
      </c>
      <c r="M666">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5">
        <f>INDEX(products!$A$1:$G$49,MATCH(orders!$D667,products!$A$1:$A$49,0),MATCH(orders!L$1,products!$A$1:$G$1,0))</f>
        <v>3.8849999999999998</v>
      </c>
      <c r="M667">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5">
        <f>INDEX(products!$A$1:$G$49,MATCH(orders!$D668,products!$A$1:$A$49,0),MATCH(orders!L$1,products!$A$1:$G$1,0))</f>
        <v>22.884999999999998</v>
      </c>
      <c r="M668">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5">
        <f>INDEX(products!$A$1:$G$49,MATCH(orders!$D669,products!$A$1:$A$49,0),MATCH(orders!L$1,products!$A$1:$G$1,0))</f>
        <v>9.9499999999999993</v>
      </c>
      <c r="M669">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5">
        <f>INDEX(products!$A$1:$G$49,MATCH(orders!$D670,products!$A$1:$A$49,0),MATCH(orders!L$1,products!$A$1:$G$1,0))</f>
        <v>27.484999999999996</v>
      </c>
      <c r="M670">
        <f t="shared" si="30"/>
        <v>137.42499999999998</v>
      </c>
      <c r="N670" t="str">
        <f t="shared" si="31"/>
        <v>Robusta</v>
      </c>
      <c r="O670" t="str">
        <f t="shared" si="32"/>
        <v>Large</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5">
        <f>INDEX(products!$A$1:$G$49,MATCH(orders!$D671,products!$A$1:$A$49,0),MATCH(orders!L$1,products!$A$1:$G$1,0))</f>
        <v>33.464999999999996</v>
      </c>
      <c r="M671">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5">
        <f>INDEX(products!$A$1:$G$49,MATCH(orders!$D672,products!$A$1:$A$49,0),MATCH(orders!L$1,products!$A$1:$G$1,0))</f>
        <v>4.3650000000000002</v>
      </c>
      <c r="M672">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5">
        <f>INDEX(products!$A$1:$G$49,MATCH(orders!$D673,products!$A$1:$A$49,0),MATCH(orders!L$1,products!$A$1:$G$1,0))</f>
        <v>11.95</v>
      </c>
      <c r="M673">
        <f t="shared" si="30"/>
        <v>59.75</v>
      </c>
      <c r="N673" t="str">
        <f t="shared" si="31"/>
        <v>Robusta</v>
      </c>
      <c r="O673" t="str">
        <f t="shared" si="32"/>
        <v>Large</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5">
        <f>INDEX(products!$A$1:$G$49,MATCH(orders!$D674,products!$A$1:$A$49,0),MATCH(orders!L$1,products!$A$1:$G$1,0))</f>
        <v>8.73</v>
      </c>
      <c r="M674">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5">
        <f>INDEX(products!$A$1:$G$49,MATCH(orders!$D675,products!$A$1:$A$49,0),MATCH(orders!L$1,products!$A$1:$G$1,0))</f>
        <v>13.75</v>
      </c>
      <c r="M67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5">
        <f>INDEX(products!$A$1:$G$49,MATCH(orders!$D676,products!$A$1:$A$49,0),MATCH(orders!L$1,products!$A$1:$G$1,0))</f>
        <v>29.784999999999997</v>
      </c>
      <c r="M676">
        <f t="shared" si="30"/>
        <v>178.70999999999998</v>
      </c>
      <c r="N676" t="str">
        <f t="shared" si="31"/>
        <v>Arabica</v>
      </c>
      <c r="O676" t="str">
        <f t="shared" si="32"/>
        <v>Large</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5">
        <f>INDEX(products!$A$1:$G$49,MATCH(orders!$D677,products!$A$1:$A$49,0),MATCH(orders!L$1,products!$A$1:$G$1,0))</f>
        <v>29.784999999999997</v>
      </c>
      <c r="M677">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5">
        <f>INDEX(products!$A$1:$G$49,MATCH(orders!$D678,products!$A$1:$A$49,0),MATCH(orders!L$1,products!$A$1:$G$1,0))</f>
        <v>9.51</v>
      </c>
      <c r="M678">
        <f t="shared" si="30"/>
        <v>47.55</v>
      </c>
      <c r="N678" t="str">
        <f t="shared" si="31"/>
        <v>Liberica</v>
      </c>
      <c r="O678" t="str">
        <f t="shared" si="32"/>
        <v>Large</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5">
        <f>INDEX(products!$A$1:$G$49,MATCH(orders!$D679,products!$A$1:$A$49,0),MATCH(orders!L$1,products!$A$1:$G$1,0))</f>
        <v>8.73</v>
      </c>
      <c r="M679">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5">
        <f>INDEX(products!$A$1:$G$49,MATCH(orders!$D680,products!$A$1:$A$49,0),MATCH(orders!L$1,products!$A$1:$G$1,0))</f>
        <v>29.784999999999997</v>
      </c>
      <c r="M680">
        <f t="shared" si="30"/>
        <v>178.70999999999998</v>
      </c>
      <c r="N680" t="str">
        <f t="shared" si="31"/>
        <v>Arabica</v>
      </c>
      <c r="O680" t="str">
        <f t="shared" si="32"/>
        <v>Large</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5">
        <f>INDEX(products!$A$1:$G$49,MATCH(orders!$D681,products!$A$1:$A$49,0),MATCH(orders!L$1,products!$A$1:$G$1,0))</f>
        <v>27.484999999999996</v>
      </c>
      <c r="M681">
        <f t="shared" si="30"/>
        <v>27.484999999999996</v>
      </c>
      <c r="N681" t="str">
        <f t="shared" si="31"/>
        <v>Robusta</v>
      </c>
      <c r="O681" t="str">
        <f t="shared" si="32"/>
        <v>Large</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5">
        <f>INDEX(products!$A$1:$G$49,MATCH(orders!$D682,products!$A$1:$A$49,0),MATCH(orders!L$1,products!$A$1:$G$1,0))</f>
        <v>11.25</v>
      </c>
      <c r="M682">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5">
        <f>INDEX(products!$A$1:$G$49,MATCH(orders!$D683,products!$A$1:$A$49,0),MATCH(orders!L$1,products!$A$1:$G$1,0))</f>
        <v>4.7549999999999999</v>
      </c>
      <c r="M683">
        <f t="shared" si="30"/>
        <v>9.51</v>
      </c>
      <c r="N683" t="str">
        <f t="shared" si="31"/>
        <v>Liberica</v>
      </c>
      <c r="O683" t="str">
        <f t="shared" si="32"/>
        <v>Large</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5">
        <f>INDEX(products!$A$1:$G$49,MATCH(orders!$D684,products!$A$1:$A$49,0),MATCH(orders!L$1,products!$A$1:$G$1,0))</f>
        <v>4.125</v>
      </c>
      <c r="M684">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5">
        <f>INDEX(products!$A$1:$G$49,MATCH(orders!$D685,products!$A$1:$A$49,0),MATCH(orders!L$1,products!$A$1:$G$1,0))</f>
        <v>7.77</v>
      </c>
      <c r="M68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5">
        <f>INDEX(products!$A$1:$G$49,MATCH(orders!$D686,products!$A$1:$A$49,0),MATCH(orders!L$1,products!$A$1:$G$1,0))</f>
        <v>11.95</v>
      </c>
      <c r="M686">
        <f t="shared" si="30"/>
        <v>71.699999999999989</v>
      </c>
      <c r="N686" t="str">
        <f t="shared" si="31"/>
        <v>Robusta</v>
      </c>
      <c r="O686" t="str">
        <f t="shared" si="32"/>
        <v>Large</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5">
        <f>INDEX(products!$A$1:$G$49,MATCH(orders!$D687,products!$A$1:$A$49,0),MATCH(orders!L$1,products!$A$1:$G$1,0))</f>
        <v>36.454999999999998</v>
      </c>
      <c r="M687">
        <f t="shared" si="30"/>
        <v>72.91</v>
      </c>
      <c r="N687" t="str">
        <f t="shared" si="31"/>
        <v>Liberica</v>
      </c>
      <c r="O687" t="str">
        <f t="shared" si="32"/>
        <v>Large</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5">
        <f>INDEX(products!$A$1:$G$49,MATCH(orders!$D688,products!$A$1:$A$49,0),MATCH(orders!L$1,products!$A$1:$G$1,0))</f>
        <v>2.6849999999999996</v>
      </c>
      <c r="M688">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5">
        <f>INDEX(products!$A$1:$G$49,MATCH(orders!$D689,products!$A$1:$A$49,0),MATCH(orders!L$1,products!$A$1:$G$1,0))</f>
        <v>8.25</v>
      </c>
      <c r="M689">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5">
        <f>INDEX(products!$A$1:$G$49,MATCH(orders!$D690,products!$A$1:$A$49,0),MATCH(orders!L$1,products!$A$1:$G$1,0))</f>
        <v>12.95</v>
      </c>
      <c r="M690">
        <f t="shared" si="30"/>
        <v>64.75</v>
      </c>
      <c r="N690" t="str">
        <f t="shared" si="31"/>
        <v>Arabica</v>
      </c>
      <c r="O690" t="str">
        <f t="shared" si="32"/>
        <v>Large</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5">
        <f>INDEX(products!$A$1:$G$49,MATCH(orders!$D691,products!$A$1:$A$49,0),MATCH(orders!L$1,products!$A$1:$G$1,0))</f>
        <v>6.75</v>
      </c>
      <c r="M691">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5">
        <f>INDEX(products!$A$1:$G$49,MATCH(orders!$D692,products!$A$1:$A$49,0),MATCH(orders!L$1,products!$A$1:$G$1,0))</f>
        <v>29.784999999999997</v>
      </c>
      <c r="M692">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5">
        <f>INDEX(products!$A$1:$G$49,MATCH(orders!$D693,products!$A$1:$A$49,0),MATCH(orders!L$1,products!$A$1:$G$1,0))</f>
        <v>11.25</v>
      </c>
      <c r="M693">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5">
        <f>INDEX(products!$A$1:$G$49,MATCH(orders!$D694,products!$A$1:$A$49,0),MATCH(orders!L$1,products!$A$1:$G$1,0))</f>
        <v>12.95</v>
      </c>
      <c r="M694">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5">
        <f>INDEX(products!$A$1:$G$49,MATCH(orders!$D695,products!$A$1:$A$49,0),MATCH(orders!L$1,products!$A$1:$G$1,0))</f>
        <v>25.874999999999996</v>
      </c>
      <c r="M69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5">
        <f>INDEX(products!$A$1:$G$49,MATCH(orders!$D696,products!$A$1:$A$49,0),MATCH(orders!L$1,products!$A$1:$G$1,0))</f>
        <v>7.29</v>
      </c>
      <c r="M696">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5">
        <f>INDEX(products!$A$1:$G$49,MATCH(orders!$D697,products!$A$1:$A$49,0),MATCH(orders!L$1,products!$A$1:$G$1,0))</f>
        <v>36.454999999999998</v>
      </c>
      <c r="M697">
        <f t="shared" si="30"/>
        <v>182.27499999999998</v>
      </c>
      <c r="N697" t="str">
        <f t="shared" si="31"/>
        <v>Liberica</v>
      </c>
      <c r="O697" t="str">
        <f t="shared" si="32"/>
        <v>Large</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5">
        <f>INDEX(products!$A$1:$G$49,MATCH(orders!$D698,products!$A$1:$A$49,0),MATCH(orders!L$1,products!$A$1:$G$1,0))</f>
        <v>7.77</v>
      </c>
      <c r="M698">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5">
        <f>INDEX(products!$A$1:$G$49,MATCH(orders!$D699,products!$A$1:$A$49,0),MATCH(orders!L$1,products!$A$1:$G$1,0))</f>
        <v>6.75</v>
      </c>
      <c r="M699">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5">
        <f>INDEX(products!$A$1:$G$49,MATCH(orders!$D700,products!$A$1:$A$49,0),MATCH(orders!L$1,products!$A$1:$G$1,0))</f>
        <v>12.95</v>
      </c>
      <c r="M700">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5">
        <f>INDEX(products!$A$1:$G$49,MATCH(orders!$D701,products!$A$1:$A$49,0),MATCH(orders!L$1,products!$A$1:$G$1,0))</f>
        <v>5.97</v>
      </c>
      <c r="M701">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5">
        <f>INDEX(products!$A$1:$G$49,MATCH(orders!$D702,products!$A$1:$A$49,0),MATCH(orders!L$1,products!$A$1:$G$1,0))</f>
        <v>9.51</v>
      </c>
      <c r="M702">
        <f t="shared" si="30"/>
        <v>19.02</v>
      </c>
      <c r="N702" t="str">
        <f t="shared" si="31"/>
        <v>Liberica</v>
      </c>
      <c r="O702" t="str">
        <f t="shared" si="32"/>
        <v>Large</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5">
        <f>INDEX(products!$A$1:$G$49,MATCH(orders!$D703,products!$A$1:$A$49,0),MATCH(orders!L$1,products!$A$1:$G$1,0))</f>
        <v>5.97</v>
      </c>
      <c r="M703">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5">
        <f>INDEX(products!$A$1:$G$49,MATCH(orders!$D704,products!$A$1:$A$49,0),MATCH(orders!L$1,products!$A$1:$G$1,0))</f>
        <v>7.77</v>
      </c>
      <c r="M704">
        <f t="shared" si="30"/>
        <v>7.77</v>
      </c>
      <c r="N704" t="str">
        <f t="shared" si="31"/>
        <v>Arabica</v>
      </c>
      <c r="O704" t="str">
        <f t="shared" si="32"/>
        <v>Large</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5">
        <f>INDEX(products!$A$1:$G$49,MATCH(orders!$D705,products!$A$1:$A$49,0),MATCH(orders!L$1,products!$A$1:$G$1,0))</f>
        <v>29.784999999999997</v>
      </c>
      <c r="M70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5">
        <f>INDEX(products!$A$1:$G$49,MATCH(orders!$D706,products!$A$1:$A$49,0),MATCH(orders!L$1,products!$A$1:$G$1,0))</f>
        <v>3.645</v>
      </c>
      <c r="M706">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5">
        <f>INDEX(products!$A$1:$G$49,MATCH(orders!$D707,products!$A$1:$A$49,0),MATCH(orders!L$1,products!$A$1:$G$1,0))</f>
        <v>8.91</v>
      </c>
      <c r="M707">
        <f t="shared" ref="M707:M770" si="33">L707*E707</f>
        <v>17.82</v>
      </c>
      <c r="N707" t="str">
        <f t="shared" ref="N707:N770" si="34">IF(I707="Rob","Robusta",IF(I707="Exc","Excelsa",IF(I707="Lib","Liberica",IF(I707="Ara","Arabica",""))))</f>
        <v>Excelsa</v>
      </c>
      <c r="O707" t="str">
        <f t="shared" ref="O707:O770" si="35">IF(J707="M","Medium",IF(J707="L","Large",IF(J707="D","Dark","")))</f>
        <v>Large</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5">
        <f>INDEX(products!$A$1:$G$49,MATCH(orders!$D708,products!$A$1:$A$49,0),MATCH(orders!L$1,products!$A$1:$G$1,0))</f>
        <v>4.125</v>
      </c>
      <c r="M708">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5">
        <f>INDEX(products!$A$1:$G$49,MATCH(orders!$D709,products!$A$1:$A$49,0),MATCH(orders!L$1,products!$A$1:$G$1,0))</f>
        <v>12.95</v>
      </c>
      <c r="M709">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5">
        <f>INDEX(products!$A$1:$G$49,MATCH(orders!$D710,products!$A$1:$A$49,0),MATCH(orders!L$1,products!$A$1:$G$1,0))</f>
        <v>6.75</v>
      </c>
      <c r="M710">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5">
        <f>INDEX(products!$A$1:$G$49,MATCH(orders!$D711,products!$A$1:$A$49,0),MATCH(orders!L$1,products!$A$1:$G$1,0))</f>
        <v>8.91</v>
      </c>
      <c r="M711">
        <f t="shared" si="33"/>
        <v>17.82</v>
      </c>
      <c r="N711" t="str">
        <f t="shared" si="34"/>
        <v>Excelsa</v>
      </c>
      <c r="O711" t="str">
        <f t="shared" si="35"/>
        <v>Large</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5">
        <f>INDEX(products!$A$1:$G$49,MATCH(orders!$D712,products!$A$1:$A$49,0),MATCH(orders!L$1,products!$A$1:$G$1,0))</f>
        <v>8.25</v>
      </c>
      <c r="M712">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5">
        <f>INDEX(products!$A$1:$G$49,MATCH(orders!$D713,products!$A$1:$A$49,0),MATCH(orders!L$1,products!$A$1:$G$1,0))</f>
        <v>2.9849999999999999</v>
      </c>
      <c r="M713">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5">
        <f>INDEX(products!$A$1:$G$49,MATCH(orders!$D714,products!$A$1:$A$49,0),MATCH(orders!L$1,products!$A$1:$G$1,0))</f>
        <v>8.25</v>
      </c>
      <c r="M714">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5">
        <f>INDEX(products!$A$1:$G$49,MATCH(orders!$D715,products!$A$1:$A$49,0),MATCH(orders!L$1,products!$A$1:$G$1,0))</f>
        <v>2.9849999999999999</v>
      </c>
      <c r="M71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5">
        <f>INDEX(products!$A$1:$G$49,MATCH(orders!$D716,products!$A$1:$A$49,0),MATCH(orders!L$1,products!$A$1:$G$1,0))</f>
        <v>3.645</v>
      </c>
      <c r="M716">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5">
        <f>INDEX(products!$A$1:$G$49,MATCH(orders!$D717,products!$A$1:$A$49,0),MATCH(orders!L$1,products!$A$1:$G$1,0))</f>
        <v>14.85</v>
      </c>
      <c r="M717">
        <f t="shared" si="33"/>
        <v>89.1</v>
      </c>
      <c r="N717" t="str">
        <f t="shared" si="34"/>
        <v>Excelsa</v>
      </c>
      <c r="O717" t="str">
        <f t="shared" si="35"/>
        <v>Large</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5">
        <f>INDEX(products!$A$1:$G$49,MATCH(orders!$D718,products!$A$1:$A$49,0),MATCH(orders!L$1,products!$A$1:$G$1,0))</f>
        <v>11.95</v>
      </c>
      <c r="M718">
        <f t="shared" si="33"/>
        <v>35.849999999999994</v>
      </c>
      <c r="N718" t="str">
        <f t="shared" si="34"/>
        <v>Robusta</v>
      </c>
      <c r="O718" t="str">
        <f t="shared" si="35"/>
        <v>Large</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5">
        <f>INDEX(products!$A$1:$G$49,MATCH(orders!$D719,products!$A$1:$A$49,0),MATCH(orders!L$1,products!$A$1:$G$1,0))</f>
        <v>22.884999999999998</v>
      </c>
      <c r="M719">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5">
        <f>INDEX(products!$A$1:$G$49,MATCH(orders!$D720,products!$A$1:$A$49,0),MATCH(orders!L$1,products!$A$1:$G$1,0))</f>
        <v>12.95</v>
      </c>
      <c r="M720">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5">
        <f>INDEX(products!$A$1:$G$49,MATCH(orders!$D721,products!$A$1:$A$49,0),MATCH(orders!L$1,products!$A$1:$G$1,0))</f>
        <v>15.85</v>
      </c>
      <c r="M721">
        <f t="shared" si="33"/>
        <v>79.25</v>
      </c>
      <c r="N721" t="str">
        <f t="shared" si="34"/>
        <v>Liberica</v>
      </c>
      <c r="O721" t="str">
        <f t="shared" si="35"/>
        <v>Large</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5">
        <f>INDEX(products!$A$1:$G$49,MATCH(orders!$D722,products!$A$1:$A$49,0),MATCH(orders!L$1,products!$A$1:$G$1,0))</f>
        <v>7.29</v>
      </c>
      <c r="M722">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5">
        <f>INDEX(products!$A$1:$G$49,MATCH(orders!$D723,products!$A$1:$A$49,0),MATCH(orders!L$1,products!$A$1:$G$1,0))</f>
        <v>2.9849999999999999</v>
      </c>
      <c r="M723">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5">
        <f>INDEX(products!$A$1:$G$49,MATCH(orders!$D724,products!$A$1:$A$49,0),MATCH(orders!L$1,products!$A$1:$G$1,0))</f>
        <v>12.15</v>
      </c>
      <c r="M724">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5">
        <f>INDEX(products!$A$1:$G$49,MATCH(orders!$D725,products!$A$1:$A$49,0),MATCH(orders!L$1,products!$A$1:$G$1,0))</f>
        <v>31.624999999999996</v>
      </c>
      <c r="M72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5">
        <f>INDEX(products!$A$1:$G$49,MATCH(orders!$D726,products!$A$1:$A$49,0),MATCH(orders!L$1,products!$A$1:$G$1,0))</f>
        <v>3.375</v>
      </c>
      <c r="M726">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5">
        <f>INDEX(products!$A$1:$G$49,MATCH(orders!$D727,products!$A$1:$A$49,0),MATCH(orders!L$1,products!$A$1:$G$1,0))</f>
        <v>3.8849999999999998</v>
      </c>
      <c r="M727">
        <f t="shared" si="33"/>
        <v>23.31</v>
      </c>
      <c r="N727" t="str">
        <f t="shared" si="34"/>
        <v>Arabica</v>
      </c>
      <c r="O727" t="str">
        <f t="shared" si="35"/>
        <v>Large</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5">
        <f>INDEX(products!$A$1:$G$49,MATCH(orders!$D728,products!$A$1:$A$49,0),MATCH(orders!L$1,products!$A$1:$G$1,0))</f>
        <v>36.454999999999998</v>
      </c>
      <c r="M728">
        <f t="shared" si="33"/>
        <v>145.82</v>
      </c>
      <c r="N728" t="str">
        <f t="shared" si="34"/>
        <v>Liberica</v>
      </c>
      <c r="O728" t="str">
        <f t="shared" si="35"/>
        <v>Large</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5">
        <f>INDEX(products!$A$1:$G$49,MATCH(orders!$D729,products!$A$1:$A$49,0),MATCH(orders!L$1,products!$A$1:$G$1,0))</f>
        <v>5.97</v>
      </c>
      <c r="M729">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5">
        <f>INDEX(products!$A$1:$G$49,MATCH(orders!$D730,products!$A$1:$A$49,0),MATCH(orders!L$1,products!$A$1:$G$1,0))</f>
        <v>7.29</v>
      </c>
      <c r="M730">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5">
        <f>INDEX(products!$A$1:$G$49,MATCH(orders!$D731,products!$A$1:$A$49,0),MATCH(orders!L$1,products!$A$1:$G$1,0))</f>
        <v>4.3650000000000002</v>
      </c>
      <c r="M731">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5">
        <f>INDEX(products!$A$1:$G$49,MATCH(orders!$D732,products!$A$1:$A$49,0),MATCH(orders!L$1,products!$A$1:$G$1,0))</f>
        <v>36.454999999999998</v>
      </c>
      <c r="M732">
        <f t="shared" si="33"/>
        <v>36.454999999999998</v>
      </c>
      <c r="N732" t="str">
        <f t="shared" si="34"/>
        <v>Liberica</v>
      </c>
      <c r="O732" t="str">
        <f t="shared" si="35"/>
        <v>Large</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5">
        <f>INDEX(products!$A$1:$G$49,MATCH(orders!$D733,products!$A$1:$A$49,0),MATCH(orders!L$1,products!$A$1:$G$1,0))</f>
        <v>3.8849999999999998</v>
      </c>
      <c r="M733">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5">
        <f>INDEX(products!$A$1:$G$49,MATCH(orders!$D734,products!$A$1:$A$49,0),MATCH(orders!L$1,products!$A$1:$G$1,0))</f>
        <v>4.4550000000000001</v>
      </c>
      <c r="M734">
        <f t="shared" si="33"/>
        <v>8.91</v>
      </c>
      <c r="N734" t="str">
        <f t="shared" si="34"/>
        <v>Excelsa</v>
      </c>
      <c r="O734" t="str">
        <f t="shared" si="35"/>
        <v>Large</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5">
        <f>INDEX(products!$A$1:$G$49,MATCH(orders!$D735,products!$A$1:$A$49,0),MATCH(orders!L$1,products!$A$1:$G$1,0))</f>
        <v>33.464999999999996</v>
      </c>
      <c r="M73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5">
        <f>INDEX(products!$A$1:$G$49,MATCH(orders!$D736,products!$A$1:$A$49,0),MATCH(orders!L$1,products!$A$1:$G$1,0))</f>
        <v>2.6849999999999996</v>
      </c>
      <c r="M736">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5">
        <f>INDEX(products!$A$1:$G$49,MATCH(orders!$D737,products!$A$1:$A$49,0),MATCH(orders!L$1,products!$A$1:$G$1,0))</f>
        <v>3.645</v>
      </c>
      <c r="M737">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5">
        <f>INDEX(products!$A$1:$G$49,MATCH(orders!$D738,products!$A$1:$A$49,0),MATCH(orders!L$1,products!$A$1:$G$1,0))</f>
        <v>12.95</v>
      </c>
      <c r="M738">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5">
        <f>INDEX(products!$A$1:$G$49,MATCH(orders!$D739,products!$A$1:$A$49,0),MATCH(orders!L$1,products!$A$1:$G$1,0))</f>
        <v>11.25</v>
      </c>
      <c r="M739">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5">
        <f>INDEX(products!$A$1:$G$49,MATCH(orders!$D740,products!$A$1:$A$49,0),MATCH(orders!L$1,products!$A$1:$G$1,0))</f>
        <v>3.5849999999999995</v>
      </c>
      <c r="M740">
        <f t="shared" si="33"/>
        <v>10.754999999999999</v>
      </c>
      <c r="N740" t="str">
        <f t="shared" si="34"/>
        <v>Robusta</v>
      </c>
      <c r="O740" t="str">
        <f t="shared" si="35"/>
        <v>Large</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5">
        <f>INDEX(products!$A$1:$G$49,MATCH(orders!$D741,products!$A$1:$A$49,0),MATCH(orders!L$1,products!$A$1:$G$1,0))</f>
        <v>3.645</v>
      </c>
      <c r="M741">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5">
        <f>INDEX(products!$A$1:$G$49,MATCH(orders!$D742,products!$A$1:$A$49,0),MATCH(orders!L$1,products!$A$1:$G$1,0))</f>
        <v>7.169999999999999</v>
      </c>
      <c r="M742">
        <f t="shared" si="33"/>
        <v>28.679999999999996</v>
      </c>
      <c r="N742" t="str">
        <f t="shared" si="34"/>
        <v>Robusta</v>
      </c>
      <c r="O742" t="str">
        <f t="shared" si="35"/>
        <v>Large</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5">
        <f>INDEX(products!$A$1:$G$49,MATCH(orders!$D743,products!$A$1:$A$49,0),MATCH(orders!L$1,products!$A$1:$G$1,0))</f>
        <v>4.3650000000000002</v>
      </c>
      <c r="M743">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5">
        <f>INDEX(products!$A$1:$G$49,MATCH(orders!$D744,products!$A$1:$A$49,0),MATCH(orders!L$1,products!$A$1:$G$1,0))</f>
        <v>14.55</v>
      </c>
      <c r="M744">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5">
        <f>INDEX(products!$A$1:$G$49,MATCH(orders!$D745,products!$A$1:$A$49,0),MATCH(orders!L$1,products!$A$1:$G$1,0))</f>
        <v>5.97</v>
      </c>
      <c r="M74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5">
        <f>INDEX(products!$A$1:$G$49,MATCH(orders!$D746,products!$A$1:$A$49,0),MATCH(orders!L$1,products!$A$1:$G$1,0))</f>
        <v>2.9849999999999999</v>
      </c>
      <c r="M746">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5">
        <f>INDEX(products!$A$1:$G$49,MATCH(orders!$D747,products!$A$1:$A$49,0),MATCH(orders!L$1,products!$A$1:$G$1,0))</f>
        <v>7.29</v>
      </c>
      <c r="M747">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5">
        <f>INDEX(products!$A$1:$G$49,MATCH(orders!$D748,products!$A$1:$A$49,0),MATCH(orders!L$1,products!$A$1:$G$1,0))</f>
        <v>11.25</v>
      </c>
      <c r="M748">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5">
        <f>INDEX(products!$A$1:$G$49,MATCH(orders!$D749,products!$A$1:$A$49,0),MATCH(orders!L$1,products!$A$1:$G$1,0))</f>
        <v>8.73</v>
      </c>
      <c r="M749">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5">
        <f>INDEX(products!$A$1:$G$49,MATCH(orders!$D750,products!$A$1:$A$49,0),MATCH(orders!L$1,products!$A$1:$G$1,0))</f>
        <v>7.29</v>
      </c>
      <c r="M750">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5">
        <f>INDEX(products!$A$1:$G$49,MATCH(orders!$D751,products!$A$1:$A$49,0),MATCH(orders!L$1,products!$A$1:$G$1,0))</f>
        <v>2.6849999999999996</v>
      </c>
      <c r="M751">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5">
        <f>INDEX(products!$A$1:$G$49,MATCH(orders!$D752,products!$A$1:$A$49,0),MATCH(orders!L$1,products!$A$1:$G$1,0))</f>
        <v>5.97</v>
      </c>
      <c r="M752">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5">
        <f>INDEX(products!$A$1:$G$49,MATCH(orders!$D753,products!$A$1:$A$49,0),MATCH(orders!L$1,products!$A$1:$G$1,0))</f>
        <v>9.51</v>
      </c>
      <c r="M753">
        <f t="shared" si="33"/>
        <v>19.02</v>
      </c>
      <c r="N753" t="str">
        <f t="shared" si="34"/>
        <v>Liberica</v>
      </c>
      <c r="O753" t="str">
        <f t="shared" si="35"/>
        <v>Large</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5">
        <f>INDEX(products!$A$1:$G$49,MATCH(orders!$D754,products!$A$1:$A$49,0),MATCH(orders!L$1,products!$A$1:$G$1,0))</f>
        <v>13.75</v>
      </c>
      <c r="M754">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5">
        <f>INDEX(products!$A$1:$G$49,MATCH(orders!$D755,products!$A$1:$A$49,0),MATCH(orders!L$1,products!$A$1:$G$1,0))</f>
        <v>5.97</v>
      </c>
      <c r="M75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5">
        <f>INDEX(products!$A$1:$G$49,MATCH(orders!$D756,products!$A$1:$A$49,0),MATCH(orders!L$1,products!$A$1:$G$1,0))</f>
        <v>2.9849999999999999</v>
      </c>
      <c r="M756">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5">
        <f>INDEX(products!$A$1:$G$49,MATCH(orders!$D757,products!$A$1:$A$49,0),MATCH(orders!L$1,products!$A$1:$G$1,0))</f>
        <v>4.7549999999999999</v>
      </c>
      <c r="M757">
        <f t="shared" si="33"/>
        <v>28.53</v>
      </c>
      <c r="N757" t="str">
        <f t="shared" si="34"/>
        <v>Liberica</v>
      </c>
      <c r="O757" t="str">
        <f t="shared" si="35"/>
        <v>Large</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5">
        <f>INDEX(products!$A$1:$G$49,MATCH(orders!$D758,products!$A$1:$A$49,0),MATCH(orders!L$1,products!$A$1:$G$1,0))</f>
        <v>8.9499999999999993</v>
      </c>
      <c r="M758">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5">
        <f>INDEX(products!$A$1:$G$49,MATCH(orders!$D759,products!$A$1:$A$49,0),MATCH(orders!L$1,products!$A$1:$G$1,0))</f>
        <v>5.97</v>
      </c>
      <c r="M759">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5">
        <f>INDEX(products!$A$1:$G$49,MATCH(orders!$D760,products!$A$1:$A$49,0),MATCH(orders!L$1,products!$A$1:$G$1,0))</f>
        <v>8.9499999999999993</v>
      </c>
      <c r="M760">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5">
        <f>INDEX(products!$A$1:$G$49,MATCH(orders!$D761,products!$A$1:$A$49,0),MATCH(orders!L$1,products!$A$1:$G$1,0))</f>
        <v>29.784999999999997</v>
      </c>
      <c r="M761">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5">
        <f>INDEX(products!$A$1:$G$49,MATCH(orders!$D762,products!$A$1:$A$49,0),MATCH(orders!L$1,products!$A$1:$G$1,0))</f>
        <v>8.91</v>
      </c>
      <c r="M762">
        <f t="shared" si="33"/>
        <v>44.55</v>
      </c>
      <c r="N762" t="str">
        <f t="shared" si="34"/>
        <v>Excelsa</v>
      </c>
      <c r="O762" t="str">
        <f t="shared" si="35"/>
        <v>Large</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5">
        <f>INDEX(products!$A$1:$G$49,MATCH(orders!$D763,products!$A$1:$A$49,0),MATCH(orders!L$1,products!$A$1:$G$1,0))</f>
        <v>14.85</v>
      </c>
      <c r="M763">
        <f t="shared" si="33"/>
        <v>89.1</v>
      </c>
      <c r="N763" t="str">
        <f t="shared" si="34"/>
        <v>Excelsa</v>
      </c>
      <c r="O763" t="str">
        <f t="shared" si="35"/>
        <v>Large</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5">
        <f>INDEX(products!$A$1:$G$49,MATCH(orders!$D764,products!$A$1:$A$49,0),MATCH(orders!L$1,products!$A$1:$G$1,0))</f>
        <v>8.73</v>
      </c>
      <c r="M764">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5">
        <f>INDEX(products!$A$1:$G$49,MATCH(orders!$D765,products!$A$1:$A$49,0),MATCH(orders!L$1,products!$A$1:$G$1,0))</f>
        <v>7.77</v>
      </c>
      <c r="M765">
        <f t="shared" si="33"/>
        <v>23.31</v>
      </c>
      <c r="N765" t="str">
        <f t="shared" si="34"/>
        <v>Arabica</v>
      </c>
      <c r="O765" t="str">
        <f t="shared" si="35"/>
        <v>Large</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5">
        <f>INDEX(products!$A$1:$G$49,MATCH(orders!$D766,products!$A$1:$A$49,0),MATCH(orders!L$1,products!$A$1:$G$1,0))</f>
        <v>29.784999999999997</v>
      </c>
      <c r="M766">
        <f t="shared" si="33"/>
        <v>178.70999999999998</v>
      </c>
      <c r="N766" t="str">
        <f t="shared" si="34"/>
        <v>Arabica</v>
      </c>
      <c r="O766" t="str">
        <f t="shared" si="35"/>
        <v>Large</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5">
        <f>INDEX(products!$A$1:$G$49,MATCH(orders!$D767,products!$A$1:$A$49,0),MATCH(orders!L$1,products!$A$1:$G$1,0))</f>
        <v>9.9499999999999993</v>
      </c>
      <c r="M767">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5">
        <f>INDEX(products!$A$1:$G$49,MATCH(orders!$D768,products!$A$1:$A$49,0),MATCH(orders!L$1,products!$A$1:$G$1,0))</f>
        <v>7.77</v>
      </c>
      <c r="M768">
        <f t="shared" si="33"/>
        <v>15.54</v>
      </c>
      <c r="N768" t="str">
        <f t="shared" si="34"/>
        <v>Arabica</v>
      </c>
      <c r="O768" t="str">
        <f t="shared" si="35"/>
        <v>Large</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5">
        <f>INDEX(products!$A$1:$G$49,MATCH(orders!$D769,products!$A$1:$A$49,0),MATCH(orders!L$1,products!$A$1:$G$1,0))</f>
        <v>29.784999999999997</v>
      </c>
      <c r="M769">
        <f t="shared" si="33"/>
        <v>89.35499999999999</v>
      </c>
      <c r="N769" t="str">
        <f t="shared" si="34"/>
        <v>Arabica</v>
      </c>
      <c r="O769" t="str">
        <f t="shared" si="35"/>
        <v>Large</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5">
        <f>INDEX(products!$A$1:$G$49,MATCH(orders!$D770,products!$A$1:$A$49,0),MATCH(orders!L$1,products!$A$1:$G$1,0))</f>
        <v>11.95</v>
      </c>
      <c r="M770">
        <f t="shared" si="33"/>
        <v>23.9</v>
      </c>
      <c r="N770" t="str">
        <f t="shared" si="34"/>
        <v>Robusta</v>
      </c>
      <c r="O770" t="str">
        <f t="shared" si="35"/>
        <v>Large</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5">
        <f>INDEX(products!$A$1:$G$49,MATCH(orders!$D771,products!$A$1:$A$49,0),MATCH(orders!L$1,products!$A$1:$G$1,0))</f>
        <v>22.884999999999998</v>
      </c>
      <c r="M771">
        <f t="shared" ref="M771:M834" si="36">L771*E771</f>
        <v>137.31</v>
      </c>
      <c r="N771" t="str">
        <f t="shared" ref="N771:N834" si="37">IF(I771="Rob","Robusta",IF(I771="Exc","Excelsa",IF(I771="Lib","Liberica",IF(I771="Ara","Arabica",""))))</f>
        <v>Robusta</v>
      </c>
      <c r="O771" t="str">
        <f t="shared" ref="O771:O834" si="38">IF(J771="M","Medium",IF(J771="L","Large",IF(J771="D","Dark","")))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5">
        <f>INDEX(products!$A$1:$G$49,MATCH(orders!$D772,products!$A$1:$A$49,0),MATCH(orders!L$1,products!$A$1:$G$1,0))</f>
        <v>9.9499999999999993</v>
      </c>
      <c r="M772">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5">
        <f>INDEX(products!$A$1:$G$49,MATCH(orders!$D773,products!$A$1:$A$49,0),MATCH(orders!L$1,products!$A$1:$G$1,0))</f>
        <v>7.169999999999999</v>
      </c>
      <c r="M773">
        <f t="shared" si="36"/>
        <v>21.509999999999998</v>
      </c>
      <c r="N773" t="str">
        <f t="shared" si="37"/>
        <v>Robusta</v>
      </c>
      <c r="O773" t="str">
        <f t="shared" si="38"/>
        <v>Large</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5">
        <f>INDEX(products!$A$1:$G$49,MATCH(orders!$D774,products!$A$1:$A$49,0),MATCH(orders!L$1,products!$A$1:$G$1,0))</f>
        <v>13.75</v>
      </c>
      <c r="M774">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5">
        <f>INDEX(products!$A$1:$G$49,MATCH(orders!$D775,products!$A$1:$A$49,0),MATCH(orders!L$1,products!$A$1:$G$1,0))</f>
        <v>4.3650000000000002</v>
      </c>
      <c r="M77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5">
        <f>INDEX(products!$A$1:$G$49,MATCH(orders!$D776,products!$A$1:$A$49,0),MATCH(orders!L$1,products!$A$1:$G$1,0))</f>
        <v>9.9499999999999993</v>
      </c>
      <c r="M776">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5">
        <f>INDEX(products!$A$1:$G$49,MATCH(orders!$D777,products!$A$1:$A$49,0),MATCH(orders!L$1,products!$A$1:$G$1,0))</f>
        <v>8.91</v>
      </c>
      <c r="M777">
        <f t="shared" si="36"/>
        <v>17.82</v>
      </c>
      <c r="N777" t="str">
        <f t="shared" si="37"/>
        <v>Excelsa</v>
      </c>
      <c r="O777" t="str">
        <f t="shared" si="38"/>
        <v>Large</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5">
        <f>INDEX(products!$A$1:$G$49,MATCH(orders!$D778,products!$A$1:$A$49,0),MATCH(orders!L$1,products!$A$1:$G$1,0))</f>
        <v>6.75</v>
      </c>
      <c r="M778">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5">
        <f>INDEX(products!$A$1:$G$49,MATCH(orders!$D779,products!$A$1:$A$49,0),MATCH(orders!L$1,products!$A$1:$G$1,0))</f>
        <v>29.784999999999997</v>
      </c>
      <c r="M779">
        <f t="shared" si="36"/>
        <v>59.569999999999993</v>
      </c>
      <c r="N779" t="str">
        <f t="shared" si="37"/>
        <v>Arabica</v>
      </c>
      <c r="O779" t="str">
        <f t="shared" si="38"/>
        <v>Large</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5">
        <f>INDEX(products!$A$1:$G$49,MATCH(orders!$D780,products!$A$1:$A$49,0),MATCH(orders!L$1,products!$A$1:$G$1,0))</f>
        <v>9.51</v>
      </c>
      <c r="M780">
        <f t="shared" si="36"/>
        <v>19.02</v>
      </c>
      <c r="N780" t="str">
        <f t="shared" si="37"/>
        <v>Liberica</v>
      </c>
      <c r="O780" t="str">
        <f t="shared" si="38"/>
        <v>Large</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5">
        <f>INDEX(products!$A$1:$G$49,MATCH(orders!$D781,products!$A$1:$A$49,0),MATCH(orders!L$1,products!$A$1:$G$1,0))</f>
        <v>12.95</v>
      </c>
      <c r="M781">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5">
        <f>INDEX(products!$A$1:$G$49,MATCH(orders!$D782,products!$A$1:$A$49,0),MATCH(orders!L$1,products!$A$1:$G$1,0))</f>
        <v>13.75</v>
      </c>
      <c r="M782">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5">
        <f>INDEX(products!$A$1:$G$49,MATCH(orders!$D783,products!$A$1:$A$49,0),MATCH(orders!L$1,products!$A$1:$G$1,0))</f>
        <v>36.454999999999998</v>
      </c>
      <c r="M783">
        <f t="shared" si="36"/>
        <v>145.82</v>
      </c>
      <c r="N783" t="str">
        <f t="shared" si="37"/>
        <v>Liberica</v>
      </c>
      <c r="O783" t="str">
        <f t="shared" si="38"/>
        <v>Large</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5">
        <f>INDEX(products!$A$1:$G$49,MATCH(orders!$D784,products!$A$1:$A$49,0),MATCH(orders!L$1,products!$A$1:$G$1,0))</f>
        <v>4.4550000000000001</v>
      </c>
      <c r="M784">
        <f t="shared" si="36"/>
        <v>26.73</v>
      </c>
      <c r="N784" t="str">
        <f t="shared" si="37"/>
        <v>Excelsa</v>
      </c>
      <c r="O784" t="str">
        <f t="shared" si="38"/>
        <v>Large</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5">
        <f>INDEX(products!$A$1:$G$49,MATCH(orders!$D785,products!$A$1:$A$49,0),MATCH(orders!L$1,products!$A$1:$G$1,0))</f>
        <v>8.73</v>
      </c>
      <c r="M78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5">
        <f>INDEX(products!$A$1:$G$49,MATCH(orders!$D786,products!$A$1:$A$49,0),MATCH(orders!L$1,products!$A$1:$G$1,0))</f>
        <v>15.85</v>
      </c>
      <c r="M786">
        <f t="shared" si="36"/>
        <v>31.7</v>
      </c>
      <c r="N786" t="str">
        <f t="shared" si="37"/>
        <v>Liberica</v>
      </c>
      <c r="O786" t="str">
        <f t="shared" si="38"/>
        <v>Large</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5">
        <f>INDEX(products!$A$1:$G$49,MATCH(orders!$D787,products!$A$1:$A$49,0),MATCH(orders!L$1,products!$A$1:$G$1,0))</f>
        <v>22.884999999999998</v>
      </c>
      <c r="M787">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5">
        <f>INDEX(products!$A$1:$G$49,MATCH(orders!$D788,products!$A$1:$A$49,0),MATCH(orders!L$1,products!$A$1:$G$1,0))</f>
        <v>27.945</v>
      </c>
      <c r="M788">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5">
        <f>INDEX(products!$A$1:$G$49,MATCH(orders!$D789,products!$A$1:$A$49,0),MATCH(orders!L$1,products!$A$1:$G$1,0))</f>
        <v>13.75</v>
      </c>
      <c r="M789">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5">
        <f>INDEX(products!$A$1:$G$49,MATCH(orders!$D790,products!$A$1:$A$49,0),MATCH(orders!L$1,products!$A$1:$G$1,0))</f>
        <v>22.884999999999998</v>
      </c>
      <c r="M790">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5">
        <f>INDEX(products!$A$1:$G$49,MATCH(orders!$D791,products!$A$1:$A$49,0),MATCH(orders!L$1,products!$A$1:$G$1,0))</f>
        <v>12.95</v>
      </c>
      <c r="M791">
        <f t="shared" si="36"/>
        <v>77.699999999999989</v>
      </c>
      <c r="N791" t="str">
        <f t="shared" si="37"/>
        <v>Arabica</v>
      </c>
      <c r="O791" t="str">
        <f t="shared" si="38"/>
        <v>Large</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5">
        <f>INDEX(products!$A$1:$G$49,MATCH(orders!$D792,products!$A$1:$A$49,0),MATCH(orders!L$1,products!$A$1:$G$1,0))</f>
        <v>7.77</v>
      </c>
      <c r="M792">
        <f t="shared" si="36"/>
        <v>23.31</v>
      </c>
      <c r="N792" t="str">
        <f t="shared" si="37"/>
        <v>Arabica</v>
      </c>
      <c r="O792" t="str">
        <f t="shared" si="38"/>
        <v>Large</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5">
        <f>INDEX(products!$A$1:$G$49,MATCH(orders!$D793,products!$A$1:$A$49,0),MATCH(orders!L$1,products!$A$1:$G$1,0))</f>
        <v>4.7549999999999999</v>
      </c>
      <c r="M793">
        <f t="shared" si="36"/>
        <v>23.774999999999999</v>
      </c>
      <c r="N793" t="str">
        <f t="shared" si="37"/>
        <v>Liberica</v>
      </c>
      <c r="O793" t="str">
        <f t="shared" si="38"/>
        <v>Large</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5">
        <f>INDEX(products!$A$1:$G$49,MATCH(orders!$D794,products!$A$1:$A$49,0),MATCH(orders!L$1,products!$A$1:$G$1,0))</f>
        <v>8.73</v>
      </c>
      <c r="M794">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5">
        <f>INDEX(products!$A$1:$G$49,MATCH(orders!$D795,products!$A$1:$A$49,0),MATCH(orders!L$1,products!$A$1:$G$1,0))</f>
        <v>3.5849999999999995</v>
      </c>
      <c r="M795">
        <f t="shared" si="36"/>
        <v>17.924999999999997</v>
      </c>
      <c r="N795" t="str">
        <f t="shared" si="37"/>
        <v>Robusta</v>
      </c>
      <c r="O795" t="str">
        <f t="shared" si="38"/>
        <v>Large</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5">
        <f>INDEX(products!$A$1:$G$49,MATCH(orders!$D796,products!$A$1:$A$49,0),MATCH(orders!L$1,products!$A$1:$G$1,0))</f>
        <v>29.784999999999997</v>
      </c>
      <c r="M796">
        <f t="shared" si="36"/>
        <v>148.92499999999998</v>
      </c>
      <c r="N796" t="str">
        <f t="shared" si="37"/>
        <v>Arabica</v>
      </c>
      <c r="O796" t="str">
        <f t="shared" si="38"/>
        <v>Large</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5">
        <f>INDEX(products!$A$1:$G$49,MATCH(orders!$D797,products!$A$1:$A$49,0),MATCH(orders!L$1,products!$A$1:$G$1,0))</f>
        <v>7.169999999999999</v>
      </c>
      <c r="M797">
        <f t="shared" si="36"/>
        <v>28.679999999999996</v>
      </c>
      <c r="N797" t="str">
        <f t="shared" si="37"/>
        <v>Robusta</v>
      </c>
      <c r="O797" t="str">
        <f t="shared" si="38"/>
        <v>Large</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5">
        <f>INDEX(products!$A$1:$G$49,MATCH(orders!$D798,products!$A$1:$A$49,0),MATCH(orders!L$1,products!$A$1:$G$1,0))</f>
        <v>9.51</v>
      </c>
      <c r="M798">
        <f t="shared" si="36"/>
        <v>9.51</v>
      </c>
      <c r="N798" t="str">
        <f t="shared" si="37"/>
        <v>Liberica</v>
      </c>
      <c r="O798" t="str">
        <f t="shared" si="38"/>
        <v>Large</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5">
        <f>INDEX(products!$A$1:$G$49,MATCH(orders!$D799,products!$A$1:$A$49,0),MATCH(orders!L$1,products!$A$1:$G$1,0))</f>
        <v>7.77</v>
      </c>
      <c r="M799">
        <f t="shared" si="36"/>
        <v>31.08</v>
      </c>
      <c r="N799" t="str">
        <f t="shared" si="37"/>
        <v>Arabica</v>
      </c>
      <c r="O799" t="str">
        <f t="shared" si="38"/>
        <v>Large</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5">
        <f>INDEX(products!$A$1:$G$49,MATCH(orders!$D800,products!$A$1:$A$49,0),MATCH(orders!L$1,products!$A$1:$G$1,0))</f>
        <v>2.6849999999999996</v>
      </c>
      <c r="M800">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5">
        <f>INDEX(products!$A$1:$G$49,MATCH(orders!$D801,products!$A$1:$A$49,0),MATCH(orders!L$1,products!$A$1:$G$1,0))</f>
        <v>12.15</v>
      </c>
      <c r="M801">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5">
        <f>INDEX(products!$A$1:$G$49,MATCH(orders!$D802,products!$A$1:$A$49,0),MATCH(orders!L$1,products!$A$1:$G$1,0))</f>
        <v>2.6849999999999996</v>
      </c>
      <c r="M802">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5">
        <f>INDEX(products!$A$1:$G$49,MATCH(orders!$D803,products!$A$1:$A$49,0),MATCH(orders!L$1,products!$A$1:$G$1,0))</f>
        <v>20.584999999999997</v>
      </c>
      <c r="M803">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5">
        <f>INDEX(products!$A$1:$G$49,MATCH(orders!$D804,products!$A$1:$A$49,0),MATCH(orders!L$1,products!$A$1:$G$1,0))</f>
        <v>2.6849999999999996</v>
      </c>
      <c r="M804">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5">
        <f>INDEX(products!$A$1:$G$49,MATCH(orders!$D805,products!$A$1:$A$49,0),MATCH(orders!L$1,products!$A$1:$G$1,0))</f>
        <v>31.624999999999996</v>
      </c>
      <c r="M80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5">
        <f>INDEX(products!$A$1:$G$49,MATCH(orders!$D806,products!$A$1:$A$49,0),MATCH(orders!L$1,products!$A$1:$G$1,0))</f>
        <v>11.95</v>
      </c>
      <c r="M806">
        <f t="shared" si="36"/>
        <v>23.9</v>
      </c>
      <c r="N806" t="str">
        <f t="shared" si="37"/>
        <v>Robusta</v>
      </c>
      <c r="O806" t="str">
        <f t="shared" si="38"/>
        <v>Large</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5">
        <f>INDEX(products!$A$1:$G$49,MATCH(orders!$D807,products!$A$1:$A$49,0),MATCH(orders!L$1,products!$A$1:$G$1,0))</f>
        <v>5.97</v>
      </c>
      <c r="M807">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5">
        <f>INDEX(products!$A$1:$G$49,MATCH(orders!$D808,products!$A$1:$A$49,0),MATCH(orders!L$1,products!$A$1:$G$1,0))</f>
        <v>3.8849999999999998</v>
      </c>
      <c r="M808">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5">
        <f>INDEX(products!$A$1:$G$49,MATCH(orders!$D809,products!$A$1:$A$49,0),MATCH(orders!L$1,products!$A$1:$G$1,0))</f>
        <v>7.77</v>
      </c>
      <c r="M809">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5">
        <f>INDEX(products!$A$1:$G$49,MATCH(orders!$D810,products!$A$1:$A$49,0),MATCH(orders!L$1,products!$A$1:$G$1,0))</f>
        <v>27.484999999999996</v>
      </c>
      <c r="M810">
        <f t="shared" si="36"/>
        <v>137.42499999999998</v>
      </c>
      <c r="N810" t="str">
        <f t="shared" si="37"/>
        <v>Robusta</v>
      </c>
      <c r="O810" t="str">
        <f t="shared" si="38"/>
        <v>Large</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5">
        <f>INDEX(products!$A$1:$G$49,MATCH(orders!$D811,products!$A$1:$A$49,0),MATCH(orders!L$1,products!$A$1:$G$1,0))</f>
        <v>2.6849999999999996</v>
      </c>
      <c r="M811">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5">
        <f>INDEX(products!$A$1:$G$49,MATCH(orders!$D812,products!$A$1:$A$49,0),MATCH(orders!L$1,products!$A$1:$G$1,0))</f>
        <v>9.51</v>
      </c>
      <c r="M812">
        <f t="shared" si="36"/>
        <v>28.53</v>
      </c>
      <c r="N812" t="str">
        <f t="shared" si="37"/>
        <v>Liberica</v>
      </c>
      <c r="O812" t="str">
        <f t="shared" si="38"/>
        <v>Large</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5">
        <f>INDEX(products!$A$1:$G$49,MATCH(orders!$D813,products!$A$1:$A$49,0),MATCH(orders!L$1,products!$A$1:$G$1,0))</f>
        <v>11.25</v>
      </c>
      <c r="M813">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5">
        <f>INDEX(products!$A$1:$G$49,MATCH(orders!$D814,products!$A$1:$A$49,0),MATCH(orders!L$1,products!$A$1:$G$1,0))</f>
        <v>29.784999999999997</v>
      </c>
      <c r="M814">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5">
        <f>INDEX(products!$A$1:$G$49,MATCH(orders!$D815,products!$A$1:$A$49,0),MATCH(orders!L$1,products!$A$1:$G$1,0))</f>
        <v>31.624999999999996</v>
      </c>
      <c r="M81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5">
        <f>INDEX(products!$A$1:$G$49,MATCH(orders!$D816,products!$A$1:$A$49,0),MATCH(orders!L$1,products!$A$1:$G$1,0))</f>
        <v>4.4550000000000001</v>
      </c>
      <c r="M816">
        <f t="shared" si="36"/>
        <v>8.91</v>
      </c>
      <c r="N816" t="str">
        <f t="shared" si="37"/>
        <v>Excelsa</v>
      </c>
      <c r="O816" t="str">
        <f t="shared" si="38"/>
        <v>Large</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5">
        <f>INDEX(products!$A$1:$G$49,MATCH(orders!$D817,products!$A$1:$A$49,0),MATCH(orders!L$1,products!$A$1:$G$1,0))</f>
        <v>5.97</v>
      </c>
      <c r="M817">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5">
        <f>INDEX(products!$A$1:$G$49,MATCH(orders!$D818,products!$A$1:$A$49,0),MATCH(orders!L$1,products!$A$1:$G$1,0))</f>
        <v>9.51</v>
      </c>
      <c r="M818">
        <f t="shared" si="36"/>
        <v>38.04</v>
      </c>
      <c r="N818" t="str">
        <f t="shared" si="37"/>
        <v>Liberica</v>
      </c>
      <c r="O818" t="str">
        <f t="shared" si="38"/>
        <v>Large</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5">
        <f>INDEX(products!$A$1:$G$49,MATCH(orders!$D819,products!$A$1:$A$49,0),MATCH(orders!L$1,products!$A$1:$G$1,0))</f>
        <v>7.77</v>
      </c>
      <c r="M819">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5">
        <f>INDEX(products!$A$1:$G$49,MATCH(orders!$D820,products!$A$1:$A$49,0),MATCH(orders!L$1,products!$A$1:$G$1,0))</f>
        <v>15.85</v>
      </c>
      <c r="M820">
        <f t="shared" si="36"/>
        <v>79.25</v>
      </c>
      <c r="N820" t="str">
        <f t="shared" si="37"/>
        <v>Liberica</v>
      </c>
      <c r="O820" t="str">
        <f t="shared" si="38"/>
        <v>Large</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5">
        <f>INDEX(products!$A$1:$G$49,MATCH(orders!$D821,products!$A$1:$A$49,0),MATCH(orders!L$1,products!$A$1:$G$1,0))</f>
        <v>4.7549999999999999</v>
      </c>
      <c r="M821">
        <f t="shared" si="36"/>
        <v>4.7549999999999999</v>
      </c>
      <c r="N821" t="str">
        <f t="shared" si="37"/>
        <v>Liberica</v>
      </c>
      <c r="O821" t="str">
        <f t="shared" si="38"/>
        <v>Large</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5">
        <f>INDEX(products!$A$1:$G$49,MATCH(orders!$D822,products!$A$1:$A$49,0),MATCH(orders!L$1,products!$A$1:$G$1,0))</f>
        <v>13.75</v>
      </c>
      <c r="M822">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5">
        <f>INDEX(products!$A$1:$G$49,MATCH(orders!$D823,products!$A$1:$A$49,0),MATCH(orders!L$1,products!$A$1:$G$1,0))</f>
        <v>5.3699999999999992</v>
      </c>
      <c r="M823">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5">
        <f>INDEX(products!$A$1:$G$49,MATCH(orders!$D824,products!$A$1:$A$49,0),MATCH(orders!L$1,products!$A$1:$G$1,0))</f>
        <v>34.154999999999994</v>
      </c>
      <c r="M824">
        <f t="shared" si="36"/>
        <v>136.61999999999998</v>
      </c>
      <c r="N824" t="str">
        <f t="shared" si="37"/>
        <v>Excelsa</v>
      </c>
      <c r="O824" t="str">
        <f t="shared" si="38"/>
        <v>Large</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5">
        <f>INDEX(products!$A$1:$G$49,MATCH(orders!$D825,products!$A$1:$A$49,0),MATCH(orders!L$1,products!$A$1:$G$1,0))</f>
        <v>15.85</v>
      </c>
      <c r="M825">
        <f t="shared" si="36"/>
        <v>47.55</v>
      </c>
      <c r="N825" t="str">
        <f t="shared" si="37"/>
        <v>Liberica</v>
      </c>
      <c r="O825" t="str">
        <f t="shared" si="38"/>
        <v>Large</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5">
        <f>INDEX(products!$A$1:$G$49,MATCH(orders!$D826,products!$A$1:$A$49,0),MATCH(orders!L$1,products!$A$1:$G$1,0))</f>
        <v>3.375</v>
      </c>
      <c r="M826">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5">
        <f>INDEX(products!$A$1:$G$49,MATCH(orders!$D827,products!$A$1:$A$49,0),MATCH(orders!L$1,products!$A$1:$G$1,0))</f>
        <v>9.9499999999999993</v>
      </c>
      <c r="M827">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5">
        <f>INDEX(products!$A$1:$G$49,MATCH(orders!$D828,products!$A$1:$A$49,0),MATCH(orders!L$1,products!$A$1:$G$1,0))</f>
        <v>8.25</v>
      </c>
      <c r="M828">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5">
        <f>INDEX(products!$A$1:$G$49,MATCH(orders!$D829,products!$A$1:$A$49,0),MATCH(orders!L$1,products!$A$1:$G$1,0))</f>
        <v>4.125</v>
      </c>
      <c r="M829">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5">
        <f>INDEX(products!$A$1:$G$49,MATCH(orders!$D830,products!$A$1:$A$49,0),MATCH(orders!L$1,products!$A$1:$G$1,0))</f>
        <v>22.884999999999998</v>
      </c>
      <c r="M830">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5">
        <f>INDEX(products!$A$1:$G$49,MATCH(orders!$D831,products!$A$1:$A$49,0),MATCH(orders!L$1,products!$A$1:$G$1,0))</f>
        <v>2.9849999999999999</v>
      </c>
      <c r="M831">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5">
        <f>INDEX(products!$A$1:$G$49,MATCH(orders!$D832,products!$A$1:$A$49,0),MATCH(orders!L$1,products!$A$1:$G$1,0))</f>
        <v>13.75</v>
      </c>
      <c r="M832">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5">
        <f>INDEX(products!$A$1:$G$49,MATCH(orders!$D833,products!$A$1:$A$49,0),MATCH(orders!L$1,products!$A$1:$G$1,0))</f>
        <v>2.9849999999999999</v>
      </c>
      <c r="M833">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5">
        <f>INDEX(products!$A$1:$G$49,MATCH(orders!$D834,products!$A$1:$A$49,0),MATCH(orders!L$1,products!$A$1:$G$1,0))</f>
        <v>9.9499999999999993</v>
      </c>
      <c r="M834">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5">
        <f>INDEX(products!$A$1:$G$49,MATCH(orders!$D835,products!$A$1:$A$49,0),MATCH(orders!L$1,products!$A$1:$G$1,0))</f>
        <v>20.584999999999997</v>
      </c>
      <c r="M835">
        <f t="shared" ref="M835:M898" si="39">L835*E835</f>
        <v>82.339999999999989</v>
      </c>
      <c r="N835" t="str">
        <f t="shared" ref="N835:N898" si="40">IF(I835="Rob","Robusta",IF(I835="Exc","Excelsa",IF(I835="Lib","Liberica",IF(I835="Ara","Arabica",""))))</f>
        <v>Robusta</v>
      </c>
      <c r="O835" t="str">
        <f t="shared" ref="O835:O898" si="41">IF(J835="M","Medium",IF(J835="L","Large",IF(J835="D","Dark","")))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5">
        <f>INDEX(products!$A$1:$G$49,MATCH(orders!$D836,products!$A$1:$A$49,0),MATCH(orders!L$1,products!$A$1:$G$1,0))</f>
        <v>22.884999999999998</v>
      </c>
      <c r="M836">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5">
        <f>INDEX(products!$A$1:$G$49,MATCH(orders!$D837,products!$A$1:$A$49,0),MATCH(orders!L$1,products!$A$1:$G$1,0))</f>
        <v>8.91</v>
      </c>
      <c r="M837">
        <f t="shared" si="39"/>
        <v>8.91</v>
      </c>
      <c r="N837" t="str">
        <f t="shared" si="40"/>
        <v>Excelsa</v>
      </c>
      <c r="O837" t="str">
        <f t="shared" si="41"/>
        <v>Large</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5">
        <f>INDEX(products!$A$1:$G$49,MATCH(orders!$D838,products!$A$1:$A$49,0),MATCH(orders!L$1,products!$A$1:$G$1,0))</f>
        <v>2.9849999999999999</v>
      </c>
      <c r="M838">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5">
        <f>INDEX(products!$A$1:$G$49,MATCH(orders!$D839,products!$A$1:$A$49,0),MATCH(orders!L$1,products!$A$1:$G$1,0))</f>
        <v>33.464999999999996</v>
      </c>
      <c r="M839">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5">
        <f>INDEX(products!$A$1:$G$49,MATCH(orders!$D840,products!$A$1:$A$49,0),MATCH(orders!L$1,products!$A$1:$G$1,0))</f>
        <v>22.884999999999998</v>
      </c>
      <c r="M840">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5">
        <f>INDEX(products!$A$1:$G$49,MATCH(orders!$D841,products!$A$1:$A$49,0),MATCH(orders!L$1,products!$A$1:$G$1,0))</f>
        <v>8.25</v>
      </c>
      <c r="M841">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5">
        <f>INDEX(products!$A$1:$G$49,MATCH(orders!$D842,products!$A$1:$A$49,0),MATCH(orders!L$1,products!$A$1:$G$1,0))</f>
        <v>7.169999999999999</v>
      </c>
      <c r="M842">
        <f t="shared" si="39"/>
        <v>28.679999999999996</v>
      </c>
      <c r="N842" t="str">
        <f t="shared" si="40"/>
        <v>Robusta</v>
      </c>
      <c r="O842" t="str">
        <f t="shared" si="41"/>
        <v>Large</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5">
        <f>INDEX(products!$A$1:$G$49,MATCH(orders!$D843,products!$A$1:$A$49,0),MATCH(orders!L$1,products!$A$1:$G$1,0))</f>
        <v>4.3650000000000002</v>
      </c>
      <c r="M843">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5">
        <f>INDEX(products!$A$1:$G$49,MATCH(orders!$D844,products!$A$1:$A$49,0),MATCH(orders!L$1,products!$A$1:$G$1,0))</f>
        <v>4.125</v>
      </c>
      <c r="M844">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5">
        <f>INDEX(products!$A$1:$G$49,MATCH(orders!$D845,products!$A$1:$A$49,0),MATCH(orders!L$1,products!$A$1:$G$1,0))</f>
        <v>4.125</v>
      </c>
      <c r="M84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5">
        <f>INDEX(products!$A$1:$G$49,MATCH(orders!$D846,products!$A$1:$A$49,0),MATCH(orders!L$1,products!$A$1:$G$1,0))</f>
        <v>5.97</v>
      </c>
      <c r="M846">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5">
        <f>INDEX(products!$A$1:$G$49,MATCH(orders!$D847,products!$A$1:$A$49,0),MATCH(orders!L$1,products!$A$1:$G$1,0))</f>
        <v>27.945</v>
      </c>
      <c r="M847">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5">
        <f>INDEX(products!$A$1:$G$49,MATCH(orders!$D848,products!$A$1:$A$49,0),MATCH(orders!L$1,products!$A$1:$G$1,0))</f>
        <v>25.874999999999996</v>
      </c>
      <c r="M848">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5">
        <f>INDEX(products!$A$1:$G$49,MATCH(orders!$D849,products!$A$1:$A$49,0),MATCH(orders!L$1,products!$A$1:$G$1,0))</f>
        <v>2.9849999999999999</v>
      </c>
      <c r="M849">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5">
        <f>INDEX(products!$A$1:$G$49,MATCH(orders!$D850,products!$A$1:$A$49,0),MATCH(orders!L$1,products!$A$1:$G$1,0))</f>
        <v>8.91</v>
      </c>
      <c r="M850">
        <f t="shared" si="39"/>
        <v>53.46</v>
      </c>
      <c r="N850" t="str">
        <f t="shared" si="40"/>
        <v>Excelsa</v>
      </c>
      <c r="O850" t="str">
        <f t="shared" si="41"/>
        <v>Large</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5">
        <f>INDEX(products!$A$1:$G$49,MATCH(orders!$D851,products!$A$1:$A$49,0),MATCH(orders!L$1,products!$A$1:$G$1,0))</f>
        <v>3.8849999999999998</v>
      </c>
      <c r="M851">
        <f t="shared" si="39"/>
        <v>23.31</v>
      </c>
      <c r="N851" t="str">
        <f t="shared" si="40"/>
        <v>Arabica</v>
      </c>
      <c r="O851" t="str">
        <f t="shared" si="41"/>
        <v>Large</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5">
        <f>INDEX(products!$A$1:$G$49,MATCH(orders!$D852,products!$A$1:$A$49,0),MATCH(orders!L$1,products!$A$1:$G$1,0))</f>
        <v>3.375</v>
      </c>
      <c r="M852">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5">
        <f>INDEX(products!$A$1:$G$49,MATCH(orders!$D853,products!$A$1:$A$49,0),MATCH(orders!L$1,products!$A$1:$G$1,0))</f>
        <v>7.77</v>
      </c>
      <c r="M853">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5">
        <f>INDEX(products!$A$1:$G$49,MATCH(orders!$D854,products!$A$1:$A$49,0),MATCH(orders!L$1,products!$A$1:$G$1,0))</f>
        <v>29.784999999999997</v>
      </c>
      <c r="M854">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5">
        <f>INDEX(products!$A$1:$G$49,MATCH(orders!$D855,products!$A$1:$A$49,0),MATCH(orders!L$1,products!$A$1:$G$1,0))</f>
        <v>9.9499999999999993</v>
      </c>
      <c r="M85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5">
        <f>INDEX(products!$A$1:$G$49,MATCH(orders!$D856,products!$A$1:$A$49,0),MATCH(orders!L$1,products!$A$1:$G$1,0))</f>
        <v>7.169999999999999</v>
      </c>
      <c r="M856">
        <f t="shared" si="39"/>
        <v>35.849999999999994</v>
      </c>
      <c r="N856" t="str">
        <f t="shared" si="40"/>
        <v>Robusta</v>
      </c>
      <c r="O856" t="str">
        <f t="shared" si="41"/>
        <v>Large</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5">
        <f>INDEX(products!$A$1:$G$49,MATCH(orders!$D857,products!$A$1:$A$49,0),MATCH(orders!L$1,products!$A$1:$G$1,0))</f>
        <v>29.784999999999997</v>
      </c>
      <c r="M857">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5">
        <f>INDEX(products!$A$1:$G$49,MATCH(orders!$D858,products!$A$1:$A$49,0),MATCH(orders!L$1,products!$A$1:$G$1,0))</f>
        <v>4.3650000000000002</v>
      </c>
      <c r="M858">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5">
        <f>INDEX(products!$A$1:$G$49,MATCH(orders!$D859,products!$A$1:$A$49,0),MATCH(orders!L$1,products!$A$1:$G$1,0))</f>
        <v>27.484999999999996</v>
      </c>
      <c r="M859">
        <f t="shared" si="39"/>
        <v>137.42499999999998</v>
      </c>
      <c r="N859" t="str">
        <f t="shared" si="40"/>
        <v>Robusta</v>
      </c>
      <c r="O859" t="str">
        <f t="shared" si="41"/>
        <v>Large</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5">
        <f>INDEX(products!$A$1:$G$49,MATCH(orders!$D860,products!$A$1:$A$49,0),MATCH(orders!L$1,products!$A$1:$G$1,0))</f>
        <v>8.73</v>
      </c>
      <c r="M860">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5">
        <f>INDEX(products!$A$1:$G$49,MATCH(orders!$D861,products!$A$1:$A$49,0),MATCH(orders!L$1,products!$A$1:$G$1,0))</f>
        <v>29.784999999999997</v>
      </c>
      <c r="M861">
        <f t="shared" si="39"/>
        <v>178.70999999999998</v>
      </c>
      <c r="N861" t="str">
        <f t="shared" si="40"/>
        <v>Arabica</v>
      </c>
      <c r="O861" t="str">
        <f t="shared" si="41"/>
        <v>Large</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5">
        <f>INDEX(products!$A$1:$G$49,MATCH(orders!$D862,products!$A$1:$A$49,0),MATCH(orders!L$1,products!$A$1:$G$1,0))</f>
        <v>25.874999999999996</v>
      </c>
      <c r="M862">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5">
        <f>INDEX(products!$A$1:$G$49,MATCH(orders!$D863,products!$A$1:$A$49,0),MATCH(orders!L$1,products!$A$1:$G$1,0))</f>
        <v>12.95</v>
      </c>
      <c r="M863">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5">
        <f>INDEX(products!$A$1:$G$49,MATCH(orders!$D864,products!$A$1:$A$49,0),MATCH(orders!L$1,products!$A$1:$G$1,0))</f>
        <v>9.9499999999999993</v>
      </c>
      <c r="M864">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5">
        <f>INDEX(products!$A$1:$G$49,MATCH(orders!$D865,products!$A$1:$A$49,0),MATCH(orders!L$1,products!$A$1:$G$1,0))</f>
        <v>14.55</v>
      </c>
      <c r="M86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5">
        <f>INDEX(products!$A$1:$G$49,MATCH(orders!$D866,products!$A$1:$A$49,0),MATCH(orders!L$1,products!$A$1:$G$1,0))</f>
        <v>3.5849999999999995</v>
      </c>
      <c r="M866">
        <f t="shared" si="39"/>
        <v>21.509999999999998</v>
      </c>
      <c r="N866" t="str">
        <f t="shared" si="40"/>
        <v>Robusta</v>
      </c>
      <c r="O866" t="str">
        <f t="shared" si="41"/>
        <v>Large</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5">
        <f>INDEX(products!$A$1:$G$49,MATCH(orders!$D867,products!$A$1:$A$49,0),MATCH(orders!L$1,products!$A$1:$G$1,0))</f>
        <v>6.75</v>
      </c>
      <c r="M867">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5">
        <f>INDEX(products!$A$1:$G$49,MATCH(orders!$D868,products!$A$1:$A$49,0),MATCH(orders!L$1,products!$A$1:$G$1,0))</f>
        <v>5.97</v>
      </c>
      <c r="M868">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5">
        <f>INDEX(products!$A$1:$G$49,MATCH(orders!$D869,products!$A$1:$A$49,0),MATCH(orders!L$1,products!$A$1:$G$1,0))</f>
        <v>29.784999999999997</v>
      </c>
      <c r="M869">
        <f t="shared" si="39"/>
        <v>29.784999999999997</v>
      </c>
      <c r="N869" t="str">
        <f t="shared" si="40"/>
        <v>Arabica</v>
      </c>
      <c r="O869" t="str">
        <f t="shared" si="41"/>
        <v>Large</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5">
        <f>INDEX(products!$A$1:$G$49,MATCH(orders!$D870,products!$A$1:$A$49,0),MATCH(orders!L$1,products!$A$1:$G$1,0))</f>
        <v>8.25</v>
      </c>
      <c r="M870">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5">
        <f>INDEX(products!$A$1:$G$49,MATCH(orders!$D871,products!$A$1:$A$49,0),MATCH(orders!L$1,products!$A$1:$G$1,0))</f>
        <v>5.97</v>
      </c>
      <c r="M871">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5">
        <f>INDEX(products!$A$1:$G$49,MATCH(orders!$D872,products!$A$1:$A$49,0),MATCH(orders!L$1,products!$A$1:$G$1,0))</f>
        <v>7.29</v>
      </c>
      <c r="M872">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5">
        <f>INDEX(products!$A$1:$G$49,MATCH(orders!$D873,products!$A$1:$A$49,0),MATCH(orders!L$1,products!$A$1:$G$1,0))</f>
        <v>14.85</v>
      </c>
      <c r="M873">
        <f t="shared" si="39"/>
        <v>29.7</v>
      </c>
      <c r="N873" t="str">
        <f t="shared" si="40"/>
        <v>Excelsa</v>
      </c>
      <c r="O873" t="str">
        <f t="shared" si="41"/>
        <v>Large</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5">
        <f>INDEX(products!$A$1:$G$49,MATCH(orders!$D874,products!$A$1:$A$49,0),MATCH(orders!L$1,products!$A$1:$G$1,0))</f>
        <v>11.25</v>
      </c>
      <c r="M874">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5">
        <f>INDEX(products!$A$1:$G$49,MATCH(orders!$D875,products!$A$1:$A$49,0),MATCH(orders!L$1,products!$A$1:$G$1,0))</f>
        <v>2.9849999999999999</v>
      </c>
      <c r="M87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5">
        <f>INDEX(products!$A$1:$G$49,MATCH(orders!$D876,products!$A$1:$A$49,0),MATCH(orders!L$1,products!$A$1:$G$1,0))</f>
        <v>12.95</v>
      </c>
      <c r="M876">
        <f t="shared" si="39"/>
        <v>25.9</v>
      </c>
      <c r="N876" t="str">
        <f t="shared" si="40"/>
        <v>Arabica</v>
      </c>
      <c r="O876" t="str">
        <f t="shared" si="41"/>
        <v>Large</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5">
        <f>INDEX(products!$A$1:$G$49,MATCH(orders!$D877,products!$A$1:$A$49,0),MATCH(orders!L$1,products!$A$1:$G$1,0))</f>
        <v>8.73</v>
      </c>
      <c r="M877">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5">
        <f>INDEX(products!$A$1:$G$49,MATCH(orders!$D878,products!$A$1:$A$49,0),MATCH(orders!L$1,products!$A$1:$G$1,0))</f>
        <v>7.77</v>
      </c>
      <c r="M878">
        <f t="shared" si="39"/>
        <v>46.62</v>
      </c>
      <c r="N878" t="str">
        <f t="shared" si="40"/>
        <v>Arabica</v>
      </c>
      <c r="O878" t="str">
        <f t="shared" si="41"/>
        <v>Large</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5">
        <f>INDEX(products!$A$1:$G$49,MATCH(orders!$D879,products!$A$1:$A$49,0),MATCH(orders!L$1,products!$A$1:$G$1,0))</f>
        <v>9.51</v>
      </c>
      <c r="M879">
        <f t="shared" si="39"/>
        <v>28.53</v>
      </c>
      <c r="N879" t="str">
        <f t="shared" si="40"/>
        <v>Liberica</v>
      </c>
      <c r="O879" t="str">
        <f t="shared" si="41"/>
        <v>Large</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5">
        <f>INDEX(products!$A$1:$G$49,MATCH(orders!$D880,products!$A$1:$A$49,0),MATCH(orders!L$1,products!$A$1:$G$1,0))</f>
        <v>27.484999999999996</v>
      </c>
      <c r="M880">
        <f t="shared" si="39"/>
        <v>27.484999999999996</v>
      </c>
      <c r="N880" t="str">
        <f t="shared" si="40"/>
        <v>Robusta</v>
      </c>
      <c r="O880" t="str">
        <f t="shared" si="41"/>
        <v>Large</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5">
        <f>INDEX(products!$A$1:$G$49,MATCH(orders!$D881,products!$A$1:$A$49,0),MATCH(orders!L$1,products!$A$1:$G$1,0))</f>
        <v>3.645</v>
      </c>
      <c r="M881">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5">
        <f>INDEX(products!$A$1:$G$49,MATCH(orders!$D882,products!$A$1:$A$49,0),MATCH(orders!L$1,products!$A$1:$G$1,0))</f>
        <v>3.5849999999999995</v>
      </c>
      <c r="M882">
        <f t="shared" si="39"/>
        <v>7.169999999999999</v>
      </c>
      <c r="N882" t="str">
        <f t="shared" si="40"/>
        <v>Robusta</v>
      </c>
      <c r="O882" t="str">
        <f t="shared" si="41"/>
        <v>Large</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5">
        <f>INDEX(products!$A$1:$G$49,MATCH(orders!$D883,products!$A$1:$A$49,0),MATCH(orders!L$1,products!$A$1:$G$1,0))</f>
        <v>3.8849999999999998</v>
      </c>
      <c r="M883">
        <f t="shared" si="39"/>
        <v>23.31</v>
      </c>
      <c r="N883" t="str">
        <f t="shared" si="40"/>
        <v>Arabica</v>
      </c>
      <c r="O883" t="str">
        <f t="shared" si="41"/>
        <v>Large</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5">
        <f>INDEX(products!$A$1:$G$49,MATCH(orders!$D884,products!$A$1:$A$49,0),MATCH(orders!L$1,products!$A$1:$G$1,0))</f>
        <v>22.884999999999998</v>
      </c>
      <c r="M884">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5">
        <f>INDEX(products!$A$1:$G$49,MATCH(orders!$D885,products!$A$1:$A$49,0),MATCH(orders!L$1,products!$A$1:$G$1,0))</f>
        <v>25.874999999999996</v>
      </c>
      <c r="M88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5">
        <f>INDEX(products!$A$1:$G$49,MATCH(orders!$D886,products!$A$1:$A$49,0),MATCH(orders!L$1,products!$A$1:$G$1,0))</f>
        <v>5.3699999999999992</v>
      </c>
      <c r="M886">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5">
        <f>INDEX(products!$A$1:$G$49,MATCH(orders!$D887,products!$A$1:$A$49,0),MATCH(orders!L$1,products!$A$1:$G$1,0))</f>
        <v>20.584999999999997</v>
      </c>
      <c r="M887">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5">
        <f>INDEX(products!$A$1:$G$49,MATCH(orders!$D888,products!$A$1:$A$49,0),MATCH(orders!L$1,products!$A$1:$G$1,0))</f>
        <v>8.73</v>
      </c>
      <c r="M888">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5">
        <f>INDEX(products!$A$1:$G$49,MATCH(orders!$D889,products!$A$1:$A$49,0),MATCH(orders!L$1,products!$A$1:$G$1,0))</f>
        <v>4.4550000000000001</v>
      </c>
      <c r="M889">
        <f t="shared" si="39"/>
        <v>13.365</v>
      </c>
      <c r="N889" t="str">
        <f t="shared" si="40"/>
        <v>Excelsa</v>
      </c>
      <c r="O889" t="str">
        <f t="shared" si="41"/>
        <v>Large</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5">
        <f>INDEX(products!$A$1:$G$49,MATCH(orders!$D890,products!$A$1:$A$49,0),MATCH(orders!L$1,products!$A$1:$G$1,0))</f>
        <v>3.8849999999999998</v>
      </c>
      <c r="M890">
        <f t="shared" si="39"/>
        <v>7.77</v>
      </c>
      <c r="N890" t="str">
        <f t="shared" si="40"/>
        <v>Arabica</v>
      </c>
      <c r="O890" t="str">
        <f t="shared" si="41"/>
        <v>Large</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5">
        <f>INDEX(products!$A$1:$G$49,MATCH(orders!$D891,products!$A$1:$A$49,0),MATCH(orders!L$1,products!$A$1:$G$1,0))</f>
        <v>2.6849999999999996</v>
      </c>
      <c r="M891">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5">
        <f>INDEX(products!$A$1:$G$49,MATCH(orders!$D892,products!$A$1:$A$49,0),MATCH(orders!L$1,products!$A$1:$G$1,0))</f>
        <v>20.584999999999997</v>
      </c>
      <c r="M892">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5">
        <f>INDEX(products!$A$1:$G$49,MATCH(orders!$D893,products!$A$1:$A$49,0),MATCH(orders!L$1,products!$A$1:$G$1,0))</f>
        <v>22.884999999999998</v>
      </c>
      <c r="M893">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5">
        <f>INDEX(products!$A$1:$G$49,MATCH(orders!$D894,products!$A$1:$A$49,0),MATCH(orders!L$1,products!$A$1:$G$1,0))</f>
        <v>4.125</v>
      </c>
      <c r="M894">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5">
        <f>INDEX(products!$A$1:$G$49,MATCH(orders!$D895,products!$A$1:$A$49,0),MATCH(orders!L$1,products!$A$1:$G$1,0))</f>
        <v>9.51</v>
      </c>
      <c r="M895">
        <f t="shared" si="39"/>
        <v>57.06</v>
      </c>
      <c r="N895" t="str">
        <f t="shared" si="40"/>
        <v>Liberica</v>
      </c>
      <c r="O895" t="str">
        <f t="shared" si="41"/>
        <v>Large</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5">
        <f>INDEX(products!$A$1:$G$49,MATCH(orders!$D896,products!$A$1:$A$49,0),MATCH(orders!L$1,products!$A$1:$G$1,0))</f>
        <v>20.584999999999997</v>
      </c>
      <c r="M896">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5">
        <f>INDEX(products!$A$1:$G$49,MATCH(orders!$D897,products!$A$1:$A$49,0),MATCH(orders!L$1,products!$A$1:$G$1,0))</f>
        <v>31.624999999999996</v>
      </c>
      <c r="M897">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5">
        <f>INDEX(products!$A$1:$G$49,MATCH(orders!$D898,products!$A$1:$A$49,0),MATCH(orders!L$1,products!$A$1:$G$1,0))</f>
        <v>5.3699999999999992</v>
      </c>
      <c r="M898">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5">
        <f>INDEX(products!$A$1:$G$49,MATCH(orders!$D899,products!$A$1:$A$49,0),MATCH(orders!L$1,products!$A$1:$G$1,0))</f>
        <v>12.15</v>
      </c>
      <c r="M899">
        <f t="shared" ref="M899:M962" si="42">L899*E899</f>
        <v>24.3</v>
      </c>
      <c r="N899" t="str">
        <f t="shared" ref="N899:N962" si="43">IF(I899="Rob","Robusta",IF(I899="Exc","Excelsa",IF(I899="Lib","Liberica",IF(I899="Ara","Arabica",""))))</f>
        <v>Excelsa</v>
      </c>
      <c r="O899" t="str">
        <f t="shared" ref="O899:O962" si="44">IF(J899="M","Medium",IF(J899="L","Large",IF(J899="D","Dark","")))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5">
        <f>INDEX(products!$A$1:$G$49,MATCH(orders!$D900,products!$A$1:$A$49,0),MATCH(orders!L$1,products!$A$1:$G$1,0))</f>
        <v>7.169999999999999</v>
      </c>
      <c r="M900">
        <f t="shared" si="42"/>
        <v>35.849999999999994</v>
      </c>
      <c r="N900" t="str">
        <f t="shared" si="43"/>
        <v>Robusta</v>
      </c>
      <c r="O900" t="str">
        <f t="shared" si="44"/>
        <v>Large</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5">
        <f>INDEX(products!$A$1:$G$49,MATCH(orders!$D901,products!$A$1:$A$49,0),MATCH(orders!L$1,products!$A$1:$G$1,0))</f>
        <v>14.55</v>
      </c>
      <c r="M901">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5">
        <f>INDEX(products!$A$1:$G$49,MATCH(orders!$D902,products!$A$1:$A$49,0),MATCH(orders!L$1,products!$A$1:$G$1,0))</f>
        <v>15.85</v>
      </c>
      <c r="M902">
        <f t="shared" si="42"/>
        <v>47.55</v>
      </c>
      <c r="N902" t="str">
        <f t="shared" si="43"/>
        <v>Liberica</v>
      </c>
      <c r="O902" t="str">
        <f t="shared" si="44"/>
        <v>Large</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5">
        <f>INDEX(products!$A$1:$G$49,MATCH(orders!$D903,products!$A$1:$A$49,0),MATCH(orders!L$1,products!$A$1:$G$1,0))</f>
        <v>3.5849999999999995</v>
      </c>
      <c r="M903">
        <f t="shared" si="42"/>
        <v>3.5849999999999995</v>
      </c>
      <c r="N903" t="str">
        <f t="shared" si="43"/>
        <v>Robusta</v>
      </c>
      <c r="O903" t="str">
        <f t="shared" si="44"/>
        <v>Large</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5">
        <f>INDEX(products!$A$1:$G$49,MATCH(orders!$D904,products!$A$1:$A$49,0),MATCH(orders!L$1,products!$A$1:$G$1,0))</f>
        <v>31.624999999999996</v>
      </c>
      <c r="M904">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5">
        <f>INDEX(products!$A$1:$G$49,MATCH(orders!$D905,products!$A$1:$A$49,0),MATCH(orders!L$1,products!$A$1:$G$1,0))</f>
        <v>8.73</v>
      </c>
      <c r="M90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5">
        <f>INDEX(products!$A$1:$G$49,MATCH(orders!$D906,products!$A$1:$A$49,0),MATCH(orders!L$1,products!$A$1:$G$1,0))</f>
        <v>29.784999999999997</v>
      </c>
      <c r="M906">
        <f t="shared" si="42"/>
        <v>148.92499999999998</v>
      </c>
      <c r="N906" t="str">
        <f t="shared" si="43"/>
        <v>Arabica</v>
      </c>
      <c r="O906" t="str">
        <f t="shared" si="44"/>
        <v>Large</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5">
        <f>INDEX(products!$A$1:$G$49,MATCH(orders!$D907,products!$A$1:$A$49,0),MATCH(orders!L$1,products!$A$1:$G$1,0))</f>
        <v>6.75</v>
      </c>
      <c r="M907">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5">
        <f>INDEX(products!$A$1:$G$49,MATCH(orders!$D908,products!$A$1:$A$49,0),MATCH(orders!L$1,products!$A$1:$G$1,0))</f>
        <v>6.75</v>
      </c>
      <c r="M908">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5">
        <f>INDEX(products!$A$1:$G$49,MATCH(orders!$D909,products!$A$1:$A$49,0),MATCH(orders!L$1,products!$A$1:$G$1,0))</f>
        <v>12.95</v>
      </c>
      <c r="M909">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5">
        <f>INDEX(products!$A$1:$G$49,MATCH(orders!$D910,products!$A$1:$A$49,0),MATCH(orders!L$1,products!$A$1:$G$1,0))</f>
        <v>11.95</v>
      </c>
      <c r="M910">
        <f t="shared" si="42"/>
        <v>59.75</v>
      </c>
      <c r="N910" t="str">
        <f t="shared" si="43"/>
        <v>Robusta</v>
      </c>
      <c r="O910" t="str">
        <f t="shared" si="44"/>
        <v>Large</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5">
        <f>INDEX(products!$A$1:$G$49,MATCH(orders!$D911,products!$A$1:$A$49,0),MATCH(orders!L$1,products!$A$1:$G$1,0))</f>
        <v>3.5849999999999995</v>
      </c>
      <c r="M911">
        <f t="shared" si="42"/>
        <v>10.754999999999999</v>
      </c>
      <c r="N911" t="str">
        <f t="shared" si="43"/>
        <v>Robusta</v>
      </c>
      <c r="O911" t="str">
        <f t="shared" si="44"/>
        <v>Large</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5">
        <f>INDEX(products!$A$1:$G$49,MATCH(orders!$D912,products!$A$1:$A$49,0),MATCH(orders!L$1,products!$A$1:$G$1,0))</f>
        <v>22.884999999999998</v>
      </c>
      <c r="M912">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5">
        <f>INDEX(products!$A$1:$G$49,MATCH(orders!$D913,products!$A$1:$A$49,0),MATCH(orders!L$1,products!$A$1:$G$1,0))</f>
        <v>11.25</v>
      </c>
      <c r="M913">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5">
        <f>INDEX(products!$A$1:$G$49,MATCH(orders!$D914,products!$A$1:$A$49,0),MATCH(orders!L$1,products!$A$1:$G$1,0))</f>
        <v>22.884999999999998</v>
      </c>
      <c r="M914">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5">
        <f>INDEX(products!$A$1:$G$49,MATCH(orders!$D915,products!$A$1:$A$49,0),MATCH(orders!L$1,products!$A$1:$G$1,0))</f>
        <v>6.75</v>
      </c>
      <c r="M91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5">
        <f>INDEX(products!$A$1:$G$49,MATCH(orders!$D916,products!$A$1:$A$49,0),MATCH(orders!L$1,products!$A$1:$G$1,0))</f>
        <v>11.25</v>
      </c>
      <c r="M916">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5">
        <f>INDEX(products!$A$1:$G$49,MATCH(orders!$D917,products!$A$1:$A$49,0),MATCH(orders!L$1,products!$A$1:$G$1,0))</f>
        <v>27.945</v>
      </c>
      <c r="M917">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5">
        <f>INDEX(products!$A$1:$G$49,MATCH(orders!$D918,products!$A$1:$A$49,0),MATCH(orders!L$1,products!$A$1:$G$1,0))</f>
        <v>3.645</v>
      </c>
      <c r="M918">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5">
        <f>INDEX(products!$A$1:$G$49,MATCH(orders!$D919,products!$A$1:$A$49,0),MATCH(orders!L$1,products!$A$1:$G$1,0))</f>
        <v>6.75</v>
      </c>
      <c r="M919">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5">
        <f>INDEX(products!$A$1:$G$49,MATCH(orders!$D920,products!$A$1:$A$49,0),MATCH(orders!L$1,products!$A$1:$G$1,0))</f>
        <v>7.29</v>
      </c>
      <c r="M920">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5">
        <f>INDEX(products!$A$1:$G$49,MATCH(orders!$D921,products!$A$1:$A$49,0),MATCH(orders!L$1,products!$A$1:$G$1,0))</f>
        <v>2.6849999999999996</v>
      </c>
      <c r="M921">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5">
        <f>INDEX(products!$A$1:$G$49,MATCH(orders!$D922,products!$A$1:$A$49,0),MATCH(orders!L$1,products!$A$1:$G$1,0))</f>
        <v>20.584999999999997</v>
      </c>
      <c r="M922">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5">
        <f>INDEX(products!$A$1:$G$49,MATCH(orders!$D923,products!$A$1:$A$49,0),MATCH(orders!L$1,products!$A$1:$G$1,0))</f>
        <v>3.8849999999999998</v>
      </c>
      <c r="M923">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5">
        <f>INDEX(products!$A$1:$G$49,MATCH(orders!$D924,products!$A$1:$A$49,0),MATCH(orders!L$1,products!$A$1:$G$1,0))</f>
        <v>11.25</v>
      </c>
      <c r="M924">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5">
        <f>INDEX(products!$A$1:$G$49,MATCH(orders!$D925,products!$A$1:$A$49,0),MATCH(orders!L$1,products!$A$1:$G$1,0))</f>
        <v>27.945</v>
      </c>
      <c r="M92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5">
        <f>INDEX(products!$A$1:$G$49,MATCH(orders!$D926,products!$A$1:$A$49,0),MATCH(orders!L$1,products!$A$1:$G$1,0))</f>
        <v>29.784999999999997</v>
      </c>
      <c r="M926">
        <f t="shared" si="42"/>
        <v>89.35499999999999</v>
      </c>
      <c r="N926" t="str">
        <f t="shared" si="43"/>
        <v>Arabica</v>
      </c>
      <c r="O926" t="str">
        <f t="shared" si="44"/>
        <v>Large</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5">
        <f>INDEX(products!$A$1:$G$49,MATCH(orders!$D927,products!$A$1:$A$49,0),MATCH(orders!L$1,products!$A$1:$G$1,0))</f>
        <v>6.75</v>
      </c>
      <c r="M927">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5">
        <f>INDEX(products!$A$1:$G$49,MATCH(orders!$D928,products!$A$1:$A$49,0),MATCH(orders!L$1,products!$A$1:$G$1,0))</f>
        <v>6.75</v>
      </c>
      <c r="M928">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5">
        <f>INDEX(products!$A$1:$G$49,MATCH(orders!$D929,products!$A$1:$A$49,0),MATCH(orders!L$1,products!$A$1:$G$1,0))</f>
        <v>27.945</v>
      </c>
      <c r="M929">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5">
        <f>INDEX(products!$A$1:$G$49,MATCH(orders!$D930,products!$A$1:$A$49,0),MATCH(orders!L$1,products!$A$1:$G$1,0))</f>
        <v>31.624999999999996</v>
      </c>
      <c r="M930">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5">
        <f>INDEX(products!$A$1:$G$49,MATCH(orders!$D931,products!$A$1:$A$49,0),MATCH(orders!L$1,products!$A$1:$G$1,0))</f>
        <v>4.4550000000000001</v>
      </c>
      <c r="M931">
        <f t="shared" si="42"/>
        <v>8.91</v>
      </c>
      <c r="N931" t="str">
        <f t="shared" si="43"/>
        <v>Excelsa</v>
      </c>
      <c r="O931" t="str">
        <f t="shared" si="44"/>
        <v>Large</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5">
        <f>INDEX(products!$A$1:$G$49,MATCH(orders!$D932,products!$A$1:$A$49,0),MATCH(orders!L$1,products!$A$1:$G$1,0))</f>
        <v>12.15</v>
      </c>
      <c r="M932">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5">
        <f>INDEX(products!$A$1:$G$49,MATCH(orders!$D933,products!$A$1:$A$49,0),MATCH(orders!L$1,products!$A$1:$G$1,0))</f>
        <v>5.97</v>
      </c>
      <c r="M933">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5">
        <f>INDEX(products!$A$1:$G$49,MATCH(orders!$D934,products!$A$1:$A$49,0),MATCH(orders!L$1,products!$A$1:$G$1,0))</f>
        <v>13.75</v>
      </c>
      <c r="M934">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5">
        <f>INDEX(products!$A$1:$G$49,MATCH(orders!$D935,products!$A$1:$A$49,0),MATCH(orders!L$1,products!$A$1:$G$1,0))</f>
        <v>8.9499999999999993</v>
      </c>
      <c r="M93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5">
        <f>INDEX(products!$A$1:$G$49,MATCH(orders!$D936,products!$A$1:$A$49,0),MATCH(orders!L$1,products!$A$1:$G$1,0))</f>
        <v>22.884999999999998</v>
      </c>
      <c r="M936">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5">
        <f>INDEX(products!$A$1:$G$49,MATCH(orders!$D937,products!$A$1:$A$49,0),MATCH(orders!L$1,products!$A$1:$G$1,0))</f>
        <v>25.874999999999996</v>
      </c>
      <c r="M937">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5">
        <f>INDEX(products!$A$1:$G$49,MATCH(orders!$D938,products!$A$1:$A$49,0),MATCH(orders!L$1,products!$A$1:$G$1,0))</f>
        <v>7.77</v>
      </c>
      <c r="M938">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5">
        <f>INDEX(products!$A$1:$G$49,MATCH(orders!$D939,products!$A$1:$A$49,0),MATCH(orders!L$1,products!$A$1:$G$1,0))</f>
        <v>22.884999999999998</v>
      </c>
      <c r="M939">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5">
        <f>INDEX(products!$A$1:$G$49,MATCH(orders!$D940,products!$A$1:$A$49,0),MATCH(orders!L$1,products!$A$1:$G$1,0))</f>
        <v>14.85</v>
      </c>
      <c r="M940">
        <f t="shared" si="42"/>
        <v>74.25</v>
      </c>
      <c r="N940" t="str">
        <f t="shared" si="43"/>
        <v>Excelsa</v>
      </c>
      <c r="O940" t="str">
        <f t="shared" si="44"/>
        <v>Large</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5">
        <f>INDEX(products!$A$1:$G$49,MATCH(orders!$D941,products!$A$1:$A$49,0),MATCH(orders!L$1,products!$A$1:$G$1,0))</f>
        <v>4.7549999999999999</v>
      </c>
      <c r="M941">
        <f t="shared" si="42"/>
        <v>28.53</v>
      </c>
      <c r="N941" t="str">
        <f t="shared" si="43"/>
        <v>Liberica</v>
      </c>
      <c r="O941" t="str">
        <f t="shared" si="44"/>
        <v>Large</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5">
        <f>INDEX(products!$A$1:$G$49,MATCH(orders!$D942,products!$A$1:$A$49,0),MATCH(orders!L$1,products!$A$1:$G$1,0))</f>
        <v>7.169999999999999</v>
      </c>
      <c r="M942">
        <f t="shared" si="42"/>
        <v>14.339999999999998</v>
      </c>
      <c r="N942" t="str">
        <f t="shared" si="43"/>
        <v>Robusta</v>
      </c>
      <c r="O942" t="str">
        <f t="shared" si="44"/>
        <v>Large</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5">
        <f>INDEX(products!$A$1:$G$49,MATCH(orders!$D943,products!$A$1:$A$49,0),MATCH(orders!L$1,products!$A$1:$G$1,0))</f>
        <v>7.77</v>
      </c>
      <c r="M943">
        <f t="shared" si="42"/>
        <v>15.54</v>
      </c>
      <c r="N943" t="str">
        <f t="shared" si="43"/>
        <v>Arabica</v>
      </c>
      <c r="O943" t="str">
        <f t="shared" si="44"/>
        <v>Large</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5">
        <f>INDEX(products!$A$1:$G$49,MATCH(orders!$D944,products!$A$1:$A$49,0),MATCH(orders!L$1,products!$A$1:$G$1,0))</f>
        <v>11.95</v>
      </c>
      <c r="M944">
        <f t="shared" si="42"/>
        <v>35.849999999999994</v>
      </c>
      <c r="N944" t="str">
        <f t="shared" si="43"/>
        <v>Robusta</v>
      </c>
      <c r="O944" t="str">
        <f t="shared" si="44"/>
        <v>Large</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5">
        <f>INDEX(products!$A$1:$G$49,MATCH(orders!$D945,products!$A$1:$A$49,0),MATCH(orders!L$1,products!$A$1:$G$1,0))</f>
        <v>7.77</v>
      </c>
      <c r="M945">
        <f t="shared" si="42"/>
        <v>46.62</v>
      </c>
      <c r="N945" t="str">
        <f t="shared" si="43"/>
        <v>Arabica</v>
      </c>
      <c r="O945" t="str">
        <f t="shared" si="44"/>
        <v>Large</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5">
        <f>INDEX(products!$A$1:$G$49,MATCH(orders!$D946,products!$A$1:$A$49,0),MATCH(orders!L$1,products!$A$1:$G$1,0))</f>
        <v>7.169999999999999</v>
      </c>
      <c r="M946">
        <f t="shared" si="42"/>
        <v>35.849999999999994</v>
      </c>
      <c r="N946" t="str">
        <f t="shared" si="43"/>
        <v>Robusta</v>
      </c>
      <c r="O946" t="str">
        <f t="shared" si="44"/>
        <v>Large</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5">
        <f>INDEX(products!$A$1:$G$49,MATCH(orders!$D947,products!$A$1:$A$49,0),MATCH(orders!L$1,products!$A$1:$G$1,0))</f>
        <v>29.784999999999997</v>
      </c>
      <c r="M947">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5">
        <f>INDEX(products!$A$1:$G$49,MATCH(orders!$D948,products!$A$1:$A$49,0),MATCH(orders!L$1,products!$A$1:$G$1,0))</f>
        <v>7.77</v>
      </c>
      <c r="M948">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5">
        <f>INDEX(products!$A$1:$G$49,MATCH(orders!$D949,products!$A$1:$A$49,0),MATCH(orders!L$1,products!$A$1:$G$1,0))</f>
        <v>11.25</v>
      </c>
      <c r="M949">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5">
        <f>INDEX(products!$A$1:$G$49,MATCH(orders!$D950,products!$A$1:$A$49,0),MATCH(orders!L$1,products!$A$1:$G$1,0))</f>
        <v>27.945</v>
      </c>
      <c r="M950">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5">
        <f>INDEX(products!$A$1:$G$49,MATCH(orders!$D951,products!$A$1:$A$49,0),MATCH(orders!L$1,products!$A$1:$G$1,0))</f>
        <v>27.484999999999996</v>
      </c>
      <c r="M951">
        <f t="shared" si="42"/>
        <v>109.93999999999998</v>
      </c>
      <c r="N951" t="str">
        <f t="shared" si="43"/>
        <v>Robusta</v>
      </c>
      <c r="O951" t="str">
        <f t="shared" si="44"/>
        <v>Large</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5">
        <f>INDEX(products!$A$1:$G$49,MATCH(orders!$D952,products!$A$1:$A$49,0),MATCH(orders!L$1,products!$A$1:$G$1,0))</f>
        <v>3.5849999999999995</v>
      </c>
      <c r="M952">
        <f t="shared" si="42"/>
        <v>14.339999999999998</v>
      </c>
      <c r="N952" t="str">
        <f t="shared" si="43"/>
        <v>Robusta</v>
      </c>
      <c r="O952" t="str">
        <f t="shared" si="44"/>
        <v>Large</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5">
        <f>INDEX(products!$A$1:$G$49,MATCH(orders!$D953,products!$A$1:$A$49,0),MATCH(orders!L$1,products!$A$1:$G$1,0))</f>
        <v>3.5849999999999995</v>
      </c>
      <c r="M953">
        <f t="shared" si="42"/>
        <v>21.509999999999998</v>
      </c>
      <c r="N953" t="str">
        <f t="shared" si="43"/>
        <v>Robusta</v>
      </c>
      <c r="O953" t="str">
        <f t="shared" si="44"/>
        <v>Large</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5">
        <f>INDEX(products!$A$1:$G$49,MATCH(orders!$D954,products!$A$1:$A$49,0),MATCH(orders!L$1,products!$A$1:$G$1,0))</f>
        <v>11.25</v>
      </c>
      <c r="M954">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5">
        <f>INDEX(products!$A$1:$G$49,MATCH(orders!$D955,products!$A$1:$A$49,0),MATCH(orders!L$1,products!$A$1:$G$1,0))</f>
        <v>3.8849999999999998</v>
      </c>
      <c r="M955">
        <f t="shared" si="42"/>
        <v>3.8849999999999998</v>
      </c>
      <c r="N955" t="str">
        <f t="shared" si="43"/>
        <v>Arabica</v>
      </c>
      <c r="O955" t="str">
        <f t="shared" si="44"/>
        <v>Large</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5">
        <f>INDEX(products!$A$1:$G$49,MATCH(orders!$D956,products!$A$1:$A$49,0),MATCH(orders!L$1,products!$A$1:$G$1,0))</f>
        <v>27.945</v>
      </c>
      <c r="M956">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5">
        <f>INDEX(products!$A$1:$G$49,MATCH(orders!$D957,products!$A$1:$A$49,0),MATCH(orders!L$1,products!$A$1:$G$1,0))</f>
        <v>34.154999999999994</v>
      </c>
      <c r="M957">
        <f t="shared" si="42"/>
        <v>170.77499999999998</v>
      </c>
      <c r="N957" t="str">
        <f t="shared" si="43"/>
        <v>Excelsa</v>
      </c>
      <c r="O957" t="str">
        <f t="shared" si="44"/>
        <v>Large</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5">
        <f>INDEX(products!$A$1:$G$49,MATCH(orders!$D958,products!$A$1:$A$49,0),MATCH(orders!L$1,products!$A$1:$G$1,0))</f>
        <v>27.484999999999996</v>
      </c>
      <c r="M958">
        <f t="shared" si="42"/>
        <v>54.969999999999992</v>
      </c>
      <c r="N958" t="str">
        <f t="shared" si="43"/>
        <v>Robusta</v>
      </c>
      <c r="O958" t="str">
        <f t="shared" si="44"/>
        <v>Large</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5">
        <f>INDEX(products!$A$1:$G$49,MATCH(orders!$D959,products!$A$1:$A$49,0),MATCH(orders!L$1,products!$A$1:$G$1,0))</f>
        <v>14.85</v>
      </c>
      <c r="M959">
        <f t="shared" si="42"/>
        <v>14.85</v>
      </c>
      <c r="N959" t="str">
        <f t="shared" si="43"/>
        <v>Excelsa</v>
      </c>
      <c r="O959" t="str">
        <f t="shared" si="44"/>
        <v>Large</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5">
        <f>INDEX(products!$A$1:$G$49,MATCH(orders!$D960,products!$A$1:$A$49,0),MATCH(orders!L$1,products!$A$1:$G$1,0))</f>
        <v>3.8849999999999998</v>
      </c>
      <c r="M960">
        <f t="shared" si="42"/>
        <v>7.77</v>
      </c>
      <c r="N960" t="str">
        <f t="shared" si="43"/>
        <v>Arabica</v>
      </c>
      <c r="O960" t="str">
        <f t="shared" si="44"/>
        <v>Large</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5">
        <f>INDEX(products!$A$1:$G$49,MATCH(orders!$D961,products!$A$1:$A$49,0),MATCH(orders!L$1,products!$A$1:$G$1,0))</f>
        <v>4.7549999999999999</v>
      </c>
      <c r="M961">
        <f t="shared" si="42"/>
        <v>23.774999999999999</v>
      </c>
      <c r="N961" t="str">
        <f t="shared" si="43"/>
        <v>Liberica</v>
      </c>
      <c r="O961" t="str">
        <f t="shared" si="44"/>
        <v>Large</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5">
        <f>INDEX(products!$A$1:$G$49,MATCH(orders!$D962,products!$A$1:$A$49,0),MATCH(orders!L$1,products!$A$1:$G$1,0))</f>
        <v>15.85</v>
      </c>
      <c r="M962">
        <f t="shared" si="42"/>
        <v>79.25</v>
      </c>
      <c r="N962" t="str">
        <f t="shared" si="43"/>
        <v>Liberica</v>
      </c>
      <c r="O962" t="str">
        <f t="shared" si="44"/>
        <v>Large</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5">
        <f>INDEX(products!$A$1:$G$49,MATCH(orders!$D963,products!$A$1:$A$49,0),MATCH(orders!L$1,products!$A$1:$G$1,0))</f>
        <v>22.884999999999998</v>
      </c>
      <c r="M963">
        <f t="shared" ref="M963:M1001" si="45">L963*E963</f>
        <v>45.769999999999996</v>
      </c>
      <c r="N963" t="str">
        <f t="shared" ref="N963:N1001" si="46">IF(I963="Rob","Robusta",IF(I963="Exc","Excelsa",IF(I963="Lib","Liberica",IF(I963="Ara","Arabica",""))))</f>
        <v>Arabica</v>
      </c>
      <c r="O963" t="str">
        <f t="shared" ref="O963:O1001" si="47">IF(J963="M","Medium",IF(J963="L","Large",IF(J963="D","Dark","")))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5">
        <f>INDEX(products!$A$1:$G$49,MATCH(orders!$D964,products!$A$1:$A$49,0),MATCH(orders!L$1,products!$A$1:$G$1,0))</f>
        <v>8.9499999999999993</v>
      </c>
      <c r="M964">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5">
        <f>INDEX(products!$A$1:$G$49,MATCH(orders!$D965,products!$A$1:$A$49,0),MATCH(orders!L$1,products!$A$1:$G$1,0))</f>
        <v>5.97</v>
      </c>
      <c r="M96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5">
        <f>INDEX(products!$A$1:$G$49,MATCH(orders!$D966,products!$A$1:$A$49,0),MATCH(orders!L$1,products!$A$1:$G$1,0))</f>
        <v>4.4550000000000001</v>
      </c>
      <c r="M966">
        <f t="shared" si="45"/>
        <v>22.274999999999999</v>
      </c>
      <c r="N966" t="str">
        <f t="shared" si="46"/>
        <v>Excelsa</v>
      </c>
      <c r="O966" t="str">
        <f t="shared" si="47"/>
        <v>Large</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5">
        <f>INDEX(products!$A$1:$G$49,MATCH(orders!$D967,products!$A$1:$A$49,0),MATCH(orders!L$1,products!$A$1:$G$1,0))</f>
        <v>9.9499999999999993</v>
      </c>
      <c r="M967">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5">
        <f>INDEX(products!$A$1:$G$49,MATCH(orders!$D968,products!$A$1:$A$49,0),MATCH(orders!L$1,products!$A$1:$G$1,0))</f>
        <v>8.91</v>
      </c>
      <c r="M968">
        <f t="shared" si="45"/>
        <v>53.46</v>
      </c>
      <c r="N968" t="str">
        <f t="shared" si="46"/>
        <v>Excelsa</v>
      </c>
      <c r="O968" t="str">
        <f t="shared" si="47"/>
        <v>Large</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5">
        <f>INDEX(products!$A$1:$G$49,MATCH(orders!$D969,products!$A$1:$A$49,0),MATCH(orders!L$1,products!$A$1:$G$1,0))</f>
        <v>2.6849999999999996</v>
      </c>
      <c r="M969">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5">
        <f>INDEX(products!$A$1:$G$49,MATCH(orders!$D970,products!$A$1:$A$49,0),MATCH(orders!L$1,products!$A$1:$G$1,0))</f>
        <v>2.9849999999999999</v>
      </c>
      <c r="M970">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5">
        <f>INDEX(products!$A$1:$G$49,MATCH(orders!$D971,products!$A$1:$A$49,0),MATCH(orders!L$1,products!$A$1:$G$1,0))</f>
        <v>12.95</v>
      </c>
      <c r="M971">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5">
        <f>INDEX(products!$A$1:$G$49,MATCH(orders!$D972,products!$A$1:$A$49,0),MATCH(orders!L$1,products!$A$1:$G$1,0))</f>
        <v>8.25</v>
      </c>
      <c r="M972">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5">
        <f>INDEX(products!$A$1:$G$49,MATCH(orders!$D973,products!$A$1:$A$49,0),MATCH(orders!L$1,products!$A$1:$G$1,0))</f>
        <v>29.784999999999997</v>
      </c>
      <c r="M973">
        <f t="shared" si="45"/>
        <v>148.92499999999998</v>
      </c>
      <c r="N973" t="str">
        <f t="shared" si="46"/>
        <v>Arabica</v>
      </c>
      <c r="O973" t="str">
        <f t="shared" si="47"/>
        <v>Large</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5">
        <f>INDEX(products!$A$1:$G$49,MATCH(orders!$D974,products!$A$1:$A$49,0),MATCH(orders!L$1,products!$A$1:$G$1,0))</f>
        <v>29.784999999999997</v>
      </c>
      <c r="M974">
        <f t="shared" si="45"/>
        <v>89.35499999999999</v>
      </c>
      <c r="N974" t="str">
        <f t="shared" si="46"/>
        <v>Arabica</v>
      </c>
      <c r="O974" t="str">
        <f t="shared" si="47"/>
        <v>Large</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5">
        <f>INDEX(products!$A$1:$G$49,MATCH(orders!$D975,products!$A$1:$A$49,0),MATCH(orders!L$1,products!$A$1:$G$1,0))</f>
        <v>14.55</v>
      </c>
      <c r="M97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5">
        <f>INDEX(products!$A$1:$G$49,MATCH(orders!$D976,products!$A$1:$A$49,0),MATCH(orders!L$1,products!$A$1:$G$1,0))</f>
        <v>5.3699999999999992</v>
      </c>
      <c r="M976">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5">
        <f>INDEX(products!$A$1:$G$49,MATCH(orders!$D977,products!$A$1:$A$49,0),MATCH(orders!L$1,products!$A$1:$G$1,0))</f>
        <v>2.9849999999999999</v>
      </c>
      <c r="M977">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5">
        <f>INDEX(products!$A$1:$G$49,MATCH(orders!$D978,products!$A$1:$A$49,0),MATCH(orders!L$1,products!$A$1:$G$1,0))</f>
        <v>27.484999999999996</v>
      </c>
      <c r="M978">
        <f t="shared" si="45"/>
        <v>137.42499999999998</v>
      </c>
      <c r="N978" t="str">
        <f t="shared" si="46"/>
        <v>Robusta</v>
      </c>
      <c r="O978" t="str">
        <f t="shared" si="47"/>
        <v>Large</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5">
        <f>INDEX(products!$A$1:$G$49,MATCH(orders!$D979,products!$A$1:$A$49,0),MATCH(orders!L$1,products!$A$1:$G$1,0))</f>
        <v>11.95</v>
      </c>
      <c r="M979">
        <f t="shared" si="45"/>
        <v>59.75</v>
      </c>
      <c r="N979" t="str">
        <f t="shared" si="46"/>
        <v>Robusta</v>
      </c>
      <c r="O979" t="str">
        <f t="shared" si="47"/>
        <v>Large</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5">
        <f>INDEX(products!$A$1:$G$49,MATCH(orders!$D980,products!$A$1:$A$49,0),MATCH(orders!L$1,products!$A$1:$G$1,0))</f>
        <v>7.77</v>
      </c>
      <c r="M980">
        <f t="shared" si="45"/>
        <v>23.31</v>
      </c>
      <c r="N980" t="str">
        <f t="shared" si="46"/>
        <v>Arabica</v>
      </c>
      <c r="O980" t="str">
        <f t="shared" si="47"/>
        <v>Large</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5">
        <f>INDEX(products!$A$1:$G$49,MATCH(orders!$D981,products!$A$1:$A$49,0),MATCH(orders!L$1,products!$A$1:$G$1,0))</f>
        <v>5.3699999999999992</v>
      </c>
      <c r="M981">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5">
        <f>INDEX(products!$A$1:$G$49,MATCH(orders!$D982,products!$A$1:$A$49,0),MATCH(orders!L$1,products!$A$1:$G$1,0))</f>
        <v>27.945</v>
      </c>
      <c r="M982">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5">
        <f>INDEX(products!$A$1:$G$49,MATCH(orders!$D983,products!$A$1:$A$49,0),MATCH(orders!L$1,products!$A$1:$G$1,0))</f>
        <v>3.645</v>
      </c>
      <c r="M983">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5">
        <f>INDEX(products!$A$1:$G$49,MATCH(orders!$D984,products!$A$1:$A$49,0),MATCH(orders!L$1,products!$A$1:$G$1,0))</f>
        <v>11.95</v>
      </c>
      <c r="M984">
        <f t="shared" si="45"/>
        <v>23.9</v>
      </c>
      <c r="N984" t="str">
        <f t="shared" si="46"/>
        <v>Robusta</v>
      </c>
      <c r="O984" t="str">
        <f t="shared" si="47"/>
        <v>Large</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5">
        <f>INDEX(products!$A$1:$G$49,MATCH(orders!$D985,products!$A$1:$A$49,0),MATCH(orders!L$1,products!$A$1:$G$1,0))</f>
        <v>3.375</v>
      </c>
      <c r="M98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5">
        <f>INDEX(products!$A$1:$G$49,MATCH(orders!$D986,products!$A$1:$A$49,0),MATCH(orders!L$1,products!$A$1:$G$1,0))</f>
        <v>31.624999999999996</v>
      </c>
      <c r="M986">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5">
        <f>INDEX(products!$A$1:$G$49,MATCH(orders!$D987,products!$A$1:$A$49,0),MATCH(orders!L$1,products!$A$1:$G$1,0))</f>
        <v>11.95</v>
      </c>
      <c r="M987">
        <f t="shared" si="45"/>
        <v>47.8</v>
      </c>
      <c r="N987" t="str">
        <f t="shared" si="46"/>
        <v>Robusta</v>
      </c>
      <c r="O987" t="str">
        <f t="shared" si="47"/>
        <v>Large</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5">
        <f>INDEX(products!$A$1:$G$49,MATCH(orders!$D988,products!$A$1:$A$49,0),MATCH(orders!L$1,products!$A$1:$G$1,0))</f>
        <v>33.464999999999996</v>
      </c>
      <c r="M988">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5">
        <f>INDEX(products!$A$1:$G$49,MATCH(orders!$D989,products!$A$1:$A$49,0),MATCH(orders!L$1,products!$A$1:$G$1,0))</f>
        <v>5.97</v>
      </c>
      <c r="M989">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5">
        <f>INDEX(products!$A$1:$G$49,MATCH(orders!$D990,products!$A$1:$A$49,0),MATCH(orders!L$1,products!$A$1:$G$1,0))</f>
        <v>9.9499999999999993</v>
      </c>
      <c r="M990">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5">
        <f>INDEX(products!$A$1:$G$49,MATCH(orders!$D991,products!$A$1:$A$49,0),MATCH(orders!L$1,products!$A$1:$G$1,0))</f>
        <v>25.874999999999996</v>
      </c>
      <c r="M991">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5">
        <f>INDEX(products!$A$1:$G$49,MATCH(orders!$D992,products!$A$1:$A$49,0),MATCH(orders!L$1,products!$A$1:$G$1,0))</f>
        <v>3.645</v>
      </c>
      <c r="M992">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5">
        <f>INDEX(products!$A$1:$G$49,MATCH(orders!$D993,products!$A$1:$A$49,0),MATCH(orders!L$1,products!$A$1:$G$1,0))</f>
        <v>7.77</v>
      </c>
      <c r="M993">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5">
        <f>INDEX(products!$A$1:$G$49,MATCH(orders!$D994,products!$A$1:$A$49,0),MATCH(orders!L$1,products!$A$1:$G$1,0))</f>
        <v>36.454999999999998</v>
      </c>
      <c r="M994">
        <f t="shared" si="45"/>
        <v>109.36499999999999</v>
      </c>
      <c r="N994" t="str">
        <f t="shared" si="46"/>
        <v>Liberica</v>
      </c>
      <c r="O994" t="str">
        <f t="shared" si="47"/>
        <v>Large</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5">
        <f>INDEX(products!$A$1:$G$49,MATCH(orders!$D995,products!$A$1:$A$49,0),MATCH(orders!L$1,products!$A$1:$G$1,0))</f>
        <v>12.95</v>
      </c>
      <c r="M995">
        <f t="shared" si="45"/>
        <v>77.699999999999989</v>
      </c>
      <c r="N995" t="str">
        <f t="shared" si="46"/>
        <v>Arabica</v>
      </c>
      <c r="O995" t="str">
        <f t="shared" si="47"/>
        <v>Large</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5">
        <f>INDEX(products!$A$1:$G$49,MATCH(orders!$D996,products!$A$1:$A$49,0),MATCH(orders!L$1,products!$A$1:$G$1,0))</f>
        <v>2.9849999999999999</v>
      </c>
      <c r="M996">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5">
        <f>INDEX(products!$A$1:$G$49,MATCH(orders!$D997,products!$A$1:$A$49,0),MATCH(orders!L$1,products!$A$1:$G$1,0))</f>
        <v>27.484999999999996</v>
      </c>
      <c r="M997">
        <f t="shared" si="45"/>
        <v>27.484999999999996</v>
      </c>
      <c r="N997" t="str">
        <f t="shared" si="46"/>
        <v>Robusta</v>
      </c>
      <c r="O997" t="str">
        <f t="shared" si="47"/>
        <v>Large</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5">
        <f>INDEX(products!$A$1:$G$49,MATCH(orders!$D998,products!$A$1:$A$49,0),MATCH(orders!L$1,products!$A$1:$G$1,0))</f>
        <v>5.97</v>
      </c>
      <c r="M998">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5">
        <f>INDEX(products!$A$1:$G$49,MATCH(orders!$D999,products!$A$1:$A$49,0),MATCH(orders!L$1,products!$A$1:$G$1,0))</f>
        <v>6.75</v>
      </c>
      <c r="M999">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5">
        <f>INDEX(products!$A$1:$G$49,MATCH(orders!$D1000,products!$A$1:$A$49,0),MATCH(orders!L$1,products!$A$1:$G$1,0))</f>
        <v>9.9499999999999993</v>
      </c>
      <c r="M1000">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5">
        <f>INDEX(products!$A$1:$G$49,MATCH(orders!$D1001,products!$A$1:$A$49,0),MATCH(orders!L$1,products!$A$1:$G$1,0))</f>
        <v>4.125</v>
      </c>
      <c r="M1001">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activeCell="C1" sqref="C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2E6C5-04EB-456E-9483-D509C0B8F830}">
  <dimension ref="A3:E9"/>
  <sheetViews>
    <sheetView topLeftCell="B3" zoomScale="76" zoomScaleNormal="76" workbookViewId="0">
      <selection sqref="A1:Q27"/>
    </sheetView>
  </sheetViews>
  <sheetFormatPr defaultRowHeight="14.5" x14ac:dyDescent="0.35"/>
  <cols>
    <col min="1" max="1" width="12.36328125" bestFit="1" customWidth="1"/>
    <col min="2" max="2" width="22.08984375" bestFit="1" customWidth="1"/>
    <col min="3" max="4" width="19.7265625" bestFit="1" customWidth="1"/>
    <col min="5" max="5" width="10.81640625" bestFit="1" customWidth="1"/>
    <col min="6" max="6" width="19.7265625" bestFit="1" customWidth="1"/>
    <col min="7" max="7" width="10.81640625" bestFit="1" customWidth="1"/>
  </cols>
  <sheetData>
    <row r="3" spans="1:5" x14ac:dyDescent="0.35">
      <c r="A3" s="6" t="s">
        <v>6204</v>
      </c>
      <c r="C3" s="6" t="s">
        <v>6196</v>
      </c>
    </row>
    <row r="4" spans="1:5" x14ac:dyDescent="0.35">
      <c r="A4" s="6" t="s">
        <v>6200</v>
      </c>
      <c r="B4" s="6" t="s">
        <v>6201</v>
      </c>
      <c r="C4" t="s">
        <v>6202</v>
      </c>
      <c r="D4" t="s">
        <v>6203</v>
      </c>
      <c r="E4" t="s">
        <v>6198</v>
      </c>
    </row>
    <row r="5" spans="1:5" x14ac:dyDescent="0.35">
      <c r="A5" t="s">
        <v>6206</v>
      </c>
      <c r="B5" t="s">
        <v>6205</v>
      </c>
      <c r="C5" s="7">
        <v>53.46</v>
      </c>
      <c r="D5" s="7"/>
      <c r="E5" s="7">
        <v>53.46</v>
      </c>
    </row>
    <row r="6" spans="1:5" x14ac:dyDescent="0.35">
      <c r="B6" t="s">
        <v>6208</v>
      </c>
      <c r="C6" s="7"/>
      <c r="D6" s="7">
        <v>57.06</v>
      </c>
      <c r="E6" s="7">
        <v>57.06</v>
      </c>
    </row>
    <row r="7" spans="1:5" x14ac:dyDescent="0.35">
      <c r="B7" t="s">
        <v>6199</v>
      </c>
      <c r="C7" s="7">
        <v>53.46</v>
      </c>
      <c r="D7" s="7">
        <v>38.04</v>
      </c>
      <c r="E7" s="7">
        <v>91.5</v>
      </c>
    </row>
    <row r="8" spans="1:5" x14ac:dyDescent="0.35">
      <c r="A8" t="s">
        <v>6207</v>
      </c>
      <c r="C8" s="7">
        <v>106.92</v>
      </c>
      <c r="D8" s="7">
        <v>95.1</v>
      </c>
      <c r="E8" s="7">
        <v>202.02</v>
      </c>
    </row>
    <row r="9" spans="1:5" x14ac:dyDescent="0.35">
      <c r="A9" t="s">
        <v>6198</v>
      </c>
      <c r="C9" s="7">
        <v>106.92</v>
      </c>
      <c r="D9" s="7">
        <v>95.1</v>
      </c>
      <c r="E9" s="7">
        <v>202.02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CF9CC-E36A-4504-9C66-08063BC0DBC6}">
  <dimension ref="A3:B5"/>
  <sheetViews>
    <sheetView workbookViewId="0">
      <selection activeCell="H21" sqref="H21"/>
    </sheetView>
  </sheetViews>
  <sheetFormatPr defaultRowHeight="14.5" x14ac:dyDescent="0.35"/>
  <cols>
    <col min="1" max="1" width="11.81640625" bestFit="1" customWidth="1"/>
    <col min="2" max="2" width="11.26953125" bestFit="1" customWidth="1"/>
    <col min="3" max="4" width="9.81640625" bestFit="1" customWidth="1"/>
    <col min="5" max="8" width="18.453125" bestFit="1" customWidth="1"/>
    <col min="9" max="9" width="10.7265625" bestFit="1" customWidth="1"/>
  </cols>
  <sheetData>
    <row r="3" spans="1:2" x14ac:dyDescent="0.35">
      <c r="A3" s="6" t="s">
        <v>7</v>
      </c>
      <c r="B3" t="s">
        <v>6204</v>
      </c>
    </row>
    <row r="4" spans="1:2" x14ac:dyDescent="0.35">
      <c r="A4" t="s">
        <v>19</v>
      </c>
      <c r="B4" s="8">
        <v>202.02</v>
      </c>
    </row>
    <row r="5" spans="1:2" x14ac:dyDescent="0.35">
      <c r="A5" t="s">
        <v>6198</v>
      </c>
      <c r="B5" s="8">
        <v>202.02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CD0E8-7406-4937-8C04-094992DD246F}">
  <dimension ref="A3:B7"/>
  <sheetViews>
    <sheetView workbookViewId="0">
      <selection activeCell="H8" sqref="H8"/>
    </sheetView>
  </sheetViews>
  <sheetFormatPr defaultRowHeight="14.5" x14ac:dyDescent="0.35"/>
  <cols>
    <col min="1" max="1" width="16.7265625" bestFit="1" customWidth="1"/>
    <col min="2" max="2" width="11.26953125" bestFit="1" customWidth="1"/>
    <col min="3" max="4" width="9.81640625" bestFit="1" customWidth="1"/>
    <col min="5" max="8" width="18.453125" bestFit="1" customWidth="1"/>
    <col min="9" max="9" width="10.7265625" bestFit="1" customWidth="1"/>
  </cols>
  <sheetData>
    <row r="3" spans="1:2" x14ac:dyDescent="0.35">
      <c r="A3" s="6" t="s">
        <v>4</v>
      </c>
      <c r="B3" t="s">
        <v>6204</v>
      </c>
    </row>
    <row r="4" spans="1:2" x14ac:dyDescent="0.35">
      <c r="A4" t="s">
        <v>1623</v>
      </c>
      <c r="B4" s="8">
        <v>57.06</v>
      </c>
    </row>
    <row r="5" spans="1:2" x14ac:dyDescent="0.35">
      <c r="A5" t="s">
        <v>1679</v>
      </c>
      <c r="B5" s="8">
        <v>53.46</v>
      </c>
    </row>
    <row r="6" spans="1:2" x14ac:dyDescent="0.35">
      <c r="A6" t="s">
        <v>1598</v>
      </c>
      <c r="B6" s="8">
        <v>91.5</v>
      </c>
    </row>
    <row r="7" spans="1:2" x14ac:dyDescent="0.35">
      <c r="A7" t="s">
        <v>6198</v>
      </c>
      <c r="B7" s="8">
        <v>202.02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F9608-5FBC-49C9-9BB2-A212AE740D3E}">
  <dimension ref="A1"/>
  <sheetViews>
    <sheetView showGridLines="0" tabSelected="1" zoomScale="70" zoomScaleNormal="70" workbookViewId="0">
      <selection sqref="A1:A1048576"/>
    </sheetView>
  </sheetViews>
  <sheetFormatPr defaultRowHeight="14.5" x14ac:dyDescent="0.35"/>
  <cols>
    <col min="1" max="16384" width="8.726562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Totalsales2</vt:lpstr>
      <vt:lpstr>Totalsales2 (2)</vt:lpstr>
      <vt:lpstr>SalesDashboard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Datchaneswari J</dc:creator>
  <cp:keywords/>
  <dc:description/>
  <cp:lastModifiedBy>datchaneswari j</cp:lastModifiedBy>
  <cp:revision/>
  <dcterms:created xsi:type="dcterms:W3CDTF">2022-11-26T09:51:45Z</dcterms:created>
  <dcterms:modified xsi:type="dcterms:W3CDTF">2024-07-27T10:06:24Z</dcterms:modified>
  <cp:category/>
  <cp:contentStatus/>
</cp:coreProperties>
</file>