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edennis/Desktop/Analysis Projects/Crowdfunding Analysis/"/>
    </mc:Choice>
  </mc:AlternateContent>
  <xr:revisionPtr revIDLastSave="0" documentId="13_ncr:1_{83D074A9-7082-5E42-8A70-EAB133D635B4}" xr6:coauthVersionLast="47" xr6:coauthVersionMax="47" xr10:uidLastSave="{00000000-0000-0000-0000-000000000000}"/>
  <bookViews>
    <workbookView xWindow="-38340" yWindow="-1840" windowWidth="36440" windowHeight="21140" activeTab="6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OBOG Line Chart" sheetId="15" r:id="rId4"/>
    <sheet name="Category Statistics" sheetId="2" r:id="rId5"/>
    <sheet name="Subcategory Statistics" sheetId="3" r:id="rId6"/>
    <sheet name="Edinburgh Research" sheetId="7" r:id="rId7"/>
  </sheets>
  <definedNames>
    <definedName name="_xlnm._FilterDatabase" localSheetId="6" hidden="1">'Edinburgh Research'!$A$1:$B$6</definedName>
    <definedName name="_xlnm._FilterDatabase" localSheetId="0" hidden="1">Kickstarter!$A$1:$U$4115</definedName>
  </definedNames>
  <calcPr calcId="191029"/>
  <pivotCaches>
    <pivotCache cacheId="4" r:id="rId8"/>
    <pivotCache cacheId="8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/>
  <c r="D12" i="13"/>
  <c r="D11" i="13"/>
  <c r="D10" i="13"/>
  <c r="D9" i="13"/>
  <c r="D8" i="13"/>
  <c r="D13" i="13"/>
  <c r="H13" i="13" s="1"/>
  <c r="D7" i="13"/>
  <c r="D6" i="13"/>
  <c r="D5" i="13"/>
  <c r="D4" i="13"/>
  <c r="C13" i="13"/>
  <c r="G13" i="13" s="1"/>
  <c r="C12" i="13"/>
  <c r="C11" i="13"/>
  <c r="C10" i="13"/>
  <c r="C9" i="13"/>
  <c r="C8" i="13"/>
  <c r="C7" i="13"/>
  <c r="C6" i="13"/>
  <c r="C5" i="13"/>
  <c r="C4" i="13"/>
  <c r="D3" i="13"/>
  <c r="C3" i="13"/>
  <c r="C2" i="13"/>
  <c r="B13" i="13"/>
  <c r="E13" i="13" s="1"/>
  <c r="B12" i="13"/>
  <c r="E12" i="13" s="1"/>
  <c r="B11" i="13"/>
  <c r="E11" i="13" s="1"/>
  <c r="B10" i="13"/>
  <c r="E10" i="13" s="1"/>
  <c r="B9" i="13"/>
  <c r="B8" i="13"/>
  <c r="B7" i="13"/>
  <c r="B6" i="13"/>
  <c r="B5" i="13"/>
  <c r="B4" i="13"/>
  <c r="B3" i="13"/>
  <c r="D2" i="13"/>
  <c r="F6" i="7"/>
  <c r="F5" i="7"/>
  <c r="F4" i="7"/>
  <c r="F3" i="7"/>
  <c r="F2" i="7"/>
  <c r="D6" i="7"/>
  <c r="D5" i="7"/>
  <c r="D4" i="7"/>
  <c r="D3" i="7"/>
  <c r="D2" i="7"/>
  <c r="C6" i="7"/>
  <c r="C5" i="7"/>
  <c r="C4" i="7"/>
  <c r="C3" i="7"/>
  <c r="C2" i="7"/>
  <c r="B5" i="7"/>
  <c r="B6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656" i="1"/>
  <c r="T2657" i="1"/>
  <c r="T2658" i="1"/>
  <c r="T2659" i="1"/>
  <c r="T2660" i="1"/>
  <c r="T2661" i="1"/>
  <c r="T2662" i="1"/>
  <c r="T2924" i="1"/>
  <c r="T293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342" i="1"/>
  <c r="T1343" i="1"/>
  <c r="T1344" i="1"/>
  <c r="T1345" i="1"/>
  <c r="T1453" i="1"/>
  <c r="T1454" i="1"/>
  <c r="T1455" i="1"/>
  <c r="T1456" i="1"/>
  <c r="T1457" i="1"/>
  <c r="T1458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3128" i="1"/>
  <c r="T3129" i="1"/>
  <c r="T3194" i="1"/>
  <c r="T3791" i="1"/>
  <c r="T3871" i="1"/>
  <c r="T3872" i="1"/>
  <c r="T3873" i="1"/>
  <c r="T3874" i="1"/>
  <c r="T3875" i="1"/>
  <c r="T3876" i="1"/>
  <c r="T3877" i="1"/>
  <c r="T3879" i="1"/>
  <c r="T3880" i="1"/>
  <c r="T3881" i="1"/>
  <c r="T3883" i="1"/>
  <c r="T3884" i="1"/>
  <c r="T3886" i="1"/>
  <c r="T3887" i="1"/>
  <c r="T3888" i="1"/>
  <c r="T388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63" i="1"/>
  <c r="T2925" i="1"/>
  <c r="T2926" i="1"/>
  <c r="T2927" i="1"/>
  <c r="T2928" i="1"/>
  <c r="T2929" i="1"/>
  <c r="T2930" i="1"/>
  <c r="T2931" i="1"/>
  <c r="T3885" i="1"/>
  <c r="T2933" i="1"/>
  <c r="T2934" i="1"/>
  <c r="T2935" i="1"/>
  <c r="T2936" i="1"/>
  <c r="T2937" i="1"/>
  <c r="T2938" i="1"/>
  <c r="T3797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1459" i="1"/>
  <c r="T1460" i="1"/>
  <c r="T1461" i="1"/>
  <c r="T1462" i="1"/>
  <c r="T1563" i="1"/>
  <c r="T1564" i="1"/>
  <c r="T1565" i="1"/>
  <c r="T1566" i="1"/>
  <c r="T1567" i="1"/>
  <c r="T156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69" i="1"/>
  <c r="T1570" i="1"/>
  <c r="T1571" i="1"/>
  <c r="T1572" i="1"/>
  <c r="T1573" i="1"/>
  <c r="T1574" i="1"/>
  <c r="T1575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754" i="1"/>
  <c r="T3191" i="1"/>
  <c r="T3192" i="1"/>
  <c r="T3193" i="1"/>
  <c r="T3634" i="1"/>
  <c r="T3784" i="1"/>
  <c r="T3196" i="1"/>
  <c r="T3197" i="1"/>
  <c r="T3198" i="1"/>
  <c r="T3199" i="1"/>
  <c r="T3200" i="1"/>
  <c r="T3201" i="1"/>
  <c r="T3202" i="1"/>
  <c r="T3195" i="1"/>
  <c r="T3204" i="1"/>
  <c r="T3205" i="1"/>
  <c r="T3206" i="1"/>
  <c r="T375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2939" i="1"/>
  <c r="T3633" i="1"/>
  <c r="T363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203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72" i="1"/>
  <c r="T3755" i="1"/>
  <c r="T3756" i="1"/>
  <c r="T3787" i="1"/>
  <c r="T3758" i="1"/>
  <c r="T3759" i="1"/>
  <c r="T3760" i="1"/>
  <c r="T3761" i="1"/>
  <c r="T3762" i="1"/>
  <c r="T3764" i="1"/>
  <c r="T3796" i="1"/>
  <c r="T3765" i="1"/>
  <c r="T3766" i="1"/>
  <c r="T3767" i="1"/>
  <c r="T3768" i="1"/>
  <c r="T3769" i="1"/>
  <c r="T3770" i="1"/>
  <c r="T3771" i="1"/>
  <c r="T3870" i="1"/>
  <c r="T3773" i="1"/>
  <c r="T3774" i="1"/>
  <c r="T3775" i="1"/>
  <c r="T3776" i="1"/>
  <c r="T3777" i="1"/>
  <c r="T3778" i="1"/>
  <c r="T3779" i="1"/>
  <c r="T3780" i="1"/>
  <c r="T3781" i="1"/>
  <c r="T3782" i="1"/>
  <c r="T3783" i="1"/>
  <c r="T3878" i="1"/>
  <c r="T3785" i="1"/>
  <c r="T3786" i="1"/>
  <c r="T3882" i="1"/>
  <c r="T3788" i="1"/>
  <c r="T3789" i="1"/>
  <c r="T3790" i="1"/>
  <c r="T3649" i="1"/>
  <c r="T3792" i="1"/>
  <c r="T3793" i="1"/>
  <c r="T3794" i="1"/>
  <c r="T3795" i="1"/>
  <c r="T3207" i="1"/>
  <c r="T3190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2396" i="1"/>
  <c r="T2398" i="1"/>
  <c r="T2399" i="1"/>
  <c r="T2400" i="1"/>
  <c r="T2401" i="1"/>
  <c r="T2402" i="1"/>
  <c r="T2563" i="1"/>
  <c r="T2564" i="1"/>
  <c r="T2567" i="1"/>
  <c r="T2565" i="1"/>
  <c r="T2566" i="1"/>
  <c r="T2394" i="1"/>
  <c r="T2397" i="1"/>
  <c r="T2568" i="1"/>
  <c r="T2569" i="1"/>
  <c r="T2395" i="1"/>
  <c r="T2570" i="1"/>
  <c r="T2571" i="1"/>
  <c r="T2572" i="1"/>
  <c r="T2573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62" i="1"/>
  <c r="U1062" i="1" s="1"/>
  <c r="S1063" i="1"/>
  <c r="U1063" i="1" s="1"/>
  <c r="S1064" i="1"/>
  <c r="U1064" i="1" s="1"/>
  <c r="S1065" i="1"/>
  <c r="U106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924" i="1"/>
  <c r="U2924" i="1" s="1"/>
  <c r="S2932" i="1"/>
  <c r="U293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242" i="1"/>
  <c r="U1242" i="1" s="1"/>
  <c r="S1243" i="1"/>
  <c r="U1243" i="1" s="1"/>
  <c r="S1244" i="1"/>
  <c r="U1244" i="1" s="1"/>
  <c r="S1245" i="1"/>
  <c r="U124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342" i="1"/>
  <c r="U1342" i="1" s="1"/>
  <c r="S1343" i="1"/>
  <c r="U1343" i="1" s="1"/>
  <c r="S1344" i="1"/>
  <c r="U1344" i="1" s="1"/>
  <c r="S1345" i="1"/>
  <c r="U1345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3128" i="1"/>
  <c r="U3128" i="1" s="1"/>
  <c r="S3129" i="1"/>
  <c r="U3129" i="1" s="1"/>
  <c r="S3194" i="1"/>
  <c r="U3194" i="1" s="1"/>
  <c r="S3791" i="1"/>
  <c r="U3791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9" i="1"/>
  <c r="U3879" i="1" s="1"/>
  <c r="S3880" i="1"/>
  <c r="U3880" i="1" s="1"/>
  <c r="S3881" i="1"/>
  <c r="U3881" i="1" s="1"/>
  <c r="S3883" i="1"/>
  <c r="U3883" i="1" s="1"/>
  <c r="S3884" i="1"/>
  <c r="U3884" i="1" s="1"/>
  <c r="S3886" i="1"/>
  <c r="U3886" i="1" s="1"/>
  <c r="S3887" i="1"/>
  <c r="U3887" i="1" s="1"/>
  <c r="S3888" i="1"/>
  <c r="U3888" i="1" s="1"/>
  <c r="S3889" i="1"/>
  <c r="U3889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63" i="1"/>
  <c r="U376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885" i="1"/>
  <c r="U3885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797" i="1"/>
  <c r="U3797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1459" i="1"/>
  <c r="U1459" i="1" s="1"/>
  <c r="S1460" i="1"/>
  <c r="U1460" i="1" s="1"/>
  <c r="S1461" i="1"/>
  <c r="U1461" i="1" s="1"/>
  <c r="S1462" i="1"/>
  <c r="U14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754" i="1"/>
  <c r="U3754" i="1" s="1"/>
  <c r="S3191" i="1"/>
  <c r="U3191" i="1" s="1"/>
  <c r="S3192" i="1"/>
  <c r="U3192" i="1" s="1"/>
  <c r="S3193" i="1"/>
  <c r="U3193" i="1" s="1"/>
  <c r="S3634" i="1"/>
  <c r="U3634" i="1" s="1"/>
  <c r="S3784" i="1"/>
  <c r="U3784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195" i="1"/>
  <c r="U3195" i="1" s="1"/>
  <c r="S3204" i="1"/>
  <c r="U3204" i="1" s="1"/>
  <c r="S3205" i="1"/>
  <c r="U3205" i="1" s="1"/>
  <c r="S3206" i="1"/>
  <c r="U3206" i="1" s="1"/>
  <c r="S3757" i="1"/>
  <c r="U375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2939" i="1"/>
  <c r="U2939" i="1" s="1"/>
  <c r="S3633" i="1"/>
  <c r="U3633" i="1" s="1"/>
  <c r="S3632" i="1"/>
  <c r="U3632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203" i="1"/>
  <c r="U3203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72" i="1"/>
  <c r="U3772" i="1" s="1"/>
  <c r="S3755" i="1"/>
  <c r="U3755" i="1" s="1"/>
  <c r="S3756" i="1"/>
  <c r="U3756" i="1" s="1"/>
  <c r="S3787" i="1"/>
  <c r="U378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4" i="1"/>
  <c r="U3764" i="1" s="1"/>
  <c r="S3796" i="1"/>
  <c r="U3796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870" i="1"/>
  <c r="U3870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878" i="1"/>
  <c r="U3878" i="1" s="1"/>
  <c r="S3785" i="1"/>
  <c r="U3785" i="1" s="1"/>
  <c r="S3786" i="1"/>
  <c r="U3786" i="1" s="1"/>
  <c r="S3882" i="1"/>
  <c r="U3882" i="1" s="1"/>
  <c r="S3788" i="1"/>
  <c r="U3788" i="1" s="1"/>
  <c r="S3789" i="1"/>
  <c r="U3789" i="1" s="1"/>
  <c r="S3790" i="1"/>
  <c r="U3790" i="1" s="1"/>
  <c r="S3649" i="1"/>
  <c r="U3649" i="1" s="1"/>
  <c r="S3792" i="1"/>
  <c r="U3792" i="1" s="1"/>
  <c r="S3793" i="1"/>
  <c r="U3793" i="1" s="1"/>
  <c r="S3794" i="1"/>
  <c r="U3794" i="1" s="1"/>
  <c r="S3795" i="1"/>
  <c r="U3795" i="1" s="1"/>
  <c r="S3207" i="1"/>
  <c r="U3207" i="1" s="1"/>
  <c r="S3190" i="1"/>
  <c r="U3190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2396" i="1"/>
  <c r="U2396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563" i="1"/>
  <c r="U2563" i="1" s="1"/>
  <c r="S2564" i="1"/>
  <c r="U2564" i="1" s="1"/>
  <c r="S2567" i="1"/>
  <c r="U2567" i="1" s="1"/>
  <c r="S2565" i="1"/>
  <c r="U2565" i="1" s="1"/>
  <c r="S2566" i="1"/>
  <c r="U2566" i="1" s="1"/>
  <c r="S2394" i="1"/>
  <c r="U2394" i="1" s="1"/>
  <c r="S2397" i="1"/>
  <c r="U2397" i="1" s="1"/>
  <c r="S2568" i="1"/>
  <c r="U2568" i="1" s="1"/>
  <c r="S2569" i="1"/>
  <c r="U2569" i="1" s="1"/>
  <c r="S2395" i="1"/>
  <c r="U2395" i="1" s="1"/>
  <c r="S2570" i="1"/>
  <c r="U2570" i="1" s="1"/>
  <c r="S2571" i="1"/>
  <c r="U2571" i="1" s="1"/>
  <c r="S2572" i="1"/>
  <c r="U2572" i="1" s="1"/>
  <c r="S2573" i="1"/>
  <c r="U2573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2573" i="1"/>
  <c r="P2572" i="1"/>
  <c r="P2571" i="1"/>
  <c r="P2570" i="1"/>
  <c r="P2395" i="1"/>
  <c r="P2569" i="1"/>
  <c r="P2568" i="1"/>
  <c r="P2397" i="1"/>
  <c r="P2394" i="1"/>
  <c r="P2566" i="1"/>
  <c r="P2565" i="1"/>
  <c r="P2567" i="1"/>
  <c r="P2564" i="1"/>
  <c r="P2563" i="1"/>
  <c r="P2402" i="1"/>
  <c r="P2401" i="1"/>
  <c r="P2400" i="1"/>
  <c r="P2399" i="1"/>
  <c r="P2398" i="1"/>
  <c r="P2396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190" i="1"/>
  <c r="P3207" i="1"/>
  <c r="P3795" i="1"/>
  <c r="P3794" i="1"/>
  <c r="P3793" i="1"/>
  <c r="P3792" i="1"/>
  <c r="P3649" i="1"/>
  <c r="P3790" i="1"/>
  <c r="P3789" i="1"/>
  <c r="P3788" i="1"/>
  <c r="P3882" i="1"/>
  <c r="P3786" i="1"/>
  <c r="P3785" i="1"/>
  <c r="P3878" i="1"/>
  <c r="P3783" i="1"/>
  <c r="P3782" i="1"/>
  <c r="P3781" i="1"/>
  <c r="P3780" i="1"/>
  <c r="P3779" i="1"/>
  <c r="P3778" i="1"/>
  <c r="P3777" i="1"/>
  <c r="P3776" i="1"/>
  <c r="P3775" i="1"/>
  <c r="P3774" i="1"/>
  <c r="P3773" i="1"/>
  <c r="P3870" i="1"/>
  <c r="P3771" i="1"/>
  <c r="P3770" i="1"/>
  <c r="P3769" i="1"/>
  <c r="P3768" i="1"/>
  <c r="P3767" i="1"/>
  <c r="P3766" i="1"/>
  <c r="P3765" i="1"/>
  <c r="P3796" i="1"/>
  <c r="P3764" i="1"/>
  <c r="P3762" i="1"/>
  <c r="P3761" i="1"/>
  <c r="P3760" i="1"/>
  <c r="P3759" i="1"/>
  <c r="P3758" i="1"/>
  <c r="P3787" i="1"/>
  <c r="P3756" i="1"/>
  <c r="P3755" i="1"/>
  <c r="P3772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203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2" i="1"/>
  <c r="P3633" i="1"/>
  <c r="P2939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757" i="1"/>
  <c r="P3206" i="1"/>
  <c r="P3205" i="1"/>
  <c r="P3204" i="1"/>
  <c r="P3195" i="1"/>
  <c r="P3202" i="1"/>
  <c r="P3201" i="1"/>
  <c r="P3200" i="1"/>
  <c r="P3199" i="1"/>
  <c r="P3198" i="1"/>
  <c r="P3197" i="1"/>
  <c r="P3196" i="1"/>
  <c r="P3784" i="1"/>
  <c r="P3634" i="1"/>
  <c r="P3193" i="1"/>
  <c r="P3192" i="1"/>
  <c r="P3191" i="1"/>
  <c r="P3754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1575" i="1"/>
  <c r="P1574" i="1"/>
  <c r="P1573" i="1"/>
  <c r="P1572" i="1"/>
  <c r="P1571" i="1"/>
  <c r="P1570" i="1"/>
  <c r="P1569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1568" i="1"/>
  <c r="P1567" i="1"/>
  <c r="P1566" i="1"/>
  <c r="P1565" i="1"/>
  <c r="P1564" i="1"/>
  <c r="P1563" i="1"/>
  <c r="P1462" i="1"/>
  <c r="P1461" i="1"/>
  <c r="P1460" i="1"/>
  <c r="P1459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3797" i="1"/>
  <c r="P2938" i="1"/>
  <c r="P2937" i="1"/>
  <c r="P2936" i="1"/>
  <c r="P2935" i="1"/>
  <c r="P2934" i="1"/>
  <c r="P2933" i="1"/>
  <c r="P3885" i="1"/>
  <c r="P2931" i="1"/>
  <c r="P2930" i="1"/>
  <c r="P2929" i="1"/>
  <c r="P2928" i="1"/>
  <c r="P2927" i="1"/>
  <c r="P2926" i="1"/>
  <c r="P2925" i="1"/>
  <c r="P3763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656" i="1"/>
  <c r="P2657" i="1"/>
  <c r="P2658" i="1"/>
  <c r="P2659" i="1"/>
  <c r="P2660" i="1"/>
  <c r="P2661" i="1"/>
  <c r="P2662" i="1"/>
  <c r="P2924" i="1"/>
  <c r="P293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342" i="1"/>
  <c r="P1343" i="1"/>
  <c r="P1344" i="1"/>
  <c r="P1345" i="1"/>
  <c r="P1453" i="1"/>
  <c r="P1454" i="1"/>
  <c r="P1455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3128" i="1"/>
  <c r="P3129" i="1"/>
  <c r="P3194" i="1"/>
  <c r="P3791" i="1"/>
  <c r="P3871" i="1"/>
  <c r="P3872" i="1"/>
  <c r="P3873" i="1"/>
  <c r="P3874" i="1"/>
  <c r="P3875" i="1"/>
  <c r="P3876" i="1"/>
  <c r="P3877" i="1"/>
  <c r="P3879" i="1"/>
  <c r="P3880" i="1"/>
  <c r="P3881" i="1"/>
  <c r="P3883" i="1"/>
  <c r="P3884" i="1"/>
  <c r="P3886" i="1"/>
  <c r="P3887" i="1"/>
  <c r="P3888" i="1"/>
  <c r="P388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2" i="1"/>
  <c r="O1063" i="1"/>
  <c r="O1064" i="1"/>
  <c r="O106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656" i="1"/>
  <c r="O2657" i="1"/>
  <c r="O2658" i="1"/>
  <c r="O2659" i="1"/>
  <c r="O2660" i="1"/>
  <c r="O2661" i="1"/>
  <c r="O2662" i="1"/>
  <c r="O2924" i="1"/>
  <c r="O293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342" i="1"/>
  <c r="O1343" i="1"/>
  <c r="O1344" i="1"/>
  <c r="O1345" i="1"/>
  <c r="O1453" i="1"/>
  <c r="O1454" i="1"/>
  <c r="O1455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3128" i="1"/>
  <c r="O3129" i="1"/>
  <c r="O3194" i="1"/>
  <c r="O3791" i="1"/>
  <c r="O3871" i="1"/>
  <c r="O3872" i="1"/>
  <c r="O3873" i="1"/>
  <c r="O3874" i="1"/>
  <c r="O3875" i="1"/>
  <c r="O3876" i="1"/>
  <c r="O3877" i="1"/>
  <c r="O3879" i="1"/>
  <c r="O3880" i="1"/>
  <c r="O3881" i="1"/>
  <c r="O3883" i="1"/>
  <c r="O3884" i="1"/>
  <c r="O3886" i="1"/>
  <c r="O3887" i="1"/>
  <c r="O3888" i="1"/>
  <c r="O3889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1576" i="1"/>
  <c r="O1577" i="1"/>
  <c r="O1578" i="1"/>
  <c r="O1579" i="1"/>
  <c r="O1580" i="1"/>
  <c r="O1581" i="1"/>
  <c r="O1582" i="1"/>
  <c r="O2343" i="1"/>
  <c r="O2344" i="1"/>
  <c r="O2345" i="1"/>
  <c r="O2346" i="1"/>
  <c r="O2347" i="1"/>
  <c r="O2348" i="1"/>
  <c r="O2349" i="1"/>
  <c r="O2350" i="1"/>
  <c r="O2351" i="1"/>
  <c r="O2352" i="1"/>
  <c r="O2353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63" i="1"/>
  <c r="O2925" i="1"/>
  <c r="O2926" i="1"/>
  <c r="O2927" i="1"/>
  <c r="O2928" i="1"/>
  <c r="O2929" i="1"/>
  <c r="O2930" i="1"/>
  <c r="O2931" i="1"/>
  <c r="O3885" i="1"/>
  <c r="O2933" i="1"/>
  <c r="O2934" i="1"/>
  <c r="O2935" i="1"/>
  <c r="O2936" i="1"/>
  <c r="O2937" i="1"/>
  <c r="O2938" i="1"/>
  <c r="O3797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1459" i="1"/>
  <c r="O1460" i="1"/>
  <c r="O1461" i="1"/>
  <c r="O1462" i="1"/>
  <c r="O1563" i="1"/>
  <c r="O1564" i="1"/>
  <c r="O1565" i="1"/>
  <c r="O1566" i="1"/>
  <c r="O1567" i="1"/>
  <c r="O1568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1569" i="1"/>
  <c r="O1570" i="1"/>
  <c r="O1571" i="1"/>
  <c r="O1572" i="1"/>
  <c r="O1573" i="1"/>
  <c r="O1574" i="1"/>
  <c r="O1575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754" i="1"/>
  <c r="O3191" i="1"/>
  <c r="O3192" i="1"/>
  <c r="O3193" i="1"/>
  <c r="O3634" i="1"/>
  <c r="O3784" i="1"/>
  <c r="O3196" i="1"/>
  <c r="O3197" i="1"/>
  <c r="O3198" i="1"/>
  <c r="O3199" i="1"/>
  <c r="O3200" i="1"/>
  <c r="O3201" i="1"/>
  <c r="O3202" i="1"/>
  <c r="O3195" i="1"/>
  <c r="O3204" i="1"/>
  <c r="O3205" i="1"/>
  <c r="O3206" i="1"/>
  <c r="O375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2939" i="1"/>
  <c r="O3633" i="1"/>
  <c r="O363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203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72" i="1"/>
  <c r="O3755" i="1"/>
  <c r="O3756" i="1"/>
  <c r="O3787" i="1"/>
  <c r="O3758" i="1"/>
  <c r="O3759" i="1"/>
  <c r="O3760" i="1"/>
  <c r="O3761" i="1"/>
  <c r="O3762" i="1"/>
  <c r="O3764" i="1"/>
  <c r="O3796" i="1"/>
  <c r="O3765" i="1"/>
  <c r="O3766" i="1"/>
  <c r="O3767" i="1"/>
  <c r="O3768" i="1"/>
  <c r="O3769" i="1"/>
  <c r="O3770" i="1"/>
  <c r="O3771" i="1"/>
  <c r="O3870" i="1"/>
  <c r="O3773" i="1"/>
  <c r="O3774" i="1"/>
  <c r="O3775" i="1"/>
  <c r="O3776" i="1"/>
  <c r="O3777" i="1"/>
  <c r="O3778" i="1"/>
  <c r="O3779" i="1"/>
  <c r="O3780" i="1"/>
  <c r="O3781" i="1"/>
  <c r="O3782" i="1"/>
  <c r="O3783" i="1"/>
  <c r="O3878" i="1"/>
  <c r="O3785" i="1"/>
  <c r="O3786" i="1"/>
  <c r="O3882" i="1"/>
  <c r="O3788" i="1"/>
  <c r="O3789" i="1"/>
  <c r="O3790" i="1"/>
  <c r="O3649" i="1"/>
  <c r="O3792" i="1"/>
  <c r="O3793" i="1"/>
  <c r="O3794" i="1"/>
  <c r="O3795" i="1"/>
  <c r="O3207" i="1"/>
  <c r="O3190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2396" i="1"/>
  <c r="O2398" i="1"/>
  <c r="O2399" i="1"/>
  <c r="O2400" i="1"/>
  <c r="O2401" i="1"/>
  <c r="O2402" i="1"/>
  <c r="O2563" i="1"/>
  <c r="O2564" i="1"/>
  <c r="O2567" i="1"/>
  <c r="O2565" i="1"/>
  <c r="O2566" i="1"/>
  <c r="O2394" i="1"/>
  <c r="O2397" i="1"/>
  <c r="O2568" i="1"/>
  <c r="O2569" i="1"/>
  <c r="O2395" i="1"/>
  <c r="O2570" i="1"/>
  <c r="O2571" i="1"/>
  <c r="O2572" i="1"/>
  <c r="O2573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3" l="1"/>
  <c r="G4" i="13"/>
  <c r="H7" i="13"/>
  <c r="F7" i="13"/>
  <c r="F8" i="13"/>
  <c r="G7" i="13"/>
  <c r="H8" i="13"/>
  <c r="F9" i="13"/>
  <c r="G8" i="13"/>
  <c r="H9" i="13"/>
  <c r="G9" i="13"/>
  <c r="H10" i="13"/>
  <c r="G10" i="13"/>
  <c r="H11" i="13"/>
  <c r="G11" i="13"/>
  <c r="H12" i="13"/>
  <c r="G12" i="13"/>
  <c r="E3" i="13"/>
  <c r="F3" i="13" s="1"/>
  <c r="E4" i="13"/>
  <c r="H4" i="13" s="1"/>
  <c r="E5" i="13"/>
  <c r="G5" i="13" s="1"/>
  <c r="F13" i="13"/>
  <c r="E6" i="13"/>
  <c r="G6" i="13" s="1"/>
  <c r="F12" i="13"/>
  <c r="E7" i="13"/>
  <c r="F11" i="13"/>
  <c r="E8" i="13"/>
  <c r="F10" i="13"/>
  <c r="E9" i="13"/>
  <c r="E2" i="13"/>
  <c r="H2" i="13" s="1"/>
  <c r="F6" i="13" l="1"/>
  <c r="H6" i="13"/>
  <c r="F5" i="13"/>
  <c r="H5" i="13"/>
  <c r="F2" i="13"/>
  <c r="H3" i="13"/>
  <c r="F4" i="13"/>
  <c r="G3" i="13"/>
</calcChain>
</file>

<file path=xl/sharedStrings.xml><?xml version="1.0" encoding="utf-8"?>
<sst xmlns="http://schemas.openxmlformats.org/spreadsheetml/2006/main" count="33030" uniqueCount="8407">
  <si>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</si>
  <si>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</si>
  <si>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</si>
  <si>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</si>
  <si>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</si>
  <si>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</si>
  <si>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</si>
  <si>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</si>
  <si>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</si>
  <si>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</si>
  <si>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</si>
  <si>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</si>
  <si>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</si>
  <si>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</si>
  <si>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</si>
  <si>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</si>
  <si>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</si>
  <si>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</si>
  <si>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</si>
  <si>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</si>
  <si>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</si>
  <si>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</si>
  <si>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</si>
  <si>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</si>
  <si>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</si>
  <si>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</si>
  <si>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</si>
  <si>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</si>
  <si>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</si>
  <si>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</si>
  <si>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</si>
  <si>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</si>
  <si>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</si>
  <si>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</si>
  <si>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</si>
  <si>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</si>
  <si>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</si>
  <si>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</si>
  <si>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</si>
  <si>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</si>
  <si>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</si>
  <si>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</si>
  <si>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</si>
  <si>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</si>
  <si>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</si>
  <si>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</si>
  <si>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</si>
  <si>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</si>
  <si>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</si>
  <si>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</si>
  <si>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</si>
  <si>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</si>
  <si>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</si>
  <si>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</si>
  <si>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</si>
  <si>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</si>
  <si>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</si>
  <si>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</si>
  <si>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</si>
  <si>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</si>
  <si>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</si>
  <si>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</si>
  <si>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</si>
  <si>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</si>
  <si>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</si>
  <si>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</si>
  <si>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</si>
  <si>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</si>
  <si>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</si>
  <si>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</si>
  <si>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</si>
  <si>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</si>
  <si>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</si>
  <si>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</si>
  <si>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</si>
  <si>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</si>
  <si>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</si>
  <si>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</si>
  <si>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</si>
  <si>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</si>
  <si>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</si>
  <si>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</si>
  <si>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</si>
  <si>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</si>
  <si>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</si>
  <si>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</si>
  <si>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</si>
  <si>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</si>
  <si>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</si>
  <si>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</si>
  <si>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</si>
  <si>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</si>
  <si>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</si>
  <si>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</si>
  <si>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</si>
  <si>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</si>
  <si>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</si>
  <si>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</si>
  <si>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</si>
  <si>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</si>
  <si>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</si>
  <si>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</si>
  <si>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</si>
  <si>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</si>
  <si>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</si>
  <si>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</si>
  <si>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</si>
  <si>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</si>
  <si>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</si>
  <si>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</si>
  <si>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</si>
  <si>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</si>
  <si>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</si>
  <si>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</si>
  <si>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</si>
  <si>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</si>
  <si>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</si>
  <si>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</si>
  <si>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</si>
  <si>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</si>
  <si>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</si>
  <si>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</si>
  <si>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</si>
  <si>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</si>
  <si>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</si>
  <si>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</si>
  <si>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</si>
  <si>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</si>
  <si>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</si>
  <si>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</si>
  <si>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</si>
  <si>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</si>
  <si>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</si>
  <si>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</si>
  <si>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</si>
  <si>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</si>
  <si>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</si>
  <si>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</si>
  <si>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</si>
  <si>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</si>
  <si>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</si>
  <si>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</si>
  <si>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</si>
  <si>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</si>
  <si>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</si>
  <si>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</si>
  <si>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</si>
  <si>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</si>
  <si>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</si>
  <si>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</si>
  <si>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</si>
  <si>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</si>
  <si>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</si>
  <si>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</si>
  <si>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</si>
  <si>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</si>
  <si>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</si>
  <si>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</si>
  <si>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</si>
  <si>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</si>
  <si>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</si>
  <si>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</si>
  <si>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</si>
  <si>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</si>
  <si>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</si>
  <si>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</si>
  <si>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</si>
  <si>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</si>
  <si>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</si>
  <si>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</si>
  <si>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</si>
  <si>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</si>
  <si>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</si>
  <si>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</si>
  <si>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</si>
  <si>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</si>
  <si>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</si>
  <si>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</si>
  <si>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</si>
  <si>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</si>
  <si>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</si>
  <si>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</si>
  <si>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</si>
  <si>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</si>
  <si>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</si>
  <si>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</si>
  <si>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</si>
  <si>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</si>
  <si>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</si>
  <si>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</si>
  <si>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</si>
  <si>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</si>
  <si>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</si>
  <si>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</si>
  <si>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</si>
  <si>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</si>
  <si>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</si>
  <si>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</si>
  <si>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</si>
  <si>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</si>
  <si>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</si>
  <si>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</si>
  <si>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</si>
  <si>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</si>
  <si>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</si>
  <si>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</si>
  <si>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</si>
  <si>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</si>
  <si>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</si>
  <si>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</si>
  <si>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</si>
  <si>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</si>
  <si>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</si>
  <si>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</si>
  <si>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</si>
  <si>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</si>
  <si>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</si>
  <si>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</si>
  <si>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</si>
  <si>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</si>
  <si>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</si>
  <si>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</si>
  <si>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</si>
  <si>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</si>
  <si>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</si>
  <si>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</si>
  <si>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</si>
  <si>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</si>
  <si>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</si>
  <si>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</si>
  <si>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</si>
  <si>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</si>
  <si>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</si>
  <si>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</si>
  <si>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</si>
  <si>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</si>
  <si>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</si>
  <si>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</si>
  <si>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</si>
  <si>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</si>
  <si>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</si>
  <si>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</si>
  <si>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</si>
  <si>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</si>
  <si>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</si>
  <si>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</si>
  <si>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</si>
  <si>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</si>
  <si>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</si>
  <si>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</si>
  <si>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</si>
  <si>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</si>
  <si>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</si>
  <si>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</si>
  <si>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</si>
  <si>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</si>
  <si>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</si>
  <si>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</si>
  <si>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</si>
  <si>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</si>
  <si>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</si>
  <si>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</si>
  <si>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</si>
  <si>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</si>
  <si>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</si>
  <si>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</si>
  <si>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</si>
  <si>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</si>
  <si>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</si>
  <si>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</si>
  <si>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</si>
  <si>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</si>
  <si>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</si>
  <si>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</si>
  <si>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</si>
  <si>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</si>
  <si>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</si>
  <si>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</si>
  <si>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</si>
  <si>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</si>
  <si>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</si>
  <si>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</si>
  <si>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</si>
  <si>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</si>
  <si>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</si>
  <si>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</si>
  <si>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</si>
  <si>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</si>
  <si>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</si>
  <si>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</si>
  <si>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</si>
  <si>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</si>
  <si>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</si>
  <si>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</si>
  <si>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</si>
  <si>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</si>
  <si>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</si>
  <si>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</si>
  <si>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</si>
  <si>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</si>
  <si>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</si>
  <si>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</si>
  <si>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</si>
  <si>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</si>
  <si>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</si>
  <si>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</si>
  <si>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</si>
  <si>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</si>
  <si>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</si>
  <si>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</si>
  <si>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</si>
  <si>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</si>
  <si>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</si>
  <si>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</si>
  <si>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</si>
  <si>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</si>
  <si>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</si>
  <si>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</si>
  <si>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</si>
  <si>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</si>
  <si>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</si>
  <si>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</si>
  <si>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</si>
  <si>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</si>
  <si>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</si>
  <si>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</si>
  <si>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</si>
  <si>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</si>
  <si>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</si>
  <si>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</si>
  <si>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</si>
  <si>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</si>
  <si>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</si>
  <si>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</si>
  <si>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</si>
  <si>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</si>
  <si>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</si>
  <si>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</si>
  <si>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</si>
  <si>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</si>
  <si>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</si>
  <si>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</si>
  <si>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</si>
  <si>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</si>
  <si>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</si>
  <si>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</si>
  <si>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</si>
  <si>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</si>
  <si>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</si>
  <si>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</si>
  <si>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</si>
  <si>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</si>
  <si>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</si>
  <si>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</si>
  <si>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</si>
  <si>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</si>
  <si>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</si>
  <si>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</si>
  <si>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</si>
  <si>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</si>
  <si>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</si>
  <si>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</si>
  <si>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</si>
  <si>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</si>
  <si>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</si>
  <si>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</si>
  <si>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</si>
  <si>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</si>
  <si>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</si>
  <si>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</si>
  <si>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</si>
  <si>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</si>
  <si>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</si>
  <si>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</si>
  <si>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</si>
  <si>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</si>
  <si>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</si>
  <si>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</si>
  <si>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</si>
  <si>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</si>
  <si>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</si>
  <si>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</si>
  <si>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</si>
  <si>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</si>
  <si>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</si>
  <si>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</si>
  <si>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</si>
  <si>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</si>
  <si>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</si>
  <si>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</si>
  <si>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</si>
  <si>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</si>
  <si>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</si>
  <si>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</si>
  <si>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</si>
  <si>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</si>
  <si>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</si>
  <si>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</si>
  <si>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</si>
  <si>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</si>
  <si>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</si>
  <si>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</si>
  <si>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</si>
  <si>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</si>
  <si>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</si>
  <si>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</si>
  <si>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</si>
  <si>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</si>
  <si>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</si>
  <si>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</si>
  <si>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</si>
  <si>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</si>
  <si>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</si>
  <si>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</si>
  <si>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</si>
  <si>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</si>
  <si>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</si>
  <si>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</si>
  <si>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</si>
  <si>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</si>
  <si>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</si>
  <si>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</si>
  <si>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</si>
  <si>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</si>
  <si>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</si>
  <si>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</si>
  <si>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</si>
  <si>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</si>
  <si>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</si>
  <si>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</si>
  <si>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</si>
  <si>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</si>
  <si>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</si>
  <si>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</si>
  <si>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</si>
  <si>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</si>
  <si>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</si>
  <si>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</si>
  <si>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</si>
  <si>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</si>
  <si>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</si>
  <si>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</si>
  <si>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</si>
  <si>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</si>
  <si>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</si>
  <si>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</si>
  <si>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</si>
  <si>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</si>
  <si>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</si>
  <si>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</si>
  <si>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</si>
  <si>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</si>
  <si>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</si>
  <si>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</si>
  <si>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</si>
  <si>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</si>
  <si>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</si>
  <si>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</si>
  <si>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</si>
  <si>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</si>
  <si>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</si>
  <si>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</si>
  <si>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</si>
  <si>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</si>
  <si>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</si>
  <si>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</si>
  <si>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</si>
  <si>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</si>
  <si>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</si>
  <si>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</si>
  <si>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</si>
  <si>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</si>
  <si>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</si>
  <si>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</si>
  <si>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</si>
  <si>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</si>
  <si>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</si>
  <si>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</si>
  <si>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</si>
  <si>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</si>
  <si>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</si>
  <si>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</si>
  <si>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</si>
  <si>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</si>
  <si>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</si>
  <si>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</si>
  <si>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</si>
  <si>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</si>
  <si>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</si>
  <si>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</si>
  <si>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</si>
  <si>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</si>
  <si>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</si>
  <si>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</si>
  <si>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</si>
  <si>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</si>
  <si>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</si>
  <si>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</si>
  <si>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</si>
  <si>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</si>
  <si>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</si>
  <si>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</si>
  <si>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</si>
  <si>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</si>
  <si>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</si>
  <si>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</si>
  <si>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</si>
  <si>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</si>
  <si>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</si>
  <si>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</si>
  <si>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</si>
  <si>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</si>
  <si>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</si>
  <si>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</si>
  <si>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</si>
  <si>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</si>
  <si>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</si>
  <si>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</si>
  <si>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</si>
  <si>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</si>
  <si>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</si>
  <si>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</si>
  <si>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</si>
  <si>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</si>
  <si>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</si>
  <si>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</si>
  <si>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</si>
  <si>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</si>
  <si>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</si>
  <si>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</si>
  <si>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</si>
  <si>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</si>
  <si>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</si>
  <si>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</si>
  <si>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</si>
  <si>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</si>
  <si>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</si>
  <si>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</si>
  <si>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</si>
  <si>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</si>
  <si>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</si>
  <si>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</si>
  <si>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</si>
  <si>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</si>
  <si>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</si>
  <si>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</si>
  <si>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</si>
  <si>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</si>
  <si>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</si>
  <si>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</si>
  <si>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</si>
  <si>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</si>
  <si>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</si>
  <si>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</si>
  <si>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</si>
  <si>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</si>
  <si>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</si>
  <si>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</si>
  <si>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</si>
  <si>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</si>
  <si>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</si>
  <si>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</si>
  <si>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</si>
  <si>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</si>
  <si>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</si>
  <si>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</si>
  <si>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</si>
  <si>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</si>
  <si>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</si>
  <si>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</si>
  <si>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</si>
  <si>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</si>
  <si>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</si>
  <si>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</si>
  <si>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</si>
  <si>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</si>
  <si>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</si>
  <si>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</si>
  <si>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</si>
  <si>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</si>
  <si>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</si>
  <si>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</si>
  <si>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</si>
  <si>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</si>
  <si>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</si>
  <si>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</si>
  <si>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</si>
  <si>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</si>
  <si>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</si>
  <si>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</si>
  <si>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</si>
  <si>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</si>
  <si>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</si>
  <si>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</si>
  <si>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</si>
  <si>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</si>
  <si>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</si>
  <si>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</si>
  <si>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</si>
  <si>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</si>
  <si>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</si>
  <si>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</si>
  <si>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</si>
  <si>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</si>
  <si>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</si>
  <si>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</si>
  <si>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</si>
  <si>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</si>
  <si>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</si>
  <si>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</si>
  <si>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</si>
  <si>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</si>
  <si>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</si>
  <si>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</si>
  <si>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</si>
  <si>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</si>
  <si>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</si>
  <si>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</si>
  <si>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</si>
  <si>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</si>
  <si>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</si>
  <si>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</si>
  <si>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</si>
  <si>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</si>
  <si>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</si>
  <si>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</si>
  <si>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</si>
  <si>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</si>
  <si>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</si>
  <si>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</si>
  <si>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</si>
  <si>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</si>
  <si>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</si>
  <si>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</si>
  <si>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</si>
  <si>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</si>
  <si>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</si>
  <si>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</si>
  <si>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</si>
  <si>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</si>
  <si>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</si>
  <si>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</si>
  <si>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</si>
  <si>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</si>
  <si>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</si>
  <si>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</si>
  <si>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</si>
  <si>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</si>
  <si>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</si>
  <si>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</si>
  <si>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</si>
  <si>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</si>
  <si>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</si>
  <si>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</si>
  <si>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</si>
  <si>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</si>
  <si>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</si>
  <si>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</si>
  <si>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</si>
  <si>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</si>
  <si>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</si>
  <si>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</si>
  <si>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</si>
  <si>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</si>
  <si>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</si>
  <si>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</si>
  <si>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</si>
  <si>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</si>
  <si>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</si>
  <si>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</si>
  <si>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</si>
  <si>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</si>
  <si>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</si>
  <si>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</si>
  <si>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</si>
  <si>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</si>
  <si>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</si>
  <si>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</si>
  <si>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</si>
  <si>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</si>
  <si>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</si>
  <si>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</si>
  <si>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</si>
  <si>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</si>
  <si>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</si>
  <si>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</si>
  <si>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</si>
  <si>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</si>
  <si>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</si>
  <si>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</si>
  <si>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</si>
  <si>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</si>
  <si>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</si>
  <si>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</si>
  <si>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</si>
  <si>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</si>
  <si>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</si>
  <si>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</si>
  <si>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</si>
  <si>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</si>
  <si>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</si>
  <si>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</si>
  <si>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</si>
  <si>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</si>
  <si>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</si>
  <si>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</si>
  <si>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</si>
  <si>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</si>
  <si>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</si>
  <si>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</si>
  <si>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</si>
  <si>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</si>
  <si>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</si>
  <si>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</si>
  <si>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</si>
  <si>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</si>
  <si>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</si>
  <si>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</si>
  <si>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</si>
  <si>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</si>
  <si>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</si>
  <si>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</si>
  <si>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</si>
  <si>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</si>
  <si>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</si>
  <si>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</si>
  <si>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</si>
  <si>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</si>
  <si>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</si>
  <si>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</si>
  <si>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</si>
  <si>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</si>
  <si>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</si>
  <si>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</si>
  <si>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</si>
  <si>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</si>
  <si>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</si>
  <si>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</si>
  <si>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</si>
  <si>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</si>
  <si>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</si>
  <si>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</si>
  <si>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</si>
  <si>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</si>
  <si>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</si>
  <si>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</si>
  <si>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</si>
  <si>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</si>
  <si>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</si>
  <si>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</si>
  <si>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</si>
  <si>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</si>
  <si>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</si>
  <si>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</si>
  <si>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</si>
  <si>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</si>
  <si>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</si>
  <si>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</si>
  <si>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</si>
  <si>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</si>
  <si>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</si>
  <si>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</si>
  <si>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</si>
  <si>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</si>
  <si>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</si>
  <si>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</si>
  <si>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</si>
  <si>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</si>
  <si>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</si>
  <si>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</si>
  <si>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</si>
  <si>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</si>
  <si>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</si>
  <si>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</si>
  <si>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</si>
  <si>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</si>
  <si>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</si>
  <si>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</si>
  <si>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</si>
  <si>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</si>
  <si>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</si>
  <si>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</si>
  <si>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</si>
  <si>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</si>
  <si>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</si>
  <si>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</si>
  <si>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</si>
  <si>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</si>
  <si>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</si>
  <si>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</si>
  <si>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</si>
  <si>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</si>
  <si>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</si>
  <si>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</si>
  <si>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</si>
  <si>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</si>
  <si>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</si>
  <si>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</si>
  <si>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</si>
  <si>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</si>
  <si>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</si>
  <si>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</si>
  <si>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</si>
  <si>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</si>
  <si>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</si>
  <si>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</si>
  <si>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</si>
  <si>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</si>
  <si>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</si>
  <si>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</si>
  <si>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</si>
  <si>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</si>
  <si>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</si>
  <si>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</si>
  <si>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</si>
  <si>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</si>
  <si>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</si>
  <si>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</si>
  <si>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</si>
  <si>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</si>
  <si>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</si>
  <si>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</si>
  <si>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</si>
  <si>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</si>
  <si>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</si>
  <si>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</si>
  <si>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</si>
  <si>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</si>
  <si>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</si>
  <si>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</si>
  <si>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</si>
  <si>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</si>
  <si>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</si>
  <si>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</si>
  <si>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</si>
  <si>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</si>
  <si>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</si>
  <si>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</si>
  <si>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</si>
  <si>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</si>
  <si>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</si>
  <si>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</si>
  <si>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</si>
  <si>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</si>
  <si>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</si>
  <si>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</si>
  <si>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</si>
  <si>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</si>
  <si>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</si>
  <si>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</si>
  <si>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</si>
  <si>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</si>
  <si>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</si>
  <si>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</si>
  <si>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</si>
  <si>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</si>
  <si>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</si>
  <si>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</si>
  <si>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</si>
  <si>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</si>
  <si>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</si>
  <si>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</si>
  <si>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</si>
  <si>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</si>
  <si>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</si>
  <si>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</si>
  <si>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</si>
  <si>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</si>
  <si>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</si>
  <si>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</si>
  <si>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</si>
  <si>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</si>
  <si>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</si>
  <si>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</si>
  <si>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</si>
  <si>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</si>
  <si>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</si>
  <si>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</si>
  <si>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</si>
  <si>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</si>
  <si>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</si>
  <si>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</si>
  <si>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</si>
  <si>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</si>
  <si>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</si>
  <si>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</si>
  <si>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</si>
  <si>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</si>
  <si>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</si>
  <si>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</si>
  <si>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</si>
  <si>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</si>
  <si>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</si>
  <si>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</si>
  <si>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</si>
  <si>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</si>
  <si>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</si>
  <si>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</si>
  <si>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</si>
  <si>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</si>
  <si>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</si>
  <si>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</si>
  <si>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</si>
  <si>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</si>
  <si>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</si>
  <si>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</si>
  <si>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</si>
  <si>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</si>
  <si>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</si>
  <si>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</si>
  <si>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</si>
  <si>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</si>
  <si>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</si>
  <si>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</si>
  <si>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</si>
  <si>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</si>
  <si>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</si>
  <si>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</si>
  <si>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</si>
  <si>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</si>
  <si>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</si>
  <si>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</si>
  <si>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</si>
  <si>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</si>
  <si>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</si>
  <si>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</si>
  <si>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</si>
  <si>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</si>
  <si>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</si>
  <si>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</si>
  <si>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</si>
  <si>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</si>
  <si>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</si>
  <si>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</si>
  <si>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</si>
  <si>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</si>
  <si>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</si>
  <si>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</si>
  <si>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</si>
  <si>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</si>
  <si>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</si>
  <si>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</si>
  <si>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</si>
  <si>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</si>
  <si>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</si>
  <si>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</si>
  <si>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</si>
  <si>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</si>
  <si>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</si>
  <si>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</si>
  <si>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</si>
  <si>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</si>
  <si>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</si>
  <si>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</si>
  <si>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</si>
  <si>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</si>
  <si>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</si>
  <si>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</si>
  <si>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</si>
  <si>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</si>
  <si>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</si>
  <si>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</si>
  <si>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</si>
  <si>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</si>
  <si>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</si>
  <si>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</si>
  <si>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</si>
  <si>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</si>
  <si>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</si>
  <si>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</si>
  <si>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</si>
  <si>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</si>
  <si>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</si>
  <si>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</si>
  <si>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</si>
  <si>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</si>
  <si>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</si>
  <si>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</si>
  <si>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</si>
  <si>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</si>
  <si>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</si>
  <si>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</si>
  <si>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</si>
  <si>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</si>
  <si>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</si>
  <si>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</si>
  <si>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</si>
  <si>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</si>
  <si>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</si>
  <si>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</si>
  <si>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</si>
  <si>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</si>
  <si>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</si>
  <si>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</si>
  <si>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</si>
  <si>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</si>
  <si>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</si>
  <si>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</si>
  <si>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</si>
  <si>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</si>
  <si>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</si>
  <si>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</si>
  <si>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</si>
  <si>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</si>
  <si>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</si>
  <si>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</si>
  <si>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</si>
  <si>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</si>
  <si>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</si>
  <si>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</si>
  <si>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</si>
  <si>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</si>
  <si>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</si>
  <si>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</si>
  <si>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</si>
  <si>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</si>
  <si>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</si>
  <si>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</si>
  <si>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</si>
  <si>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</si>
  <si>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</si>
  <si>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</si>
  <si>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</si>
  <si>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</si>
  <si>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</si>
  <si>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</si>
  <si>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</si>
  <si>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</si>
  <si>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</si>
  <si>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</si>
  <si>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</si>
  <si>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</si>
  <si>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</si>
  <si>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</si>
  <si>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</si>
  <si>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</si>
  <si>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</si>
  <si>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</si>
  <si>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</si>
  <si>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</si>
  <si>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</si>
  <si>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</si>
  <si>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</si>
  <si>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</si>
  <si>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</si>
  <si>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</si>
  <si>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</si>
  <si>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</si>
  <si>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</si>
  <si>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</si>
  <si>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</si>
  <si>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</si>
  <si>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</si>
  <si>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</si>
  <si>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</si>
  <si>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</si>
  <si>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</si>
  <si>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</si>
  <si>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</si>
  <si>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</si>
  <si>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</si>
  <si>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</si>
  <si>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</si>
  <si>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</si>
  <si>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</si>
  <si>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</si>
  <si>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</si>
  <si>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</si>
  <si>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</si>
  <si>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</si>
  <si>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</si>
  <si>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</si>
  <si>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</si>
  <si>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</si>
  <si>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</si>
  <si>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</si>
  <si>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</si>
  <si>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</si>
  <si>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</si>
  <si>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</si>
  <si>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</si>
  <si>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</si>
  <si>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</si>
  <si>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</si>
  <si>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</si>
  <si>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</si>
  <si>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</si>
  <si>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</si>
  <si>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</si>
  <si>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</si>
  <si>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</si>
  <si>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</si>
  <si>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</si>
  <si>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</si>
  <si>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</si>
  <si>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</si>
  <si>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</si>
  <si>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</si>
  <si>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</si>
  <si>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</si>
  <si>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</si>
  <si>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</si>
  <si>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</si>
  <si>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</si>
  <si>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</si>
  <si>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</si>
  <si>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</si>
  <si>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</si>
  <si>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</si>
  <si>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</si>
  <si>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</si>
  <si>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</si>
  <si>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</si>
  <si>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</si>
  <si>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</si>
  <si>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</si>
  <si>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</si>
  <si>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</si>
  <si>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</si>
  <si>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</si>
  <si>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</si>
  <si>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</si>
  <si>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</si>
  <si>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</si>
  <si>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</si>
  <si>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</si>
  <si>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</si>
  <si>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</si>
  <si>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</si>
  <si>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</si>
  <si>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</si>
  <si>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</si>
  <si>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</si>
  <si>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</si>
  <si>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</si>
  <si>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</si>
  <si>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</si>
  <si>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</si>
  <si>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</si>
  <si>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</si>
  <si>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</si>
  <si>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</si>
  <si>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</si>
  <si>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</si>
  <si>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</si>
  <si>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</si>
  <si>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</si>
  <si>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</si>
  <si>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</si>
  <si>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</si>
  <si>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</si>
  <si>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</si>
  <si>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</si>
  <si>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</si>
  <si>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</si>
  <si>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</si>
  <si>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</si>
  <si>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</si>
  <si>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</si>
  <si>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</si>
  <si>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</si>
  <si>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</si>
  <si>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</si>
  <si>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</si>
  <si>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</si>
  <si>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</si>
  <si>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</si>
  <si>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</si>
  <si>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</si>
  <si>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</si>
  <si>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</si>
  <si>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</si>
  <si>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</si>
  <si>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</si>
  <si>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</si>
  <si>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</si>
  <si>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</si>
  <si>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</si>
  <si>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</si>
  <si>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</si>
  <si>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</si>
  <si>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</si>
  <si>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</si>
  <si>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</si>
  <si>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</si>
  <si>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</si>
  <si>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</si>
  <si>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</si>
  <si>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</si>
  <si>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</si>
  <si>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</si>
  <si>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</si>
  <si>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</si>
  <si>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</si>
  <si>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</si>
  <si>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</si>
  <si>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</si>
  <si>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</si>
  <si>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</si>
  <si>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</si>
  <si>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</si>
  <si>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</si>
  <si>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</si>
  <si>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</si>
  <si>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</si>
  <si>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</si>
  <si>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</si>
  <si>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</si>
  <si>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</si>
  <si>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</si>
  <si>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</si>
  <si>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</si>
  <si>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</si>
  <si>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</si>
  <si>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</si>
  <si>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</si>
  <si>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</si>
  <si>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</si>
  <si>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</si>
  <si>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</si>
  <si>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</si>
  <si>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</si>
  <si>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</si>
  <si>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</si>
  <si>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</si>
  <si>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</si>
  <si>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</si>
  <si>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</si>
  <si>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</si>
  <si>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</si>
  <si>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</si>
  <si>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</si>
  <si>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</si>
  <si>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</si>
  <si>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</si>
  <si>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</si>
  <si>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</si>
  <si>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</si>
  <si>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</si>
  <si>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</si>
  <si>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</si>
  <si>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</si>
  <si>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</si>
  <si>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</si>
  <si>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</si>
  <si>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</si>
  <si>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</si>
  <si>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</si>
  <si>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</si>
  <si>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</si>
  <si>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</si>
  <si>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</si>
  <si>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</si>
  <si>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</si>
  <si>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</si>
  <si>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</si>
  <si>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</si>
  <si>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</si>
  <si>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</si>
  <si>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</si>
  <si>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</si>
  <si>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</si>
  <si>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</si>
  <si>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</si>
  <si>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</si>
  <si>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</si>
  <si>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</si>
  <si>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</si>
  <si>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</si>
  <si>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</si>
  <si>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</si>
  <si>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</si>
  <si>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</si>
  <si>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</si>
  <si>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</si>
  <si>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</si>
  <si>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</si>
  <si>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</si>
  <si>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</si>
  <si>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</si>
  <si>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</si>
  <si>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</si>
  <si>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</si>
  <si>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</si>
  <si>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</si>
  <si>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</si>
  <si>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</si>
  <si>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</si>
  <si>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</si>
  <si>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</si>
  <si>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</si>
  <si>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</si>
  <si>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</si>
  <si>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</si>
  <si>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</si>
  <si>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</si>
  <si>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</si>
  <si>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</si>
  <si>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</si>
  <si>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</si>
  <si>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</si>
  <si>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</si>
  <si>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</si>
  <si>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</si>
  <si>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</si>
  <si>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</si>
  <si>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</si>
  <si>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</si>
  <si>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</si>
  <si>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</si>
  <si>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</si>
  <si>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</si>
  <si>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</si>
  <si>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</si>
  <si>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</si>
  <si>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</si>
  <si>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</si>
  <si>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</si>
  <si>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</si>
  <si>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</si>
  <si>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</si>
  <si>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</si>
  <si>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</si>
  <si>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</si>
  <si>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</si>
  <si>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</si>
  <si>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</si>
  <si>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</si>
  <si>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</si>
  <si>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</si>
  <si>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</si>
  <si>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</si>
  <si>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</si>
  <si>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</si>
  <si>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</si>
  <si>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</si>
  <si>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</si>
  <si>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</si>
  <si>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</si>
  <si>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</si>
  <si>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</si>
  <si>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</si>
  <si>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</si>
  <si>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</si>
  <si>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</si>
  <si>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</si>
  <si>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</si>
  <si>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</si>
  <si>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</si>
  <si>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</si>
  <si>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</si>
  <si>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</si>
  <si>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</si>
  <si>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</si>
  <si>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</si>
  <si>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</si>
  <si>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</si>
  <si>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</si>
  <si>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</si>
  <si>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</si>
  <si>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</si>
  <si>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</si>
  <si>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</si>
  <si>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</si>
  <si>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</si>
  <si>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</si>
  <si>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</si>
  <si>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</si>
  <si>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</si>
  <si>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</si>
  <si>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</si>
  <si>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</si>
  <si>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</si>
  <si>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</si>
  <si>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</si>
  <si>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</si>
  <si>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</si>
  <si>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</si>
  <si>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</si>
  <si>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</si>
  <si>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</si>
  <si>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</si>
  <si>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</si>
  <si>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</si>
  <si>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</si>
  <si>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</si>
  <si>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</si>
  <si>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</si>
  <si>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</si>
  <si>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</si>
  <si>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</si>
  <si>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</si>
  <si>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</si>
  <si>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</si>
  <si>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</si>
  <si>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</si>
  <si>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</si>
  <si>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</si>
  <si>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</si>
  <si>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</si>
  <si>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</si>
  <si>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</si>
  <si>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</si>
  <si>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</si>
  <si>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</si>
  <si>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</si>
  <si>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</si>
  <si>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</si>
  <si>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</si>
  <si>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</si>
  <si>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</si>
  <si>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</si>
  <si>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</si>
  <si>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</si>
  <si>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</si>
  <si>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</si>
  <si>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</si>
  <si>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</si>
  <si>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</si>
  <si>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</si>
  <si>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</si>
  <si>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</si>
  <si>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</si>
  <si>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</si>
  <si>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</si>
  <si>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</si>
  <si>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</si>
  <si>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</si>
  <si>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</si>
  <si>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</si>
  <si>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</si>
  <si>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</si>
  <si>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</si>
  <si>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</si>
  <si>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</si>
  <si>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</si>
  <si>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</si>
  <si>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</si>
  <si>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</si>
  <si>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</si>
  <si>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</si>
  <si>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</si>
  <si>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</si>
  <si>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</si>
  <si>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</si>
  <si>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</si>
  <si>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</si>
  <si>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</si>
  <si>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</si>
  <si>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</si>
  <si>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</si>
  <si>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</si>
  <si>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</si>
  <si>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</si>
  <si>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</si>
  <si>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</si>
  <si>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</si>
  <si>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</si>
  <si>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</si>
  <si>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</si>
  <si>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</si>
  <si>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</si>
  <si>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</si>
  <si>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</si>
  <si>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</si>
  <si>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</si>
  <si>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</si>
  <si>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</si>
  <si>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</si>
  <si>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</si>
  <si>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</si>
  <si>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</si>
  <si>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</si>
  <si>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</si>
  <si>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</si>
  <si>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</si>
  <si>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</si>
  <si>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</si>
  <si>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</si>
  <si>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</si>
  <si>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</si>
  <si>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</si>
  <si>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</si>
  <si>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</si>
  <si>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</si>
  <si>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</si>
  <si>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</si>
  <si>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</si>
  <si>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</si>
  <si>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</si>
  <si>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</si>
  <si>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</si>
  <si>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</si>
  <si>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</si>
  <si>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</si>
  <si>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</si>
  <si>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</si>
  <si>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</si>
  <si>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</si>
  <si>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</si>
  <si>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</si>
  <si>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</si>
  <si>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</si>
  <si>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</si>
  <si>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</si>
  <si>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</si>
  <si>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</si>
  <si>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</si>
  <si>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</si>
  <si>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</si>
  <si>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</si>
  <si>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</si>
  <si>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</si>
  <si>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</si>
  <si>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</si>
  <si>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</si>
  <si>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</si>
  <si>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</si>
  <si>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</si>
  <si>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</si>
  <si>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</si>
  <si>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</si>
  <si>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</si>
  <si>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</si>
  <si>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</si>
  <si>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</si>
  <si>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</si>
  <si>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</si>
  <si>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</si>
  <si>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</si>
  <si>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</si>
  <si>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</si>
  <si>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</si>
  <si>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</si>
  <si>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</si>
  <si>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</si>
  <si>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</si>
  <si>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</si>
  <si>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</si>
  <si>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</si>
  <si>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</si>
  <si>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</si>
  <si>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</si>
  <si>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</si>
  <si>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</si>
  <si>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</si>
  <si>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</si>
  <si>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</si>
  <si>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</si>
  <si>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</si>
  <si>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</si>
  <si>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</si>
  <si>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</si>
  <si>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</si>
  <si>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</si>
  <si>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</si>
  <si>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</si>
  <si>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</si>
  <si>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</si>
  <si>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</si>
  <si>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</si>
  <si>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</si>
  <si>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</si>
  <si>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</si>
  <si>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</si>
  <si>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</si>
  <si>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</si>
  <si>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</si>
  <si>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</si>
  <si>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</si>
  <si>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</si>
  <si>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</si>
  <si>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</si>
  <si>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</si>
  <si>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</si>
  <si>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</si>
  <si>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</si>
  <si>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</si>
  <si>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</si>
  <si>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</si>
  <si>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</si>
  <si>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</si>
  <si>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</si>
  <si>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</si>
  <si>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</si>
  <si>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</si>
  <si>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</si>
  <si>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</si>
  <si>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</si>
  <si>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</si>
  <si>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</si>
  <si>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</si>
  <si>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</si>
  <si>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</si>
  <si>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</si>
  <si>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</si>
  <si>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</si>
  <si>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</si>
  <si>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</si>
  <si>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</si>
  <si>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</si>
  <si>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</si>
  <si>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</si>
  <si>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</si>
  <si>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</si>
  <si>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</si>
  <si>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</si>
  <si>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</si>
  <si>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</si>
  <si>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</si>
  <si>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</si>
  <si>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</si>
  <si>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</si>
  <si>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</si>
  <si>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</si>
  <si>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</si>
  <si>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</si>
  <si>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</si>
  <si>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</si>
  <si>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</si>
  <si>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</si>
  <si>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</si>
  <si>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</si>
  <si>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</si>
  <si>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</si>
  <si>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</si>
  <si>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</si>
  <si>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</si>
  <si>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</si>
  <si>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</si>
  <si>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</si>
  <si>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</si>
  <si>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</si>
  <si>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</si>
  <si>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</si>
  <si>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</si>
  <si>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</si>
  <si>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</si>
  <si>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</si>
  <si>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</si>
  <si>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</si>
  <si>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</si>
  <si>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</si>
  <si>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</si>
  <si>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</si>
  <si>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</si>
  <si>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</si>
  <si>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</si>
  <si>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</si>
  <si>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</si>
  <si>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</si>
  <si>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</si>
  <si>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</si>
  <si>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</si>
  <si>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</si>
  <si>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</si>
  <si>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</si>
  <si>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</si>
  <si>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</si>
  <si>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</si>
  <si>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</si>
  <si>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</si>
  <si>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</si>
  <si>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</si>
  <si>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</si>
  <si>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</si>
  <si>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</si>
  <si>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</si>
  <si>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</si>
  <si>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</si>
  <si>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</si>
  <si>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</si>
  <si>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</si>
  <si>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</si>
  <si>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</si>
  <si>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</si>
  <si>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</si>
  <si>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</si>
  <si>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</si>
  <si>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</si>
  <si>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</si>
  <si>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</si>
  <si>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</si>
  <si>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</si>
  <si>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</si>
  <si>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</si>
  <si>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</si>
  <si>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</si>
  <si>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</si>
  <si>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</si>
  <si>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</si>
  <si>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</si>
  <si>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</si>
  <si>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</si>
  <si>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</si>
  <si>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</si>
  <si>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</si>
  <si>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</si>
  <si>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</si>
  <si>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</si>
  <si>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</si>
  <si>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</si>
  <si>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</si>
  <si>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</si>
  <si>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</si>
  <si>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</si>
  <si>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</si>
  <si>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</si>
  <si>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</si>
  <si>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</si>
  <si>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</si>
  <si>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</si>
  <si>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</si>
  <si>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</si>
  <si>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</si>
  <si>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</si>
  <si>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</si>
  <si>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</si>
  <si>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</si>
  <si>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</si>
  <si>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</si>
  <si>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</si>
  <si>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</si>
  <si>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</si>
  <si>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</si>
  <si>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</si>
  <si>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</si>
  <si>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</si>
  <si>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</si>
  <si>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</si>
  <si>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</si>
  <si>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</si>
  <si>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</si>
  <si>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</si>
  <si>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</si>
  <si>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</si>
  <si>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</si>
  <si>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</si>
  <si>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</si>
  <si>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</si>
  <si>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</si>
  <si>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</si>
  <si>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</si>
  <si>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</si>
  <si>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</si>
  <si>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</si>
  <si>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</si>
  <si>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</si>
  <si>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</si>
  <si>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</si>
  <si>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</si>
  <si>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</si>
  <si>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</si>
  <si>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</si>
  <si>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</si>
  <si>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</si>
  <si>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</si>
  <si>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</si>
  <si>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</si>
  <si>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</si>
  <si>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</si>
  <si>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</si>
  <si>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</si>
  <si>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</si>
  <si>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</si>
  <si>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</si>
  <si>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</si>
  <si>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</si>
  <si>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</si>
  <si>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</si>
  <si>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</si>
  <si>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</si>
  <si>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</si>
  <si>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</si>
  <si>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</si>
  <si>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</si>
  <si>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</si>
  <si>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</si>
  <si>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</si>
  <si>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</si>
  <si>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</si>
  <si>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</si>
  <si>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</si>
  <si>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</si>
  <si>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</si>
  <si>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</si>
  <si>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</si>
  <si>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</si>
  <si>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</si>
  <si>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</si>
  <si>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</si>
  <si>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</si>
  <si>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</si>
  <si>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</si>
  <si>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</si>
  <si>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</si>
  <si>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</si>
  <si>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</si>
  <si>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</si>
  <si>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</si>
  <si>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</si>
  <si>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</si>
  <si>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</si>
  <si>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</si>
  <si>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</si>
  <si>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</si>
  <si>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</si>
  <si>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</si>
  <si>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</si>
  <si>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</si>
  <si>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</si>
  <si>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</si>
  <si>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</si>
  <si>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</si>
  <si>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</si>
  <si>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</si>
  <si>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</si>
  <si>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</si>
  <si>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</si>
  <si>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</si>
  <si>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</si>
  <si>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</si>
  <si>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</si>
  <si>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</si>
  <si>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</si>
  <si>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</si>
  <si>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</si>
  <si>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</si>
  <si>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</si>
  <si>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</si>
  <si>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</si>
  <si>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</si>
  <si>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</si>
  <si>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</si>
  <si>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</si>
  <si>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</si>
  <si>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</si>
  <si>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</si>
  <si>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</si>
  <si>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</si>
  <si>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</si>
  <si>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</si>
  <si>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</si>
  <si>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</si>
  <si>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</si>
  <si>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</si>
  <si>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</si>
  <si>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</si>
  <si>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</si>
  <si>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</si>
  <si>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</si>
  <si>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</si>
  <si>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</si>
  <si>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</si>
  <si>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</si>
  <si>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</si>
  <si>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</si>
  <si>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</si>
  <si>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</si>
  <si>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</si>
  <si>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</si>
  <si>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</si>
  <si>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</si>
  <si>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</si>
  <si>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</si>
  <si>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</si>
  <si>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</si>
  <si>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</si>
  <si>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</si>
  <si>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</si>
  <si>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</si>
  <si>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</si>
  <si>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</si>
  <si>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</si>
  <si>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</si>
  <si>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</si>
  <si>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</si>
  <si>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</si>
  <si>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</si>
  <si>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</si>
  <si>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</si>
  <si>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</si>
  <si>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</si>
  <si>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</si>
  <si>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</si>
  <si>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</si>
  <si>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</si>
  <si>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</si>
  <si>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</si>
  <si>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</si>
  <si>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</si>
  <si>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</si>
  <si>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</si>
  <si>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</si>
  <si>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</si>
  <si>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</si>
  <si>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</si>
  <si>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</si>
  <si>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</si>
  <si>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</si>
  <si>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</si>
  <si>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</si>
  <si>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</si>
  <si>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</si>
  <si>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</si>
  <si>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</si>
  <si>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</si>
  <si>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</si>
  <si>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</si>
  <si>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</si>
  <si>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</si>
  <si>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</si>
  <si>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</si>
  <si>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</si>
  <si>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</si>
  <si>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</si>
  <si>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</si>
  <si>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</si>
  <si>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</si>
  <si>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</si>
  <si>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</si>
  <si>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</si>
  <si>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</si>
  <si>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</si>
  <si>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</si>
  <si>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</si>
  <si>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</si>
  <si>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</si>
  <si>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</si>
  <si>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</si>
  <si>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</si>
  <si>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</si>
  <si>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</si>
  <si>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</si>
  <si>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</si>
  <si>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</si>
  <si>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</si>
  <si>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</si>
  <si>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</si>
  <si>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</si>
  <si>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</si>
  <si>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</si>
  <si>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</si>
  <si>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</si>
  <si>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</si>
  <si>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</si>
  <si>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</si>
  <si>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</si>
  <si>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</si>
  <si>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</si>
  <si>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</si>
  <si>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</si>
  <si>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</si>
  <si>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</si>
  <si>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</si>
  <si>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</si>
  <si>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</si>
  <si>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</si>
  <si>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</si>
  <si>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</si>
  <si>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</si>
  <si>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</si>
  <si>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</si>
  <si>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</si>
  <si>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</si>
  <si>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</si>
  <si>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</si>
  <si>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</si>
  <si>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</si>
  <si>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</si>
  <si>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</si>
  <si>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</si>
  <si>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</si>
  <si>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</si>
  <si>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</si>
  <si>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</si>
  <si>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</si>
  <si>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</si>
  <si>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</si>
  <si>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</si>
  <si>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</si>
  <si>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</si>
  <si>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</si>
  <si>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</si>
  <si>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</si>
  <si>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</si>
  <si>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</si>
  <si>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</si>
  <si>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</si>
  <si>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</si>
  <si>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</si>
  <si>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</si>
  <si>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</si>
  <si>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</si>
  <si>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</si>
  <si>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</si>
  <si>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</si>
  <si>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</si>
  <si>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</si>
  <si>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</si>
  <si>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</si>
  <si>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</si>
  <si>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</si>
  <si>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</si>
  <si>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</si>
  <si>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</si>
  <si>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</si>
  <si>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</si>
  <si>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</si>
  <si>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</si>
  <si>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</si>
  <si>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</si>
  <si>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</si>
  <si>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</si>
  <si>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</si>
  <si>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</si>
  <si>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</si>
  <si>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</si>
  <si>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</si>
  <si>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</si>
  <si>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</si>
  <si>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</si>
  <si>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</si>
  <si>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</si>
  <si>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</si>
  <si>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</si>
  <si>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</si>
  <si>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</si>
  <si>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</si>
  <si>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</si>
  <si>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</si>
  <si>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</si>
  <si>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</si>
  <si>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</si>
  <si>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</si>
  <si>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</si>
  <si>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</si>
  <si>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</si>
  <si>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</si>
  <si>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</si>
  <si>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</si>
  <si>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</si>
  <si>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</si>
  <si>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</si>
  <si>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</si>
  <si>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</si>
  <si>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</si>
  <si>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</si>
  <si>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</si>
  <si>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</si>
  <si>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</si>
  <si>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</si>
  <si>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</si>
  <si>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</si>
  <si>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</si>
  <si>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</si>
  <si>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</si>
  <si>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</si>
  <si>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</si>
  <si>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</si>
  <si>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</si>
  <si>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</si>
  <si>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</si>
  <si>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</si>
  <si>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</si>
  <si>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</si>
  <si>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</si>
  <si>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</si>
  <si>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</si>
  <si>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</si>
  <si>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</si>
  <si>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</si>
  <si>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</si>
  <si>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</si>
  <si>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</si>
  <si>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</si>
  <si>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</si>
  <si>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</si>
  <si>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</si>
  <si>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</si>
  <si>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</si>
  <si>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</si>
  <si>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</si>
  <si>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</si>
  <si>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</si>
  <si>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</si>
  <si>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</si>
  <si>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</si>
  <si>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</si>
  <si>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</si>
  <si>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</si>
  <si>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</si>
  <si>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</si>
  <si>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</si>
  <si>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</si>
  <si>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</si>
  <si>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</si>
  <si>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</si>
  <si>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</si>
  <si>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</si>
  <si>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</si>
  <si>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</si>
  <si>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</si>
  <si>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</si>
  <si>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</si>
  <si>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</si>
  <si>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</si>
  <si>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</si>
  <si>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</si>
  <si>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</si>
  <si>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</si>
  <si>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</si>
  <si>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</si>
  <si>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</si>
  <si>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</si>
  <si>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</si>
  <si>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</si>
  <si>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</si>
  <si>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</si>
  <si>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</si>
  <si>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</si>
  <si>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</si>
  <si>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</si>
  <si>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</si>
  <si>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</si>
  <si>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</si>
  <si>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</si>
  <si>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</si>
  <si>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</si>
  <si>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</si>
  <si>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</si>
  <si>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</si>
  <si>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</si>
  <si>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</si>
  <si>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</si>
  <si>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</si>
  <si>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</si>
  <si>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</si>
  <si>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</si>
  <si>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</si>
  <si>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</si>
  <si>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</si>
  <si>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</si>
  <si>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</si>
  <si>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</si>
  <si>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</si>
  <si>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</si>
  <si>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</si>
  <si>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</si>
  <si>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</si>
  <si>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</si>
  <si>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</si>
  <si>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</si>
  <si>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</si>
  <si>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</si>
  <si>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</si>
  <si>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</si>
  <si>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</si>
  <si>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</si>
  <si>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</si>
  <si>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</si>
  <si>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</si>
  <si>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</si>
  <si>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</si>
  <si>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</si>
  <si>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</si>
  <si>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</si>
  <si>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</si>
  <si>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</si>
  <si>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</si>
  <si>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</si>
  <si>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</si>
  <si>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</si>
  <si>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</si>
  <si>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</si>
  <si>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</si>
  <si>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</si>
  <si>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</si>
  <si>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</si>
  <si>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</si>
  <si>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</si>
  <si>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</si>
  <si>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</si>
  <si>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</si>
  <si>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</si>
  <si>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</si>
  <si>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</si>
  <si>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</si>
  <si>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</si>
  <si>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</si>
  <si>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</si>
  <si>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</si>
  <si>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</si>
  <si>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</si>
  <si>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</si>
  <si>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</si>
  <si>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</si>
  <si>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</si>
  <si>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</si>
  <si>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</si>
  <si>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</si>
  <si>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</si>
  <si>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</si>
  <si>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</si>
  <si>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</si>
  <si>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</si>
  <si>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</si>
  <si>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</si>
  <si>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</si>
  <si>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</si>
  <si>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</si>
  <si>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</si>
  <si>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</si>
  <si>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</si>
  <si>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</si>
  <si>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</si>
  <si>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</si>
  <si>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</si>
  <si>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</si>
  <si>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</si>
  <si>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</si>
  <si>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</si>
  <si>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</si>
  <si>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</si>
  <si>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</si>
  <si>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</si>
  <si>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</si>
  <si>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</si>
  <si>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</si>
  <si>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</si>
  <si>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</si>
  <si>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</si>
  <si>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</si>
  <si>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</si>
  <si>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</si>
  <si>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</si>
  <si>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</si>
  <si>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</si>
  <si>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</si>
  <si>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</si>
  <si>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</si>
  <si>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</si>
  <si>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</si>
  <si>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</si>
  <si>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</si>
  <si>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</si>
  <si>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</si>
  <si>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</si>
  <si>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</si>
  <si>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</si>
  <si>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</si>
  <si>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</si>
  <si>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</si>
  <si>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</si>
  <si>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</si>
  <si>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</si>
  <si>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</si>
  <si>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</si>
  <si>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</si>
  <si>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</si>
  <si>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</si>
  <si>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</si>
  <si>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</si>
  <si>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</si>
  <si>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</si>
  <si>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</si>
  <si>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</si>
  <si>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</si>
  <si>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</si>
  <si>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</si>
  <si>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</si>
  <si>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</si>
  <si>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</si>
  <si>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</si>
  <si>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</si>
  <si>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</si>
  <si>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</si>
  <si>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</si>
  <si>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</si>
  <si>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</si>
  <si>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</si>
  <si>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</si>
  <si>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</si>
  <si>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</si>
  <si>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</si>
  <si>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</si>
  <si>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</si>
  <si>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</si>
  <si>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</si>
  <si>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</si>
  <si>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</si>
  <si>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</si>
  <si>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</si>
  <si>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</si>
  <si>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</si>
  <si>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</si>
  <si>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</si>
  <si>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</si>
  <si>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</si>
  <si>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</si>
  <si>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</si>
  <si>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</si>
  <si>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</si>
  <si>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</si>
  <si>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</si>
  <si>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</si>
  <si>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</si>
  <si>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</si>
  <si>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</si>
  <si>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</si>
  <si>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</si>
  <si>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</si>
  <si>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</si>
  <si>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</si>
  <si>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</si>
  <si>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</si>
  <si>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</si>
  <si>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</si>
  <si>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</si>
  <si>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</si>
  <si>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</si>
  <si>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</si>
  <si>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</si>
  <si>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</si>
  <si>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</si>
  <si>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</si>
  <si>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</si>
  <si>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</si>
  <si>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</si>
  <si>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</si>
  <si>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</si>
  <si>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</si>
  <si>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</si>
  <si>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</si>
  <si>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</si>
  <si>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</si>
  <si>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</si>
  <si>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</si>
  <si>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</si>
  <si>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</si>
  <si>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</si>
  <si>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</si>
  <si>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</si>
  <si>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</si>
  <si>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</si>
  <si>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</si>
  <si>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</si>
  <si>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</si>
  <si>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</si>
  <si>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</si>
  <si>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</si>
  <si>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</si>
  <si>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</si>
  <si>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</si>
  <si>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</si>
  <si>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</si>
  <si>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</si>
  <si>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</si>
  <si>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</si>
  <si>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</si>
  <si>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</si>
  <si>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</si>
  <si>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</si>
  <si>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</si>
  <si>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</si>
  <si>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</si>
  <si>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</si>
  <si>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</si>
  <si>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</si>
  <si>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</si>
  <si>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</si>
  <si>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</si>
  <si>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</si>
  <si>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</si>
  <si>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</si>
  <si>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</si>
  <si>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</si>
  <si>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</si>
  <si>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</si>
  <si>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</si>
  <si>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</si>
  <si>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</si>
  <si>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</si>
  <si>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</si>
  <si>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</si>
  <si>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</si>
  <si>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</si>
  <si>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</si>
  <si>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</si>
  <si>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</si>
  <si>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</si>
  <si>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</si>
  <si>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</si>
  <si>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</si>
  <si>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</si>
  <si>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</si>
  <si>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</si>
  <si>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</si>
  <si>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</si>
  <si>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</si>
  <si>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</si>
  <si>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</si>
  <si>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</si>
  <si>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</si>
  <si>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</si>
  <si>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</si>
  <si>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</si>
  <si>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</si>
  <si>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</si>
  <si>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</si>
  <si>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</si>
  <si>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</si>
  <si>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</si>
  <si>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</si>
  <si>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</si>
  <si>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</si>
  <si>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</si>
  <si>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</si>
  <si>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</si>
  <si>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</si>
  <si>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</si>
  <si>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</si>
  <si>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</si>
  <si>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</si>
  <si>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</si>
  <si>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</si>
  <si>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</si>
  <si>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</si>
  <si>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</si>
  <si>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</si>
  <si>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</si>
  <si>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</si>
  <si>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</si>
  <si>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</si>
  <si>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</si>
  <si>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</si>
  <si>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</si>
  <si>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</si>
  <si>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</si>
  <si>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</si>
  <si>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</si>
  <si>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</si>
  <si>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</si>
  <si>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</si>
  <si>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</si>
  <si>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</si>
  <si>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</si>
  <si>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</si>
  <si>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</si>
  <si>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</si>
  <si>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</si>
  <si>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</si>
  <si>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</si>
  <si>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</si>
  <si>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</si>
  <si>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</si>
  <si>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</si>
  <si>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</si>
  <si>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</si>
  <si>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</si>
  <si>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</si>
  <si>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</si>
  <si>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</si>
  <si>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</si>
  <si>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</si>
  <si>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</si>
  <si>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</si>
  <si>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</si>
  <si>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</si>
  <si>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</si>
  <si>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</si>
  <si>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</si>
  <si>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</si>
  <si>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</si>
  <si>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</si>
  <si>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</si>
  <si>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</si>
  <si>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</si>
  <si>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</si>
  <si>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</si>
  <si>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</si>
  <si>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</si>
  <si>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</si>
  <si>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</si>
  <si>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</si>
  <si>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</si>
  <si>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</si>
  <si>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</si>
  <si>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</si>
  <si>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</si>
  <si>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</si>
  <si>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</si>
  <si>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</si>
  <si>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</si>
  <si>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</si>
  <si>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</si>
  <si>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</si>
  <si>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</si>
  <si>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</si>
  <si>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</si>
  <si>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</si>
  <si>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</si>
  <si>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</si>
  <si>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</si>
  <si>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</si>
  <si>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</si>
  <si>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</si>
  <si>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</si>
  <si>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</si>
  <si>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</si>
  <si>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</si>
  <si>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</si>
  <si>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</si>
  <si>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</si>
  <si>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</si>
  <si>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</si>
  <si>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</si>
  <si>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</si>
  <si>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</si>
  <si>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</si>
  <si>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</si>
  <si>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</si>
  <si>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</si>
  <si>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</si>
  <si>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</si>
  <si>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</si>
  <si>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</si>
  <si>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</si>
  <si>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</si>
  <si>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</si>
  <si>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</si>
  <si>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</si>
  <si>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</si>
  <si>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</si>
  <si>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</si>
  <si>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</si>
  <si>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</si>
  <si>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</si>
  <si>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</si>
  <si>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</si>
  <si>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</si>
  <si>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</si>
  <si>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</si>
  <si>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</si>
  <si>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</si>
  <si>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</si>
  <si>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</si>
  <si>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</si>
  <si>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</si>
  <si>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</si>
  <si>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</si>
  <si>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</si>
  <si>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</si>
  <si>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</si>
  <si>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</si>
  <si>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</si>
  <si>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</si>
  <si>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</si>
  <si>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</si>
  <si>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</si>
  <si>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</si>
  <si>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</si>
  <si>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</si>
  <si>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</si>
  <si>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</si>
  <si>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</si>
  <si>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</si>
  <si>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</si>
  <si>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</si>
  <si>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</si>
  <si>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</si>
  <si>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</si>
  <si>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</si>
  <si>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</si>
  <si>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</si>
  <si>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</si>
  <si>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</si>
  <si>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</si>
  <si>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</si>
  <si>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</si>
  <si>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</si>
  <si>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</si>
  <si>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</si>
  <si>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</si>
  <si>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</si>
  <si>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</si>
  <si>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</si>
  <si>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</si>
  <si>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</si>
  <si>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</si>
  <si>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</si>
  <si>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</si>
  <si>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</si>
  <si>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</si>
  <si>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</si>
  <si>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</si>
  <si>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</si>
  <si>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</si>
  <si>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</si>
  <si>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</si>
  <si>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</si>
  <si>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</si>
  <si>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</si>
  <si>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</si>
  <si>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</si>
  <si>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</si>
  <si>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</si>
  <si>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</si>
  <si>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</si>
  <si>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</si>
  <si>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</si>
  <si>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</si>
  <si>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</si>
  <si>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</si>
  <si>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</si>
  <si>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</si>
  <si>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</si>
  <si>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</si>
  <si>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</si>
  <si>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</si>
  <si>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</si>
  <si>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</si>
  <si>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</si>
  <si>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</si>
  <si>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</si>
  <si>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</si>
  <si>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</si>
  <si>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</si>
  <si>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</si>
  <si>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</si>
  <si>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</si>
  <si>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</si>
  <si>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</si>
  <si>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</si>
  <si>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</si>
  <si>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</si>
  <si>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</si>
  <si>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</si>
  <si>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</si>
  <si>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</si>
  <si>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</si>
  <si>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</si>
  <si>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</si>
  <si>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</si>
  <si>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</si>
  <si>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</si>
  <si>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</si>
  <si>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</si>
  <si>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</si>
  <si>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</si>
  <si>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</si>
  <si>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</si>
  <si>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</si>
  <si>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</si>
  <si>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</si>
  <si>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</si>
  <si>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</si>
  <si>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</si>
  <si>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</si>
  <si>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</si>
  <si>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</si>
  <si>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</si>
  <si>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</si>
  <si>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</si>
  <si>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</si>
  <si>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</si>
  <si>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</si>
  <si>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</si>
  <si>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</si>
  <si>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</si>
  <si>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</si>
  <si>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</si>
  <si>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</si>
  <si>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</si>
  <si>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</si>
  <si>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</si>
  <si>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</si>
  <si>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</si>
  <si>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</si>
  <si>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</si>
  <si>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</si>
  <si>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</si>
  <si>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</si>
  <si>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</si>
  <si>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</si>
  <si>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</si>
  <si>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</si>
  <si>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</si>
  <si>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</si>
  <si>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</si>
  <si>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</si>
  <si>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</si>
  <si>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</si>
  <si>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</si>
  <si>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</si>
  <si>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</si>
  <si>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</si>
  <si>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</si>
  <si>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</si>
  <si>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</si>
  <si>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</si>
  <si>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</si>
  <si>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</si>
  <si>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</si>
  <si>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</si>
  <si>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</si>
  <si>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</si>
  <si>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</si>
  <si>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</si>
  <si>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</si>
  <si>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</si>
  <si>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</si>
  <si>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</si>
  <si>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</si>
  <si>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</si>
  <si>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</si>
  <si>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</si>
  <si>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</si>
  <si>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</si>
  <si>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</si>
  <si>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</si>
  <si>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</si>
  <si>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</si>
  <si>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</si>
  <si>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</si>
  <si>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</si>
  <si>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</si>
  <si>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</si>
  <si>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</si>
  <si>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</si>
  <si>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</si>
  <si>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</si>
  <si>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</si>
  <si>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</si>
  <si>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</si>
  <si>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</si>
  <si>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</si>
  <si>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</si>
  <si>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</si>
  <si>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</si>
  <si>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</si>
  <si>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</si>
  <si>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</si>
  <si>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</si>
  <si>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</si>
  <si>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</si>
  <si>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</si>
  <si>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</si>
  <si>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</si>
  <si>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</si>
  <si>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</si>
  <si>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</si>
  <si>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</si>
  <si>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</si>
  <si>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</si>
  <si>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</si>
  <si>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</si>
  <si>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</si>
  <si>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</si>
  <si>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</si>
  <si>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</si>
  <si>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</si>
  <si>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</si>
  <si>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</si>
  <si>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</si>
  <si>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</si>
  <si>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</si>
  <si>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</si>
  <si>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</si>
  <si>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</si>
  <si>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</si>
  <si>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</si>
  <si>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</si>
  <si>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</si>
  <si>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</si>
  <si>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</si>
  <si>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</si>
  <si>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</si>
  <si>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</si>
  <si>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</si>
  <si>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</si>
  <si>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</si>
  <si>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</si>
  <si>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</si>
  <si>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</si>
  <si>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</si>
  <si>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</si>
  <si>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</si>
  <si>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</si>
  <si>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</si>
  <si>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</si>
  <si>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</si>
  <si>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</si>
  <si>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</si>
  <si>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</si>
  <si>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</si>
  <si>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</si>
  <si>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</si>
  <si>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</si>
  <si>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</si>
  <si>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</si>
  <si>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</si>
  <si>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</si>
  <si>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</si>
  <si>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</si>
  <si>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</si>
  <si>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</si>
  <si>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</si>
  <si>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</si>
  <si>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</si>
  <si>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</si>
  <si>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</si>
  <si>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</si>
  <si>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</si>
  <si>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</si>
  <si>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</si>
  <si>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</si>
  <si>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</si>
  <si>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</si>
  <si>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</si>
  <si>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</si>
  <si>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</si>
  <si>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</si>
  <si>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</si>
  <si>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</si>
  <si>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</si>
  <si>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</si>
  <si>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</si>
  <si>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</si>
  <si>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</si>
  <si>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</si>
  <si>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</si>
  <si>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</si>
  <si>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</si>
  <si>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</si>
  <si>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</si>
  <si>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</si>
  <si>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</si>
  <si>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</si>
  <si>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</si>
  <si>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</si>
  <si>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</si>
  <si>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</si>
  <si>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</si>
  <si>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</si>
  <si>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</si>
  <si>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</si>
  <si>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</si>
  <si>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</si>
  <si>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</si>
  <si>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</si>
  <si>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</si>
  <si>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</si>
  <si>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</si>
  <si>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</si>
  <si>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</si>
  <si>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</si>
  <si>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</si>
  <si>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</si>
  <si>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</si>
  <si>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</si>
  <si>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</si>
  <si>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</si>
  <si>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</si>
  <si>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</si>
  <si>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</si>
  <si>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</si>
  <si>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</si>
  <si>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</si>
  <si>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</si>
  <si>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</si>
  <si>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</si>
  <si>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</si>
  <si>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</si>
  <si>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</si>
  <si>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</si>
  <si>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</si>
  <si>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</si>
  <si>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</si>
  <si>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</si>
  <si>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</si>
  <si>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</si>
  <si>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</si>
  <si>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</si>
  <si>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</si>
  <si>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</si>
  <si>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</si>
  <si>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</si>
  <si>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</si>
  <si>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</si>
  <si>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</si>
  <si>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</si>
  <si>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</si>
  <si>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</si>
  <si>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</si>
  <si>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</si>
  <si>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</si>
  <si>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</si>
  <si>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</si>
  <si>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</si>
  <si>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</si>
  <si>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</si>
  <si>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</si>
  <si>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</si>
  <si>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</si>
  <si>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</si>
  <si>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</si>
  <si>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</si>
  <si>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</si>
  <si>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</si>
  <si>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</si>
  <si>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</si>
  <si>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</si>
  <si>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</si>
  <si>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</si>
  <si>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</si>
  <si>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</si>
  <si>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</si>
  <si>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</si>
  <si>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</si>
  <si>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</si>
  <si>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</si>
  <si>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</si>
  <si>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</si>
  <si>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</si>
  <si>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</si>
  <si>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</si>
  <si>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</si>
  <si>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</si>
  <si>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</si>
  <si>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</si>
  <si>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</si>
  <si>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</si>
  <si>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</si>
  <si>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</si>
  <si>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</si>
  <si>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</si>
  <si>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</si>
  <si>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</si>
  <si>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</si>
  <si>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</si>
  <si>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</si>
  <si>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</si>
  <si>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</si>
  <si>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</si>
  <si>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</si>
  <si>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</si>
  <si>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</si>
  <si>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</si>
  <si>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</si>
  <si>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</si>
  <si>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</si>
  <si>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</si>
  <si>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</si>
  <si>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</si>
  <si>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</si>
  <si>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</si>
  <si>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</si>
  <si>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</si>
  <si>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</si>
  <si>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</si>
  <si>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</si>
  <si>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</si>
  <si>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</si>
  <si>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</si>
  <si>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</si>
  <si>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</si>
  <si>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</si>
  <si>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</si>
  <si>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</si>
  <si>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</si>
  <si>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</si>
  <si>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</si>
  <si>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</si>
  <si>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</si>
  <si>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</si>
  <si>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</si>
  <si>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</si>
  <si>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</si>
  <si>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</si>
  <si>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</si>
  <si>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</si>
  <si>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</si>
  <si>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</si>
  <si>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</si>
  <si>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</si>
  <si>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</si>
  <si>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</si>
  <si>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</si>
  <si>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</si>
  <si>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</si>
  <si>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</si>
  <si>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</si>
  <si>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</si>
  <si>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</si>
  <si>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</si>
  <si>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</si>
  <si>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</si>
  <si>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</si>
  <si>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</si>
  <si>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</si>
  <si>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</si>
  <si>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</si>
  <si>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</si>
  <si>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</si>
  <si>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</si>
  <si>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</si>
  <si>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</si>
  <si>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</si>
  <si>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</si>
  <si>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</si>
  <si>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</si>
  <si>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</si>
  <si>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</si>
  <si>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</si>
  <si>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</si>
  <si>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</si>
  <si>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</si>
  <si>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</si>
  <si>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</si>
  <si>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</si>
  <si>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</si>
  <si>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</si>
  <si>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</si>
  <si>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</si>
  <si>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</si>
  <si>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</si>
  <si>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</si>
  <si>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</si>
  <si>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</si>
  <si>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</si>
  <si>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</si>
  <si>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</si>
  <si>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</si>
  <si>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</si>
  <si>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</si>
  <si>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</si>
  <si>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</si>
  <si>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</si>
  <si>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</si>
  <si>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</si>
  <si>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</si>
  <si>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</si>
  <si>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</si>
  <si>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</si>
  <si>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</si>
  <si>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</si>
  <si>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</si>
  <si>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</si>
  <si>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</si>
  <si>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</si>
  <si>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</si>
  <si>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</si>
  <si>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</si>
  <si>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</si>
  <si>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</si>
  <si>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</si>
  <si>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</si>
  <si>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</si>
  <si>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</si>
  <si>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</si>
  <si>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</si>
  <si>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</si>
  <si>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</si>
  <si>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</si>
  <si>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</si>
  <si>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</si>
  <si>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</si>
  <si>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</si>
  <si>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</si>
  <si>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</si>
  <si>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</si>
  <si>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</si>
  <si>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</si>
  <si>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</si>
  <si>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</si>
  <si>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</si>
  <si>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</si>
  <si>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</si>
  <si>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</si>
  <si>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</si>
  <si>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</si>
  <si>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</si>
  <si>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</si>
  <si>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</si>
  <si>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</si>
  <si>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</si>
  <si>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</si>
  <si>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</si>
  <si>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</si>
  <si>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</si>
  <si>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</si>
  <si>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</si>
  <si>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</si>
  <si>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</si>
  <si>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</si>
  <si>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</si>
  <si>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</si>
  <si>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</si>
  <si>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</si>
  <si>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</si>
  <si>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</si>
  <si>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</si>
  <si>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</si>
  <si>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</si>
  <si>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</si>
  <si>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</si>
  <si>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</si>
  <si>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</si>
  <si>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</si>
  <si>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</si>
  <si>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</si>
  <si>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</si>
  <si>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</si>
  <si>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</si>
  <si>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</si>
  <si>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</si>
  <si>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</si>
  <si>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</si>
  <si>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</si>
  <si>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</si>
  <si>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</si>
  <si>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</si>
  <si>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</si>
  <si>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</si>
  <si>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</si>
  <si>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</si>
  <si>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</si>
  <si>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</si>
  <si>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</si>
  <si>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</si>
  <si>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</si>
  <si>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</si>
  <si>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</si>
  <si>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</si>
  <si>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</si>
  <si>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</si>
  <si>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</si>
  <si>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</si>
  <si>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</si>
  <si>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</si>
  <si>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</si>
  <si>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</si>
  <si>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</si>
  <si>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</si>
  <si>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</si>
  <si>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</si>
  <si>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</si>
  <si>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</si>
  <si>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</si>
  <si>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</si>
  <si>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</si>
  <si>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</si>
  <si>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</si>
  <si>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</si>
  <si>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</si>
  <si>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</si>
  <si>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</si>
  <si>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</si>
  <si>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</si>
  <si>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</si>
  <si>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</si>
  <si>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</si>
  <si>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</si>
  <si>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</si>
  <si>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</si>
  <si>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</si>
  <si>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</si>
  <si>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</si>
  <si>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</si>
  <si>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</si>
  <si>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</si>
  <si>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</si>
  <si>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</si>
  <si>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</si>
  <si>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</si>
  <si>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</si>
  <si>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</si>
  <si>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</si>
  <si>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</si>
  <si>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</si>
  <si>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</si>
  <si>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</si>
  <si>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</si>
  <si>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</si>
  <si>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</si>
  <si>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</si>
  <si>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</si>
  <si>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</si>
  <si>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</si>
  <si>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</si>
  <si>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</si>
  <si>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</si>
  <si>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</si>
  <si>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</si>
  <si>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</si>
  <si>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</si>
  <si>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</si>
  <si>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</si>
  <si>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</si>
  <si>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</si>
  <si>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</si>
  <si>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</si>
  <si>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</si>
  <si>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</si>
  <si>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</si>
  <si>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</si>
  <si>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</si>
  <si>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</si>
  <si>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</si>
  <si>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</si>
  <si>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</si>
  <si>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</si>
  <si>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</si>
  <si>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</si>
  <si>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</si>
  <si>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</si>
  <si>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</si>
  <si>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</si>
  <si>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</si>
  <si>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</si>
  <si>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</si>
  <si>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</si>
  <si>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</si>
  <si>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</si>
  <si>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</si>
  <si>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</si>
  <si>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</si>
  <si>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</si>
  <si>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</si>
  <si>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</si>
  <si>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</si>
  <si>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</si>
  <si>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</si>
  <si>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</si>
  <si>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</si>
  <si>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</si>
  <si>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</si>
  <si>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</si>
  <si>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</si>
  <si>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</si>
  <si>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</si>
  <si>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</si>
  <si>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</si>
  <si>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</si>
  <si>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</si>
  <si>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</si>
  <si>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</si>
  <si>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</si>
  <si>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</si>
  <si>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</si>
  <si>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</si>
  <si>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</si>
  <si>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</si>
  <si>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</si>
  <si>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</si>
  <si>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</si>
  <si>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</si>
  <si>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</si>
  <si>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</si>
  <si>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</si>
  <si>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</si>
  <si>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</si>
  <si>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</si>
  <si>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</si>
  <si>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</si>
  <si>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</si>
  <si>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</si>
  <si>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</si>
  <si>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</si>
  <si>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</si>
  <si>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</si>
  <si>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</si>
  <si>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</si>
  <si>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</si>
  <si>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</si>
  <si>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</si>
  <si>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</si>
  <si>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</si>
  <si>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</si>
  <si>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</si>
  <si>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</si>
  <si>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</si>
  <si>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</si>
  <si>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</si>
  <si>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</si>
  <si>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</si>
  <si>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</si>
  <si>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</si>
  <si>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</si>
  <si>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</si>
  <si>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</si>
  <si>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</si>
  <si>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</si>
  <si>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</si>
  <si>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</si>
  <si>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</si>
  <si>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</si>
  <si>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</si>
  <si>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</si>
  <si>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</si>
  <si>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</si>
  <si>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</si>
  <si>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</si>
  <si>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</si>
  <si>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</si>
  <si>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</si>
  <si>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</si>
  <si>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</si>
  <si>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</si>
  <si>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</si>
  <si>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</si>
  <si>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</si>
  <si>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</si>
  <si>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</si>
  <si>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</si>
  <si>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</si>
  <si>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</si>
  <si>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</si>
  <si>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</si>
  <si>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</si>
  <si>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</si>
  <si>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</si>
  <si>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</si>
  <si>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</si>
  <si>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</si>
  <si>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</si>
  <si>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</si>
  <si>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</si>
  <si>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</si>
  <si>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</si>
  <si>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</si>
  <si>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</si>
  <si>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</si>
  <si>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</si>
  <si>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</si>
  <si>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</si>
  <si>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</si>
  <si>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</si>
  <si>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</si>
  <si>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</si>
  <si>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</si>
  <si>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</si>
  <si>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</si>
  <si>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</si>
  <si>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</si>
  <si>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</si>
  <si>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</si>
  <si>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</si>
  <si>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</si>
  <si>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</si>
  <si>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</si>
  <si>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</si>
  <si>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</si>
  <si>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</si>
  <si>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</si>
  <si>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</si>
  <si>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</si>
  <si>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</si>
  <si>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</si>
  <si>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</si>
  <si>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</si>
  <si>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</si>
  <si>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</si>
  <si>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</si>
  <si>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</si>
  <si>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</si>
  <si>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</si>
  <si>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</si>
  <si>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</si>
  <si>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</si>
  <si>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</si>
  <si>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</si>
  <si>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</si>
  <si>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</si>
  <si>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</si>
  <si>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</si>
  <si>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</si>
  <si>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</si>
  <si>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</si>
  <si>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</si>
  <si>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</si>
  <si>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</si>
  <si>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</si>
  <si>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</si>
  <si>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</si>
  <si>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</si>
  <si>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</si>
  <si>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</si>
  <si>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</si>
  <si>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</si>
  <si>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</si>
  <si>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</si>
  <si>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</si>
  <si>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</si>
  <si>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</si>
  <si>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</si>
  <si>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</si>
  <si>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</si>
  <si>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</si>
  <si>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</si>
  <si>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</si>
  <si>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</si>
  <si>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</si>
  <si>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</si>
  <si>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</si>
  <si>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</si>
  <si>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</si>
  <si>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</si>
  <si>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</si>
  <si>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</si>
  <si>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</si>
  <si>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</si>
  <si>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</si>
  <si>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</si>
  <si>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</si>
  <si>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</si>
  <si>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</si>
  <si>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</si>
  <si>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</si>
  <si>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</si>
  <si>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</si>
  <si>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</si>
  <si>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</si>
  <si>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</si>
  <si>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</si>
  <si>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</si>
  <si>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</si>
  <si>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</si>
  <si>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</si>
  <si>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</si>
  <si>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</si>
  <si>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</si>
  <si>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</si>
  <si>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</si>
  <si>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</si>
  <si>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</si>
  <si>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</si>
  <si>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</si>
  <si>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</si>
  <si>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</si>
  <si>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</si>
  <si>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</si>
  <si>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</si>
  <si>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</si>
  <si>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</si>
  <si>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</si>
  <si>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</si>
  <si>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</si>
  <si>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</si>
  <si>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</si>
  <si>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</si>
  <si>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</si>
  <si>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</si>
  <si>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</si>
  <si>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</si>
  <si>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</si>
  <si>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</si>
  <si>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</si>
  <si>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</si>
  <si>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</si>
  <si>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</si>
  <si>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</si>
  <si>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</si>
  <si>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</si>
  <si>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</si>
  <si>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</si>
  <si>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</si>
  <si>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</si>
  <si>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</si>
  <si>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</si>
  <si>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</si>
  <si>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</si>
  <si>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</si>
  <si>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</si>
  <si>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</si>
  <si>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</si>
  <si>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</si>
  <si>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</si>
  <si>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</si>
  <si>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</si>
  <si>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</si>
  <si>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</si>
  <si>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</si>
  <si>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</si>
  <si>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</si>
  <si>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</si>
  <si>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</si>
  <si>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</si>
  <si>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</si>
  <si>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</si>
  <si>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</si>
  <si>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</si>
  <si>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</si>
  <si>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</si>
  <si>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</si>
  <si>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</si>
  <si>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</si>
  <si>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</si>
  <si>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</si>
  <si>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</si>
  <si>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</si>
  <si>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</si>
  <si>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</si>
  <si>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</si>
  <si>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</si>
  <si>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</si>
  <si>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</si>
  <si>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</si>
  <si>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</si>
  <si>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</si>
  <si>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</si>
  <si>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</si>
  <si>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</si>
  <si>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</si>
  <si>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</si>
  <si>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</si>
  <si>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</si>
  <si>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</si>
  <si>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</si>
  <si>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</si>
  <si>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</si>
  <si>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</si>
  <si>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</si>
  <si>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</si>
  <si>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</si>
  <si>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</si>
  <si>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</si>
  <si>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</si>
  <si>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</si>
  <si>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</si>
  <si>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</si>
  <si>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</si>
  <si>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</si>
  <si>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</si>
  <si>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</si>
  <si>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</si>
  <si>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</si>
  <si>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</si>
  <si>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</si>
  <si>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</si>
  <si>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</si>
  <si>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</si>
  <si>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</si>
  <si>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</si>
  <si>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</si>
  <si>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</si>
  <si>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</si>
  <si>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</si>
  <si>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</si>
  <si>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</si>
  <si>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</si>
  <si>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</si>
  <si>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</si>
  <si>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</si>
  <si>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</si>
  <si>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</si>
  <si>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</si>
  <si>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</si>
  <si>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</si>
  <si>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</si>
  <si>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</si>
  <si>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</si>
  <si>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</si>
  <si>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</si>
  <si>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</si>
  <si>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</si>
  <si>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</si>
  <si>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</si>
  <si>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</si>
  <si>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</si>
  <si>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</si>
  <si>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</si>
  <si>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</si>
  <si>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</si>
  <si>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</si>
  <si>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</si>
  <si>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</si>
  <si>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</si>
  <si>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</si>
  <si>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</si>
  <si>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</si>
  <si>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</si>
  <si>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</si>
  <si>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</si>
  <si>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</si>
  <si>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</si>
  <si>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</si>
  <si>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</si>
  <si>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</si>
  <si>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</si>
  <si>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</si>
  <si>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</si>
  <si>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</si>
  <si>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</si>
  <si>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</si>
  <si>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</si>
  <si>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</si>
  <si>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</si>
  <si>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</si>
  <si>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</si>
  <si>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</si>
  <si>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</si>
  <si>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</si>
  <si>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</si>
  <si>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</si>
  <si>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</si>
  <si>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</si>
  <si>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</si>
  <si>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</si>
  <si>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</si>
  <si>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</si>
  <si>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</si>
  <si>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</si>
  <si>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</si>
  <si>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</si>
  <si>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</si>
  <si>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</si>
  <si>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</si>
  <si>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</si>
  <si>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</si>
  <si>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</si>
  <si>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</si>
  <si>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</si>
  <si>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</si>
  <si>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</si>
  <si>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</si>
  <si>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</si>
  <si>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</si>
  <si>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</si>
  <si>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</si>
  <si>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</si>
  <si>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</si>
  <si>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</si>
  <si>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</si>
  <si>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</si>
  <si>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</si>
  <si>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</si>
  <si>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</si>
  <si>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</si>
  <si>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</si>
  <si>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</si>
  <si>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</si>
  <si>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</si>
  <si>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</si>
  <si>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</si>
  <si>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</si>
  <si>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</si>
  <si>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</si>
  <si>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</si>
  <si>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</si>
  <si>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</si>
  <si>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</si>
  <si>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</si>
  <si>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</si>
  <si>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</si>
  <si>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</si>
  <si>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</si>
  <si>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</si>
  <si>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</si>
  <si>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</si>
  <si>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</si>
  <si>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</si>
  <si>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</si>
  <si>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</si>
  <si>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</si>
  <si>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</si>
  <si>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</si>
  <si>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</si>
  <si>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</si>
  <si>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</si>
  <si>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</si>
  <si>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</si>
  <si>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</si>
  <si>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</si>
  <si>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</si>
  <si>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</si>
  <si>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</si>
  <si>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</si>
  <si>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</si>
  <si>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</si>
  <si>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</si>
  <si>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</si>
  <si>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</si>
  <si>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</si>
  <si>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</si>
  <si>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</si>
  <si>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</si>
  <si>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</si>
  <si>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</si>
  <si>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</si>
  <si>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</si>
  <si>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</si>
  <si>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</si>
  <si>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</si>
  <si>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</si>
  <si>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</si>
  <si>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</si>
  <si>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</si>
  <si>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</si>
  <si>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</si>
  <si>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</si>
  <si>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</si>
  <si>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</si>
  <si>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</si>
  <si>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</si>
  <si>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</si>
  <si>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</si>
  <si>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</si>
  <si>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</si>
  <si>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</si>
  <si>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</si>
  <si>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</si>
  <si>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</si>
  <si>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</si>
  <si>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</si>
  <si>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</si>
  <si>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</si>
  <si>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</si>
  <si>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</si>
  <si>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</si>
  <si>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</si>
  <si>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</si>
  <si>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</si>
  <si>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</si>
  <si>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</si>
  <si>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</si>
  <si>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</si>
  <si>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</si>
  <si>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</si>
  <si>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</si>
  <si>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</si>
  <si>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</si>
  <si>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</si>
  <si>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</si>
  <si>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</si>
  <si>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</si>
  <si>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</si>
  <si>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</si>
  <si>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</si>
  <si>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</si>
  <si>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</si>
  <si>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</si>
  <si>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</si>
  <si>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</si>
  <si>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</si>
  <si>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</si>
  <si>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</si>
  <si>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</si>
  <si>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</si>
  <si>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</si>
  <si>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</si>
  <si>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</si>
  <si>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</si>
  <si>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</si>
  <si>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</si>
  <si>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</si>
  <si>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</si>
  <si>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</si>
  <si>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</si>
  <si>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</si>
  <si>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</si>
  <si>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</si>
  <si>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</si>
  <si>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</si>
  <si>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</si>
  <si>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</si>
  <si>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</si>
  <si>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</si>
  <si>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</si>
  <si>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</si>
  <si>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</si>
  <si>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</si>
  <si>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</si>
  <si>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</si>
  <si>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</si>
  <si>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</si>
  <si>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</si>
  <si>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</si>
  <si>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</si>
  <si>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</si>
  <si>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</si>
  <si>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</si>
  <si>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</si>
  <si>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</si>
  <si>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</si>
  <si>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</si>
  <si>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</si>
  <si>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</si>
  <si>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</si>
  <si>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</si>
  <si>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</si>
  <si>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</si>
  <si>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</si>
  <si>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</si>
  <si>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</si>
  <si>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</si>
  <si>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</si>
  <si>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</si>
  <si>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</si>
  <si>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</si>
  <si>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</si>
  <si>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</si>
  <si>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</si>
  <si>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</si>
  <si>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</si>
  <si>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</si>
  <si>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</si>
  <si>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</si>
  <si>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</si>
  <si>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</si>
  <si>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</si>
  <si>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</si>
  <si>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</si>
  <si>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</si>
  <si>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</si>
  <si>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</si>
  <si>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</si>
  <si>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</si>
  <si>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</si>
  <si>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</si>
  <si>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</si>
  <si>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</si>
  <si>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</si>
  <si>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</si>
  <si>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</si>
  <si>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</si>
  <si>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</si>
  <si>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</si>
  <si>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</si>
  <si>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</si>
  <si>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</si>
  <si>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</si>
  <si>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</si>
  <si>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</si>
  <si>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</si>
  <si>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</si>
  <si>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</si>
  <si>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</si>
  <si>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</si>
  <si>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</si>
  <si>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</si>
  <si>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</si>
  <si>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</si>
  <si>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</si>
  <si>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</si>
  <si>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</si>
  <si>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</si>
  <si>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</si>
  <si>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</si>
  <si>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</si>
  <si>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</si>
  <si>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</si>
  <si>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</si>
  <si>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</si>
  <si>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</si>
  <si>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</si>
  <si>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</si>
  <si>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</si>
  <si>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</si>
  <si>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</si>
  <si>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</si>
  <si>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</si>
  <si>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</si>
  <si>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</si>
  <si>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</si>
  <si>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</si>
  <si>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</si>
  <si>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</si>
  <si>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</si>
  <si>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</si>
  <si>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</si>
  <si>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</si>
  <si>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</si>
  <si>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</si>
  <si>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</si>
  <si>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</si>
  <si>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</si>
  <si>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</si>
  <si>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</si>
  <si>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</si>
  <si>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</si>
  <si>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</si>
  <si>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</si>
  <si>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</si>
  <si>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</si>
  <si>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</si>
  <si>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</si>
  <si>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</si>
  <si>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</si>
  <si>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</si>
  <si>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</si>
  <si>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</si>
  <si>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</si>
  <si>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</si>
  <si>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</si>
  <si>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</si>
  <si>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</si>
  <si>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</si>
  <si>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</si>
  <si>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</si>
  <si>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</si>
  <si>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</si>
  <si>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</si>
  <si>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</si>
  <si>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</si>
  <si>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</si>
  <si>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</si>
  <si>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</si>
  <si>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</si>
  <si>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</si>
  <si>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</si>
  <si>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</si>
  <si>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</si>
  <si>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</si>
  <si>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</si>
  <si>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</si>
  <si>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</si>
  <si>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</si>
  <si>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</si>
  <si>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</si>
  <si>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</si>
  <si>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</si>
  <si>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</si>
  <si>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</si>
  <si>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</si>
  <si>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</si>
  <si>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</si>
  <si>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</si>
  <si>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</si>
  <si>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</si>
  <si>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</si>
  <si>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</si>
  <si>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</si>
  <si>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</si>
  <si>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</si>
  <si>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</si>
  <si>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</si>
  <si>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</si>
  <si>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</si>
  <si>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</si>
  <si>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</si>
  <si>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</si>
  <si>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</si>
  <si>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</si>
  <si>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</si>
  <si>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</si>
  <si>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</si>
  <si>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</si>
  <si>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</si>
  <si>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</si>
  <si>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</si>
  <si>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</si>
  <si>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</si>
  <si>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</si>
  <si>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</si>
  <si>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</si>
  <si>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</si>
  <si>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</si>
  <si>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</si>
  <si>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</si>
  <si>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</si>
  <si>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</si>
  <si>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</si>
  <si>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</si>
  <si>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</si>
  <si>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</si>
  <si>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</si>
  <si>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</si>
  <si>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</si>
  <si>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</si>
  <si>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</si>
  <si>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</si>
  <si>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</si>
  <si>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</si>
  <si>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</si>
  <si>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</si>
  <si>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</si>
  <si>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</si>
  <si>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</si>
  <si>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</si>
  <si>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</si>
  <si>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</si>
  <si>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</si>
  <si>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</si>
  <si>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</si>
  <si>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</si>
  <si>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</si>
  <si>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</si>
  <si>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</si>
  <si>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</si>
  <si>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</si>
  <si>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</si>
  <si>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</si>
  <si>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</si>
  <si>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</si>
  <si>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</si>
  <si>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</si>
  <si>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</si>
  <si>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</si>
  <si>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</si>
  <si>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</si>
  <si>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</si>
  <si>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</si>
  <si>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</si>
  <si>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</si>
  <si>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</si>
  <si>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</si>
  <si>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</si>
  <si>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</si>
  <si>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</si>
  <si>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</si>
  <si>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</si>
  <si>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</si>
  <si>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</si>
  <si>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</si>
  <si>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</si>
  <si>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</si>
  <si>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</si>
  <si>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</si>
  <si>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</si>
  <si>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</si>
  <si>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</si>
  <si>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</si>
  <si>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</si>
  <si>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</si>
  <si>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</si>
  <si>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</si>
  <si>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</si>
  <si>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</si>
  <si>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</si>
  <si>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</si>
  <si>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</si>
  <si>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</si>
  <si>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</si>
  <si>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</si>
  <si>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</si>
  <si>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</si>
  <si>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</si>
  <si>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</si>
  <si>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</si>
  <si>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</si>
  <si>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</si>
  <si>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</si>
  <si>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</si>
  <si>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</si>
  <si>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</si>
  <si>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</si>
  <si>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</si>
  <si>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</si>
  <si>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</si>
  <si>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</si>
  <si>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</si>
  <si>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</si>
  <si>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</si>
  <si>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</si>
  <si>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</si>
  <si>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</si>
  <si>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</si>
  <si>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</si>
  <si>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</si>
  <si>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</si>
  <si>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</si>
  <si>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</si>
  <si>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</si>
  <si>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</si>
  <si>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</si>
  <si>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</si>
  <si>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</si>
  <si>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</si>
  <si>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</si>
  <si>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</si>
  <si>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</si>
  <si>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</si>
  <si>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</si>
  <si>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</si>
  <si>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</si>
  <si>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</si>
  <si>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</si>
  <si>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</si>
  <si>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</si>
  <si>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</si>
  <si>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</si>
  <si>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</si>
  <si>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</si>
  <si>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</si>
  <si>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</si>
  <si>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</si>
  <si>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</si>
  <si>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</si>
  <si>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</si>
  <si>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</si>
  <si>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</si>
  <si>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</si>
  <si>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</si>
  <si>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</si>
  <si>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</si>
  <si>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</si>
  <si>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</si>
  <si>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</si>
  <si>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</si>
  <si>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</si>
  <si>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</si>
  <si>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</si>
  <si>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</si>
  <si>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</si>
  <si>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</si>
  <si>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</si>
  <si>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</si>
  <si>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</si>
  <si>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</si>
  <si>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</si>
  <si>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</si>
  <si>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</si>
  <si>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</si>
  <si>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</si>
  <si>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</si>
  <si>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</si>
  <si>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</si>
  <si>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</si>
  <si>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</si>
  <si>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</si>
  <si>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</si>
  <si>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</si>
  <si>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</si>
  <si>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</si>
  <si>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</si>
  <si>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</si>
  <si>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</si>
  <si>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</si>
  <si>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</si>
  <si>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</si>
  <si>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</si>
  <si>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</si>
  <si>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</si>
  <si>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</si>
  <si>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</si>
  <si>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</si>
  <si>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</si>
  <si>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</si>
  <si>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</si>
  <si>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</si>
  <si>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</si>
  <si>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</si>
  <si>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</si>
  <si>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</si>
  <si>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</si>
  <si>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</si>
  <si>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</si>
  <si>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</si>
  <si>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</si>
  <si>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</si>
  <si>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</si>
  <si>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</si>
  <si>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</si>
  <si>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</si>
  <si>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</si>
  <si>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</si>
  <si>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</si>
  <si>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</si>
  <si>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</si>
  <si>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</si>
  <si>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</si>
  <si>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</si>
  <si>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</si>
  <si>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</si>
  <si>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</si>
  <si>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</si>
  <si>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</si>
  <si>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</si>
  <si>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</si>
  <si>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</si>
  <si>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</si>
  <si>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</si>
  <si>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</si>
  <si>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</si>
  <si>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</si>
  <si>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</si>
  <si>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</si>
  <si>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</si>
  <si>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</si>
  <si>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</si>
  <si>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</si>
  <si>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</si>
  <si>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</si>
  <si>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</si>
  <si>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</si>
  <si>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</si>
  <si>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</si>
  <si>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</si>
  <si>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</si>
  <si>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</si>
  <si>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</si>
  <si>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</si>
  <si>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</si>
  <si>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</si>
  <si>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</si>
  <si>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</si>
  <si>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</si>
  <si>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</si>
  <si>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</si>
  <si>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</si>
  <si>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</si>
  <si>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</si>
  <si>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</si>
  <si>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</si>
  <si>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</si>
  <si>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</si>
  <si>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</si>
  <si>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</si>
  <si>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</si>
  <si>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</si>
  <si>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</si>
  <si>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</si>
  <si>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</si>
  <si>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</si>
  <si>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</si>
  <si>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</si>
  <si>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</si>
  <si>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</si>
  <si>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</si>
  <si>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</si>
  <si>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</si>
  <si>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</si>
  <si>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</si>
  <si>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</si>
  <si>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</si>
  <si>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</si>
  <si>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</si>
  <si>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</si>
  <si>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</si>
  <si>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</si>
  <si>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</si>
  <si>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</si>
  <si>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</si>
  <si>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</si>
  <si>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</si>
  <si>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</si>
  <si>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</si>
  <si>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</si>
  <si>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</si>
  <si>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</si>
  <si>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</si>
  <si>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</si>
  <si>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</si>
  <si>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</si>
  <si>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</si>
  <si>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</si>
  <si>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</si>
  <si>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</si>
  <si>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</si>
  <si>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</si>
  <si>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</si>
  <si>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</si>
  <si>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</si>
  <si>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</si>
  <si>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</si>
  <si>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</si>
  <si>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</si>
  <si>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</si>
  <si>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</si>
  <si>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</si>
  <si>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</si>
  <si>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</si>
  <si>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</si>
  <si>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</si>
  <si>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</si>
  <si>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</si>
  <si>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</si>
  <si>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</si>
  <si>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</si>
  <si>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</si>
  <si>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</si>
  <si>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</si>
  <si>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</si>
  <si>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</si>
  <si>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</si>
  <si>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</si>
  <si>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</si>
  <si>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</si>
  <si>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</si>
  <si>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</si>
  <si>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</si>
  <si>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</si>
  <si>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</si>
  <si>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</si>
  <si>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</si>
  <si>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</si>
  <si>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</si>
  <si>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</si>
  <si>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</si>
  <si>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</si>
  <si>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</si>
  <si>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</si>
  <si>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</si>
  <si>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</si>
  <si>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</si>
  <si>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</si>
  <si>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</si>
  <si>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</si>
  <si>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</si>
  <si>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</si>
  <si>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</si>
  <si>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</si>
  <si>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</si>
  <si>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</si>
  <si>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</si>
  <si>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</si>
  <si>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</si>
  <si>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</si>
  <si>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</si>
  <si>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</si>
  <si>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</si>
  <si>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</si>
  <si>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</si>
  <si>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</si>
  <si>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</si>
  <si>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</si>
  <si>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</si>
  <si>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</si>
  <si>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</si>
  <si>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</si>
  <si>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</si>
  <si>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</si>
  <si>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</si>
  <si>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</si>
  <si>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</si>
  <si>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</si>
  <si>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</si>
  <si>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</si>
  <si>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</si>
  <si>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</si>
  <si>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</si>
  <si>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</si>
  <si>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</si>
  <si>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</si>
  <si>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</si>
  <si>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</si>
  <si>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</si>
  <si>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</si>
  <si>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</si>
  <si>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</si>
  <si>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</si>
  <si>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</si>
  <si>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</si>
  <si>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</si>
  <si>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</si>
  <si>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</si>
  <si>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</si>
  <si>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</si>
  <si>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</si>
  <si>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</si>
  <si>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</si>
  <si>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</si>
  <si>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</si>
  <si>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</si>
  <si>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</si>
  <si>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</si>
  <si>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</si>
  <si>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</si>
  <si>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</si>
  <si>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</si>
  <si>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</si>
  <si>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</si>
  <si>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</si>
  <si>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</si>
  <si>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</si>
  <si>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</si>
  <si>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</si>
  <si>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</si>
  <si>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</si>
  <si>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</si>
  <si>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</si>
  <si>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</si>
  <si>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</si>
  <si>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</si>
  <si>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</si>
  <si>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</si>
  <si>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</si>
  <si>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</si>
  <si>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</si>
  <si>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</si>
  <si>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</si>
  <si>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</si>
  <si>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</si>
  <si>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</si>
  <si>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</si>
  <si>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</si>
  <si>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</si>
  <si>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</si>
  <si>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</si>
  <si>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</si>
  <si>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</si>
  <si>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</si>
  <si>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</si>
  <si>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</si>
  <si>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</si>
  <si>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</si>
  <si>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</si>
  <si>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</si>
  <si>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</si>
  <si>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</si>
  <si>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</si>
  <si>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</si>
  <si>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</si>
  <si>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</si>
  <si>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</si>
  <si>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</si>
  <si>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</si>
  <si>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</si>
  <si>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</si>
  <si>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</si>
  <si>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</si>
  <si>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</si>
  <si>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</si>
  <si>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</si>
  <si>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</si>
  <si>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</si>
  <si>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</si>
  <si>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</si>
  <si>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</si>
  <si>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</si>
  <si>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</si>
  <si>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</si>
  <si>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</si>
  <si>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</si>
  <si>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</si>
  <si>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</si>
  <si>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</si>
  <si>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</si>
  <si>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</si>
  <si>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</si>
  <si>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</si>
  <si>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</si>
  <si>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</si>
  <si>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</si>
  <si>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</si>
  <si>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</si>
  <si>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</si>
  <si>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</si>
  <si>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</si>
  <si>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</si>
  <si>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</si>
  <si>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</si>
  <si>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</si>
  <si>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</si>
  <si>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</si>
  <si>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</si>
  <si>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</si>
  <si>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</si>
  <si>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</si>
  <si>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</si>
  <si>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</si>
  <si>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</si>
  <si>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</si>
  <si>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</si>
  <si>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</si>
  <si>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</si>
  <si>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</si>
  <si>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</si>
  <si>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</si>
  <si>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</si>
  <si>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</si>
  <si>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</si>
  <si>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</si>
  <si>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</si>
  <si>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</si>
  <si>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</si>
  <si>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</si>
  <si>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</si>
  <si>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</si>
  <si>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</si>
  <si>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</si>
  <si>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</si>
  <si>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</si>
  <si>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</si>
  <si>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</si>
  <si>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</si>
  <si>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</si>
  <si>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</si>
  <si>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</si>
  <si>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</si>
  <si>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</si>
  <si>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</si>
  <si>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</si>
  <si>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</si>
  <si>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</si>
  <si>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</si>
  <si>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</si>
  <si>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</si>
  <si>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</si>
  <si>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</si>
  <si>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</si>
  <si>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</si>
  <si>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</si>
  <si>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</si>
  <si>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</si>
  <si>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</si>
  <si>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</si>
  <si>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</si>
  <si>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</si>
  <si>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</si>
  <si>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</si>
  <si>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</si>
  <si>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</si>
  <si>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</si>
  <si>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</si>
  <si>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</si>
  <si>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</si>
  <si>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</si>
  <si>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</si>
  <si>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</si>
  <si>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</si>
  <si>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</si>
  <si>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</si>
  <si>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</si>
  <si>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</si>
  <si>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</si>
  <si>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</si>
  <si>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</si>
  <si>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</si>
  <si>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</si>
  <si>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</si>
  <si>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</si>
  <si>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</si>
  <si>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</si>
  <si>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</si>
  <si>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</si>
  <si>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</si>
  <si>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</si>
  <si>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</si>
  <si>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</si>
  <si>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</si>
  <si>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</si>
  <si>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</si>
  <si>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</si>
  <si>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</si>
  <si>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</si>
  <si>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</si>
  <si>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</si>
  <si>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</si>
  <si>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</si>
  <si>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</si>
  <si>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</si>
  <si>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</si>
  <si>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</si>
  <si>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</si>
  <si>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</si>
  <si>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</si>
  <si>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</si>
  <si>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</si>
  <si>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</si>
  <si>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</si>
  <si>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</si>
  <si>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</si>
  <si>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</si>
  <si>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</si>
  <si>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</si>
  <si>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</si>
  <si>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</si>
  <si>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</si>
  <si>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</si>
  <si>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</si>
  <si>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</si>
  <si>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</si>
  <si>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</si>
  <si>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</si>
  <si>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</si>
  <si>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</si>
  <si>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</si>
  <si>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</si>
  <si>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</si>
  <si>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</si>
  <si>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</si>
  <si>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</si>
  <si>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</si>
  <si>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</si>
  <si>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</si>
  <si>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</si>
  <si>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</si>
  <si>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</si>
  <si>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</si>
  <si>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</si>
  <si>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</si>
  <si>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</si>
  <si>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</si>
  <si>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</si>
  <si>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</si>
  <si>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</si>
  <si>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</si>
  <si>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</si>
  <si>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</si>
  <si>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</si>
  <si>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</si>
  <si>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</si>
  <si>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</si>
  <si>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</si>
  <si>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</si>
  <si>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</si>
  <si>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</si>
  <si>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</si>
  <si>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</si>
  <si>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</si>
  <si>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</si>
  <si>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</si>
  <si>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</si>
  <si>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</si>
  <si>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</si>
  <si>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</si>
  <si>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</si>
  <si>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</si>
  <si>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</si>
  <si>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</si>
  <si>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</si>
  <si>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</si>
  <si>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</si>
  <si>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</si>
  <si>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</si>
  <si>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</si>
  <si>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</si>
  <si>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</si>
  <si>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</si>
  <si>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</si>
  <si>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</si>
  <si>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</si>
  <si>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</si>
  <si>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</si>
  <si>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</si>
  <si>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</si>
  <si>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</si>
  <si>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</si>
  <si>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</si>
  <si>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</si>
  <si>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</si>
  <si>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</si>
  <si>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</si>
  <si>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</si>
  <si>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</si>
  <si>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</si>
  <si>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</si>
  <si>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</si>
  <si>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</si>
  <si>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</si>
  <si>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</si>
  <si>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</si>
  <si>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</si>
  <si>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</si>
  <si>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</si>
  <si>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</si>
  <si>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</si>
  <si>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</si>
  <si>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</si>
  <si>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</si>
  <si>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</si>
  <si>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</si>
  <si>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</si>
  <si>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</si>
  <si>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</si>
  <si>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</si>
  <si>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</si>
  <si>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</si>
  <si>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</si>
  <si>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</si>
  <si>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</si>
  <si>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</si>
  <si>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</si>
  <si>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</si>
  <si>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</si>
  <si>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</si>
  <si>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</si>
  <si>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</si>
  <si>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</si>
  <si>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</si>
  <si>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</si>
  <si>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</si>
  <si>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</si>
  <si>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</si>
  <si>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</si>
  <si>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</si>
  <si>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</si>
  <si>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</si>
  <si>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</si>
  <si>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</si>
  <si>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</si>
  <si>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</si>
  <si>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</si>
  <si>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</si>
  <si>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</si>
  <si>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</si>
  <si>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</si>
  <si>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</si>
  <si>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</si>
  <si>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</si>
  <si>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</si>
  <si>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</si>
  <si>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</si>
  <si>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</si>
  <si>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</si>
  <si>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</si>
  <si>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</si>
  <si>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</si>
  <si>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</si>
  <si>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</si>
  <si>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</si>
  <si>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</si>
  <si>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</si>
  <si>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</si>
  <si>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</si>
  <si>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</si>
  <si>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</si>
  <si>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</si>
  <si>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</si>
  <si>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</si>
  <si>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</si>
  <si>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</si>
  <si>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</si>
  <si>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</si>
  <si>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</si>
  <si>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</si>
  <si>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</si>
  <si>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</si>
  <si>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</si>
  <si>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</si>
  <si>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</si>
  <si>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</si>
  <si>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</si>
  <si>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</si>
  <si>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</si>
  <si>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</si>
  <si>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</si>
  <si>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</si>
  <si>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</si>
  <si>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</si>
  <si>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</si>
  <si>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</si>
  <si>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</si>
  <si>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</si>
  <si>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</si>
  <si>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</si>
  <si>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</si>
  <si>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</si>
  <si>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</si>
  <si>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</si>
  <si>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</si>
  <si>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</si>
  <si>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</si>
  <si>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</si>
  <si>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</si>
  <si>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</si>
  <si>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</si>
  <si>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</si>
  <si>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</si>
  <si>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</si>
  <si>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</si>
  <si>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</si>
  <si>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</si>
  <si>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</si>
  <si>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</si>
  <si>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</si>
  <si>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</si>
  <si>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</si>
  <si>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</si>
  <si>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</si>
  <si>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</si>
  <si>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</si>
  <si>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</si>
  <si>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</si>
  <si>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</si>
  <si>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</si>
  <si>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</si>
  <si>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</si>
  <si>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</si>
  <si>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</si>
  <si>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</si>
  <si>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</si>
  <si>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</si>
  <si>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</si>
  <si>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</si>
  <si>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</si>
  <si>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</si>
  <si>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</si>
  <si>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</si>
  <si>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</si>
  <si>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</si>
  <si>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</si>
  <si>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</si>
  <si>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</si>
  <si>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</si>
  <si>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</si>
  <si>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</si>
  <si>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</si>
  <si>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</si>
  <si>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</si>
  <si>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</si>
  <si>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</si>
  <si>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</si>
  <si>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</si>
  <si>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</si>
  <si>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</si>
  <si>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</si>
  <si>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</si>
  <si>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</si>
  <si>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</si>
  <si>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</si>
  <si>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</si>
  <si>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</si>
  <si>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</si>
  <si>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</si>
  <si>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</si>
  <si>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</si>
  <si>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</si>
  <si>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</si>
  <si>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</si>
  <si>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</si>
  <si>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</si>
  <si>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</si>
  <si>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</si>
  <si>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</si>
  <si>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</si>
  <si>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</si>
  <si>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</si>
  <si>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</si>
  <si>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</si>
  <si>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</si>
  <si>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</si>
  <si>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</si>
  <si>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</si>
  <si>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</si>
  <si>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</si>
  <si>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</si>
  <si>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</si>
  <si>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</si>
  <si>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</si>
  <si>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</si>
  <si>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</si>
  <si>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</si>
  <si>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</si>
  <si>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</si>
  <si>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</si>
  <si>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</si>
  <si>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</si>
  <si>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</si>
  <si>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</si>
  <si>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</si>
  <si>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</si>
  <si>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</si>
  <si>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</si>
  <si>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</si>
  <si>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</si>
  <si>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</si>
  <si>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</si>
  <si>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</si>
  <si>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</si>
  <si>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</si>
  <si>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</si>
  <si>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</si>
  <si>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</si>
  <si>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</si>
  <si>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</si>
  <si>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</si>
  <si>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</si>
  <si>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</si>
  <si>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</si>
  <si>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</si>
  <si>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</si>
  <si>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</si>
  <si>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</si>
  <si>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</si>
  <si>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</si>
  <si>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</si>
  <si>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</si>
  <si>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</si>
  <si>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</si>
  <si>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</si>
  <si>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</si>
  <si>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</si>
  <si>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</si>
  <si>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</si>
  <si>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</si>
  <si>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</si>
  <si>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</si>
  <si>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</si>
  <si>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</si>
  <si>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</si>
  <si>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</si>
  <si>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</si>
  <si>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</si>
  <si>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</si>
  <si>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</si>
  <si>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</si>
  <si>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</si>
  <si>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</si>
  <si>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</si>
  <si>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</si>
  <si>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</si>
  <si>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</si>
  <si>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</si>
  <si>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</si>
  <si>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</si>
  <si>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</si>
  <si>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</si>
  <si>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</si>
  <si>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</si>
  <si>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</si>
  <si>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</si>
  <si>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</si>
  <si>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</si>
  <si>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</si>
  <si>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</si>
  <si>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</si>
  <si>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</si>
  <si>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</si>
  <si>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</si>
  <si>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</si>
  <si>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</si>
  <si>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</si>
  <si>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</si>
  <si>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</si>
  <si>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</si>
  <si>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</si>
  <si>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</si>
  <si>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</si>
  <si>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</si>
  <si>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</si>
  <si>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</si>
  <si>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</si>
  <si>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</si>
  <si>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</si>
  <si>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</si>
  <si>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</si>
  <si>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</si>
  <si>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</si>
  <si>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</si>
  <si>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</si>
  <si>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</si>
  <si>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</si>
  <si>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</si>
  <si>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</si>
  <si>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</si>
  <si>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</si>
  <si>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</si>
  <si>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</si>
  <si>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</si>
  <si>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</si>
  <si>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</si>
  <si>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</si>
  <si>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</si>
  <si>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</si>
  <si>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</si>
  <si>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</si>
  <si>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</si>
  <si>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</si>
  <si>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</si>
  <si>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</si>
  <si>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</si>
  <si>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</si>
  <si>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</si>
  <si>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</si>
  <si>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</si>
  <si>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</si>
  <si>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</si>
  <si>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</si>
  <si>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</si>
  <si>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</si>
  <si>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</si>
  <si>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</si>
  <si>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</si>
  <si>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</si>
  <si>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</si>
  <si>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</si>
  <si>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</si>
  <si>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</si>
  <si>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</si>
  <si>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</si>
  <si>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</si>
  <si>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</si>
  <si>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</si>
  <si>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</si>
  <si>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</si>
  <si>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</si>
  <si>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</si>
  <si>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</si>
  <si>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</si>
  <si>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</si>
  <si>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</si>
  <si>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</si>
  <si>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</si>
  <si>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</si>
  <si>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</si>
  <si>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</si>
  <si>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</si>
  <si>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</si>
  <si>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</si>
  <si>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</si>
  <si>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</si>
  <si>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</si>
  <si>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</si>
  <si>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</si>
  <si>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</si>
  <si>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</si>
  <si>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</si>
  <si>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</si>
  <si>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</si>
  <si>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</si>
  <si>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</si>
  <si>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</si>
  <si>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</si>
  <si>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</si>
  <si>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</si>
  <si>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</si>
  <si>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</si>
  <si>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</si>
  <si>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</si>
  <si>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</si>
  <si>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</si>
  <si>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</si>
  <si>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</si>
  <si>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</si>
  <si>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</si>
  <si>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</si>
  <si>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</si>
  <si>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</si>
  <si>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</si>
  <si>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</si>
  <si>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</si>
  <si>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</si>
  <si>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</si>
  <si>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</si>
  <si>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</si>
  <si>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</si>
  <si>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</si>
  <si>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</si>
  <si>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</si>
  <si>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</si>
  <si>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</si>
  <si>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</si>
  <si>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</si>
  <si>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</si>
  <si>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</si>
  <si>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</si>
  <si>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</si>
  <si>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</si>
  <si>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</si>
  <si>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</si>
  <si>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</si>
  <si>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</si>
  <si>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</si>
  <si>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</si>
  <si>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</si>
  <si>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</si>
  <si>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</si>
  <si>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</si>
  <si>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</si>
  <si>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</si>
  <si>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</si>
  <si>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</si>
  <si>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</si>
  <si>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</si>
  <si>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</si>
  <si>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</si>
  <si>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</si>
  <si>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</si>
  <si>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</si>
  <si>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</si>
  <si>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</si>
  <si>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</si>
  <si>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</si>
  <si>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</si>
  <si>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</si>
  <si>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</si>
  <si>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</si>
  <si>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</si>
  <si>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</si>
  <si>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</si>
  <si>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</si>
  <si>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</si>
  <si>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</si>
  <si>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</si>
  <si>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</si>
  <si>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</si>
  <si>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</si>
  <si>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</si>
  <si>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</si>
  <si>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</si>
  <si>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</si>
  <si>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</si>
  <si>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</si>
  <si>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</si>
  <si>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</si>
  <si>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</si>
  <si>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</si>
  <si>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</si>
  <si>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</si>
  <si>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</si>
  <si>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</si>
  <si>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</si>
  <si>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</si>
  <si>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</si>
  <si>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</si>
  <si>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</si>
  <si>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</si>
  <si>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</si>
  <si>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</si>
  <si>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</si>
  <si>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</si>
  <si>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</si>
  <si>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</si>
  <si>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</si>
  <si>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</si>
  <si>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</si>
  <si>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</si>
  <si>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</si>
  <si>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</si>
  <si>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</si>
  <si>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</si>
  <si>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</si>
  <si>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</si>
  <si>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</si>
  <si>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</si>
  <si>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</si>
  <si>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</si>
  <si>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</si>
  <si>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</si>
  <si>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</si>
  <si>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</si>
  <si>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</si>
  <si>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</si>
  <si>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</si>
  <si>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</si>
  <si>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</si>
  <si>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</si>
  <si>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</si>
  <si>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</si>
  <si>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</si>
  <si>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</si>
  <si>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</si>
  <si>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</si>
  <si>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</si>
  <si>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</si>
  <si>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</si>
  <si>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</si>
  <si>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</si>
  <si>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</si>
  <si>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</si>
  <si>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</si>
  <si>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</si>
  <si>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</si>
  <si>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</si>
  <si>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</si>
  <si>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</si>
  <si>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</si>
  <si>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</si>
  <si>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</si>
  <si>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</si>
  <si>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</si>
  <si>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</si>
  <si>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</si>
  <si>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</si>
  <si>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</si>
  <si>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</si>
  <si>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</si>
  <si>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</si>
  <si>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</si>
  <si>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</si>
  <si>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</si>
  <si>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</si>
  <si>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</si>
  <si>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</si>
  <si>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</si>
  <si>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</si>
  <si>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</si>
  <si>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</si>
  <si>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</si>
  <si>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</si>
  <si>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</si>
  <si>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</si>
  <si>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</si>
  <si>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</si>
  <si>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</si>
  <si>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</si>
  <si>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</si>
  <si>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</si>
  <si>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</si>
  <si>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</si>
  <si>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</si>
  <si>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</si>
  <si>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</si>
  <si>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</si>
  <si>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</si>
  <si>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</si>
  <si>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</si>
  <si>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</si>
  <si>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</si>
  <si>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</si>
  <si>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</si>
  <si>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</si>
  <si>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</si>
  <si>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</si>
  <si>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</si>
  <si>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</si>
  <si>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</si>
  <si>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</si>
  <si>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</si>
  <si>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</si>
  <si>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</si>
  <si>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</si>
  <si>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</si>
  <si>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</si>
  <si>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</si>
  <si>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</si>
  <si>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</si>
  <si>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</si>
  <si>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</si>
  <si>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</si>
  <si>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</si>
  <si>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</si>
  <si>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</si>
  <si>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</si>
  <si>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</si>
  <si>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</si>
  <si>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</si>
  <si>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</si>
  <si>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</si>
  <si>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</si>
  <si>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</si>
  <si>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</si>
  <si>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</si>
  <si>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</si>
  <si>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</si>
  <si>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</si>
  <si>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</si>
  <si>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</si>
  <si>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</si>
  <si>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</si>
  <si>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</si>
  <si>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</si>
  <si>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</si>
  <si>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</si>
  <si>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</si>
  <si>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</si>
  <si>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</si>
  <si>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</si>
  <si>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</si>
  <si>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</si>
  <si>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</si>
  <si>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</si>
  <si>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</si>
  <si>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</si>
  <si>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</si>
  <si>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</si>
  <si>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</si>
  <si>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</si>
  <si>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</si>
  <si>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</si>
  <si>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</si>
  <si>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</si>
  <si>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</si>
  <si>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</si>
  <si>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</si>
  <si>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</si>
  <si>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</si>
  <si>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</si>
  <si>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</si>
  <si>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</si>
  <si>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</si>
  <si>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</si>
  <si>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</si>
  <si>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</si>
  <si>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</si>
  <si>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</si>
  <si>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</si>
  <si>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</si>
  <si>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</si>
  <si>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</si>
  <si>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</si>
  <si>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</si>
  <si>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</si>
  <si>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</si>
  <si>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</si>
  <si>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</si>
  <si>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</si>
  <si>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</si>
  <si>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</si>
  <si>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</si>
  <si>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</si>
  <si>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</si>
  <si>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</si>
  <si>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</si>
  <si>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</si>
  <si>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</si>
  <si>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</si>
  <si>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</si>
  <si>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</si>
  <si>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</si>
  <si>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</si>
  <si>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</si>
  <si>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</si>
  <si>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</si>
  <si>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</si>
  <si>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</si>
  <si>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</si>
  <si>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</si>
  <si>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</si>
  <si>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</si>
  <si>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</si>
  <si>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</si>
  <si>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</si>
  <si>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</si>
  <si>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</si>
  <si>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</si>
  <si>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</si>
  <si>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</si>
  <si>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</si>
  <si>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</si>
  <si>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</si>
  <si>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</si>
  <si>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</si>
  <si>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</si>
  <si>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</si>
  <si>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</si>
  <si>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</si>
  <si>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</si>
  <si>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</si>
  <si>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</si>
  <si>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</si>
  <si>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</si>
  <si>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</si>
  <si>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</si>
  <si>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</si>
  <si>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</si>
  <si>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</si>
  <si>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</si>
  <si>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</si>
  <si>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</si>
  <si>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</si>
  <si>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</si>
  <si>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</si>
  <si>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</si>
  <si>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</si>
  <si>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</si>
  <si>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</si>
  <si>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</si>
  <si>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</si>
  <si>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</si>
  <si>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</si>
  <si>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</si>
  <si>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</si>
  <si>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</si>
  <si>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</si>
  <si>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</si>
  <si>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</si>
  <si>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</si>
  <si>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</si>
  <si>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</si>
  <si>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</si>
  <si>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</si>
  <si>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</si>
  <si>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</si>
  <si>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</si>
  <si>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</si>
  <si>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</si>
  <si>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</si>
  <si>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</si>
  <si>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</si>
  <si>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</si>
  <si>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</si>
  <si>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</si>
  <si>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</si>
  <si>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</si>
  <si>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</si>
  <si>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</si>
  <si>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</si>
  <si>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</si>
  <si>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</si>
  <si>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</si>
  <si>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</si>
  <si>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</si>
  <si>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</si>
  <si>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</si>
  <si>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</si>
  <si>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</si>
  <si>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</si>
  <si>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</si>
  <si>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</si>
  <si>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</si>
  <si>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</si>
  <si>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</si>
  <si>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</si>
  <si>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</si>
  <si>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</si>
  <si>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</si>
  <si>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</si>
  <si>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</si>
  <si>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</si>
  <si>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</si>
  <si>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</si>
  <si>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</si>
  <si>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</si>
  <si>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</si>
  <si>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</si>
  <si>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</si>
  <si>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</si>
  <si>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</si>
  <si>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</si>
  <si>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</si>
  <si>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</si>
  <si>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</si>
  <si>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</si>
  <si>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</si>
  <si>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</si>
  <si>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</si>
  <si>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</si>
  <si>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</si>
  <si>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</si>
  <si>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</si>
  <si>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</si>
  <si>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</si>
  <si>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</si>
  <si>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</si>
  <si>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</si>
  <si>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</si>
  <si>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</si>
  <si>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</si>
  <si>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</si>
  <si>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</si>
  <si>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</si>
  <si>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</si>
  <si>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</si>
  <si>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</si>
  <si>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</si>
  <si>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</si>
  <si>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</si>
  <si>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</si>
  <si>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</si>
  <si>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</si>
  <si>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</si>
  <si>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</si>
  <si>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</si>
  <si>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</si>
  <si>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</si>
  <si>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</si>
  <si>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</si>
  <si>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</si>
  <si>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</si>
  <si>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</si>
  <si>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</si>
  <si>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</si>
  <si>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</si>
  <si>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</si>
  <si>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</si>
  <si>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</si>
  <si>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</si>
  <si>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</si>
  <si>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</si>
  <si>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</si>
  <si>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</si>
  <si>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</si>
  <si>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</si>
  <si>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</si>
  <si>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</si>
  <si>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</si>
  <si>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</si>
  <si>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</si>
  <si>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</si>
  <si>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</si>
  <si>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</si>
  <si>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</si>
  <si>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</si>
  <si>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</si>
  <si>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</si>
  <si>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</si>
  <si>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</si>
  <si>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</si>
  <si>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</si>
  <si>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</si>
  <si>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</si>
  <si>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</si>
  <si>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</si>
  <si>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</si>
  <si>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</si>
  <si>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</si>
  <si>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</si>
  <si>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</si>
  <si>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</si>
  <si>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</si>
  <si>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</si>
  <si>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</si>
  <si>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</si>
  <si>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</si>
  <si>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</si>
  <si>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</si>
  <si>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</si>
  <si>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</si>
  <si>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</si>
  <si>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</si>
  <si>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</si>
  <si>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</si>
  <si>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</si>
  <si>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</si>
  <si>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</si>
  <si>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</si>
  <si>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</si>
  <si>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</si>
  <si>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</si>
  <si>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</si>
  <si>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</si>
  <si>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</si>
  <si>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</si>
  <si>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</si>
  <si>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</si>
  <si>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</si>
  <si>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</si>
  <si>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</si>
  <si>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</si>
  <si>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</si>
  <si>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</si>
  <si>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</si>
  <si>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</si>
  <si>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</si>
  <si>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</si>
  <si>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</si>
  <si>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</si>
  <si>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</si>
  <si>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</si>
  <si>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</si>
  <si>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</si>
  <si>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</si>
  <si>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</si>
  <si>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</si>
  <si>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</si>
  <si>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</si>
  <si>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</si>
  <si>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</si>
  <si>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</si>
  <si>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</si>
  <si>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</si>
  <si>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</si>
  <si>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</si>
  <si>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</si>
  <si>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</si>
  <si>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</si>
  <si>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</si>
  <si>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</si>
  <si>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</si>
  <si>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</si>
  <si>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</si>
  <si>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</si>
  <si>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</si>
  <si>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</si>
  <si>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</si>
  <si>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</si>
  <si>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</si>
  <si>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</si>
  <si>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</si>
  <si>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</si>
  <si>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</si>
  <si>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</si>
  <si>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</si>
  <si>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</si>
  <si>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</si>
  <si>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</si>
  <si>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</si>
  <si>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</si>
  <si>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</si>
  <si>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</si>
  <si>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</si>
  <si>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</si>
  <si>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</si>
  <si>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</si>
  <si>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</si>
  <si>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</si>
  <si>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</si>
  <si>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</si>
  <si>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</si>
  <si>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</si>
  <si>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</si>
  <si>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</si>
  <si>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</si>
  <si>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</si>
  <si>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</si>
  <si>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</si>
  <si>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</si>
  <si>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</si>
  <si>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</si>
  <si>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</si>
  <si>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</si>
  <si>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</si>
  <si>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</si>
  <si>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</si>
  <si>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</si>
  <si>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</si>
  <si>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</si>
  <si>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</si>
  <si>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</si>
  <si>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</si>
  <si>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</si>
  <si>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</si>
  <si>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</si>
  <si>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</si>
  <si>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</si>
  <si>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</si>
  <si>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</si>
  <si>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</si>
  <si>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</si>
  <si>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</si>
  <si>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</si>
  <si>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</si>
  <si>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</si>
  <si>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</si>
  <si>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</si>
  <si>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</si>
  <si>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</si>
  <si>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</si>
  <si>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</si>
  <si>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</si>
  <si>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</si>
  <si>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</si>
  <si>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</si>
  <si>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</si>
  <si>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</si>
  <si>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</si>
  <si>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</si>
  <si>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</si>
  <si>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</si>
  <si>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</si>
  <si>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</si>
  <si>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</si>
  <si>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</si>
  <si>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</si>
  <si>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</si>
  <si>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</si>
  <si>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</si>
  <si>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</si>
  <si>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</si>
  <si>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</si>
  <si>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</si>
  <si>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</si>
  <si>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</si>
  <si>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</si>
  <si>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</si>
  <si>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</si>
  <si>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</si>
  <si>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</si>
  <si>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</si>
  <si>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</si>
  <si>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</si>
  <si>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</si>
  <si>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</si>
  <si>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</si>
  <si>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</si>
  <si>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</si>
  <si>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</si>
  <si>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</si>
  <si>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</si>
  <si>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</si>
  <si>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</si>
  <si>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</si>
  <si>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</si>
  <si>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</si>
  <si>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</si>
  <si>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</si>
  <si>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</si>
  <si>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</si>
  <si>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</si>
  <si>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</si>
  <si>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</si>
  <si>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</si>
  <si>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</si>
  <si>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</si>
  <si>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</si>
  <si>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</si>
  <si>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</si>
  <si>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</si>
  <si>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</si>
  <si>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</si>
  <si>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</si>
  <si>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</si>
  <si>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</si>
  <si>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</si>
  <si>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</si>
  <si>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</si>
  <si>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</si>
  <si>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</si>
  <si>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</si>
  <si>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</si>
  <si>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</si>
  <si>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</si>
  <si>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</si>
  <si>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</si>
  <si>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</si>
  <si>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</si>
  <si>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</si>
  <si>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</si>
  <si>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</si>
  <si>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</si>
  <si>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</si>
  <si>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</si>
  <si>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</si>
  <si>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</si>
  <si>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</si>
  <si>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</si>
  <si>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</si>
  <si>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</si>
  <si>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</si>
  <si>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</si>
  <si>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</si>
  <si>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</si>
  <si>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</si>
  <si>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</si>
  <si>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</si>
  <si>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</si>
  <si>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</si>
  <si>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</si>
  <si>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</si>
  <si>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</si>
  <si>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</si>
  <si>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</si>
  <si>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</si>
  <si>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</si>
  <si>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</si>
  <si>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</si>
  <si>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</si>
  <si>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</si>
  <si>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</si>
  <si>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</si>
  <si>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</si>
  <si>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</si>
  <si>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</si>
  <si>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</si>
  <si>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</si>
  <si>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</si>
  <si>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</si>
  <si>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</si>
  <si>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</si>
  <si>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</si>
  <si>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</si>
  <si>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</si>
  <si>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</si>
  <si>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</si>
  <si>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</si>
  <si>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</si>
  <si>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</si>
  <si>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</si>
  <si>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</si>
  <si>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</si>
  <si>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</si>
  <si>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</si>
  <si>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</si>
  <si>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</si>
  <si>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</si>
  <si>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</si>
  <si>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</si>
  <si>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</si>
  <si>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</si>
  <si>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</si>
  <si>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</si>
  <si>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</si>
  <si>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</si>
  <si>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</si>
  <si>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</si>
  <si>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</si>
  <si>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</si>
  <si>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</si>
  <si>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</si>
  <si>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</si>
  <si>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</si>
  <si>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</si>
  <si>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</si>
  <si>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</si>
  <si>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</si>
  <si>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</si>
  <si>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</si>
  <si>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</si>
  <si>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</si>
  <si>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</si>
  <si>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</si>
  <si>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</si>
  <si>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</si>
  <si>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</si>
  <si>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</si>
  <si>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</si>
  <si>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</si>
  <si>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</si>
  <si>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</si>
  <si>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</si>
  <si>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</si>
  <si>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</si>
  <si>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</si>
  <si>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</si>
  <si>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</si>
  <si>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</si>
  <si>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</si>
  <si>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</si>
  <si>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</si>
  <si>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</si>
  <si>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</si>
  <si>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</si>
  <si>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</si>
  <si>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</si>
  <si>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</si>
  <si>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</si>
  <si>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</si>
  <si>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</si>
  <si>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</si>
  <si>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</si>
  <si>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</si>
  <si>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</si>
  <si>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</si>
  <si>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</si>
  <si>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</si>
  <si>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</si>
  <si>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</si>
  <si>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</si>
  <si>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</si>
  <si>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</si>
  <si>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</si>
  <si>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</si>
  <si>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</si>
  <si>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</si>
  <si>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</si>
  <si>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</si>
  <si>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</si>
  <si>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</si>
  <si>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</si>
  <si>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</si>
  <si>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</si>
  <si>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</si>
  <si>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</si>
  <si>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</si>
  <si>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</si>
  <si>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</si>
  <si>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</si>
  <si>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</si>
  <si>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</si>
  <si>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</si>
  <si>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</si>
  <si>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</si>
  <si>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</si>
  <si>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</si>
  <si>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</si>
  <si>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</si>
  <si>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</si>
  <si>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</si>
  <si>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</si>
  <si>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</si>
  <si>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</si>
  <si>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</si>
  <si>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</si>
  <si>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</si>
  <si>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</si>
  <si>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</si>
  <si>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</si>
  <si>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</si>
  <si>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</si>
  <si>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</si>
  <si>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</si>
  <si>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</si>
  <si>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</si>
  <si>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</si>
  <si>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</si>
  <si>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</si>
  <si>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</si>
  <si>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</si>
  <si>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</si>
  <si>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</si>
  <si>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</si>
  <si>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</si>
  <si>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</si>
  <si>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</si>
  <si>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</si>
  <si>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</si>
  <si>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</si>
  <si>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</si>
  <si>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</si>
  <si>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</si>
  <si>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</si>
  <si>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</si>
  <si>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</si>
  <si>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</si>
  <si>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</si>
  <si>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</si>
  <si>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</si>
  <si>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</si>
  <si>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</si>
  <si>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</si>
  <si>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</si>
  <si>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</si>
  <si>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</si>
  <si>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</si>
  <si>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</si>
  <si>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</si>
  <si>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</si>
  <si>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</si>
  <si>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</si>
  <si>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</si>
  <si>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</si>
  <si>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</si>
  <si>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</si>
  <si>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</si>
  <si>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</si>
  <si>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</si>
  <si>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</si>
  <si>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</si>
  <si>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</si>
  <si>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</si>
  <si>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</si>
  <si>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</si>
  <si>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</si>
  <si>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</si>
  <si>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</si>
  <si>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</si>
  <si>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</si>
  <si>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</si>
  <si>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</si>
  <si>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</si>
  <si>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</si>
  <si>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</si>
  <si>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</si>
  <si>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</si>
  <si>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</si>
  <si>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</si>
  <si>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</si>
  <si>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</si>
  <si>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</si>
  <si>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</si>
  <si>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</si>
  <si>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</si>
  <si>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</si>
  <si>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</si>
  <si>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</si>
  <si>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</si>
  <si>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</si>
  <si>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</si>
  <si>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</si>
  <si>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</si>
  <si>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</si>
  <si>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</si>
  <si>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</si>
  <si>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</si>
  <si>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</si>
  <si>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</si>
  <si>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</si>
  <si>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</si>
  <si>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</si>
  <si>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</si>
  <si>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</si>
  <si>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</si>
  <si>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</si>
  <si>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</si>
  <si>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</si>
  <si>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</si>
  <si>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</si>
  <si>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</si>
  <si>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</si>
  <si>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</si>
  <si>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</si>
  <si>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</si>
  <si>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</si>
  <si>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</si>
  <si>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</si>
  <si>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</si>
  <si>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</si>
  <si>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</si>
  <si>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</si>
  <si>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</si>
  <si>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</si>
  <si>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</si>
  <si>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</si>
  <si>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</si>
  <si>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</si>
  <si>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</si>
  <si>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</si>
  <si>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</si>
  <si>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</si>
  <si>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</si>
  <si>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</si>
  <si>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</si>
  <si>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</si>
  <si>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</si>
  <si>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</si>
  <si>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</si>
  <si>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</si>
  <si>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</si>
  <si>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</si>
  <si>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</si>
  <si>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</si>
  <si>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</si>
  <si>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</si>
  <si>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</si>
  <si>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</si>
  <si>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</si>
  <si>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</si>
  <si>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</si>
  <si>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</si>
  <si>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</si>
  <si>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</si>
  <si>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</si>
  <si>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</si>
  <si>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</si>
  <si>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</si>
  <si>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</si>
  <si>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</si>
  <si>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</si>
  <si>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</si>
  <si>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</si>
  <si>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</si>
  <si>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</si>
  <si>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</si>
  <si>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</si>
  <si>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</si>
  <si>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</si>
  <si>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</si>
  <si>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</si>
  <si>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</si>
  <si>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</si>
  <si>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</si>
  <si>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</si>
  <si>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</si>
  <si>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</si>
  <si>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</si>
  <si>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</si>
  <si>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</si>
  <si>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</si>
  <si>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</si>
  <si>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</si>
  <si>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</si>
  <si>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</si>
  <si>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</si>
  <si>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</si>
  <si>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</si>
  <si>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</si>
  <si>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</si>
  <si>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</si>
  <si>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</si>
  <si>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</si>
  <si>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</si>
  <si>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</si>
  <si>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</si>
  <si>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</si>
  <si>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</si>
  <si>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</si>
  <si>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</si>
  <si>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</si>
  <si>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</si>
  <si>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</si>
  <si>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</si>
  <si>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</si>
  <si>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</si>
  <si>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</si>
  <si>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</si>
  <si>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</si>
  <si>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</si>
  <si>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</si>
  <si>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</si>
  <si>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</si>
  <si>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</si>
  <si>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</si>
  <si>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</si>
  <si>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</si>
  <si>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</si>
  <si>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</si>
  <si>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</si>
  <si>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</si>
  <si>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</si>
  <si>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</si>
  <si>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</si>
  <si>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</si>
  <si>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</si>
  <si>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</si>
  <si>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</si>
  <si>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</si>
  <si>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</si>
  <si>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</si>
  <si>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</si>
  <si>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</si>
  <si>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</si>
  <si>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</si>
  <si>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</si>
  <si>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</si>
  <si>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</si>
  <si>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</si>
  <si>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</si>
  <si>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</si>
  <si>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</si>
  <si>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</si>
  <si>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</si>
  <si>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</si>
  <si>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</si>
  <si>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</si>
  <si>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</si>
  <si>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</si>
  <si>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</si>
  <si>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</si>
  <si>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</si>
  <si>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</si>
  <si>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</si>
  <si>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</si>
  <si>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</si>
  <si>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</si>
  <si>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</si>
  <si>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</si>
  <si>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</si>
  <si>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</si>
  <si>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</si>
  <si>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</si>
  <si>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</si>
  <si>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</si>
  <si>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</si>
  <si>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</si>
  <si>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</si>
  <si>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</si>
  <si>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</si>
  <si>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</si>
  <si>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</si>
  <si>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</si>
  <si>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</si>
  <si>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</si>
  <si>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</si>
  <si>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</si>
  <si>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</si>
  <si>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</si>
  <si>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</si>
  <si>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</si>
  <si>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</si>
  <si>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</si>
  <si>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</si>
  <si>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</si>
  <si>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</si>
  <si>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</si>
  <si>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</si>
  <si>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</si>
  <si>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</si>
  <si>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</si>
  <si>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</si>
  <si>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</si>
  <si>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</si>
  <si>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</si>
  <si>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</si>
  <si>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</si>
  <si>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</si>
  <si>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</si>
  <si>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</si>
  <si>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</si>
  <si>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</si>
  <si>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</si>
  <si>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</si>
  <si>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</si>
  <si>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</si>
  <si>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</si>
  <si>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</si>
  <si>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</si>
  <si>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</si>
  <si>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</si>
  <si>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</si>
  <si>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</si>
  <si>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</si>
  <si>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</si>
  <si>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</si>
  <si>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</si>
  <si>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</si>
  <si>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</si>
  <si>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</si>
  <si>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</si>
  <si>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</si>
  <si>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</si>
  <si>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</si>
  <si>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</si>
  <si>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</si>
  <si>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</si>
  <si>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</si>
  <si>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</si>
  <si>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</si>
  <si>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</si>
  <si>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</si>
  <si>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</si>
  <si>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</si>
  <si>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</si>
  <si>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</si>
  <si>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</si>
  <si>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</si>
  <si>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</si>
  <si>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</si>
  <si>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</si>
  <si>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</si>
  <si>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</si>
  <si>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</si>
  <si>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</si>
  <si>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</si>
  <si>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</si>
  <si>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</si>
  <si>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</si>
  <si>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</si>
  <si>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</si>
  <si>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</si>
  <si>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</si>
  <si>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</si>
  <si>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</si>
  <si>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</si>
  <si>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</si>
  <si>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</si>
  <si>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</si>
  <si>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</si>
  <si>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</si>
  <si>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</si>
  <si>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</si>
  <si>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</si>
  <si>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</si>
  <si>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</si>
  <si>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</si>
  <si>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</si>
  <si>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</si>
  <si>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</si>
  <si>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</si>
  <si>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</si>
  <si>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</si>
  <si>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</si>
  <si>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</si>
  <si>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</si>
  <si>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</si>
  <si>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</si>
  <si>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</si>
  <si>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</si>
  <si>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</si>
  <si>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</si>
  <si>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</si>
  <si>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</si>
  <si>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</si>
  <si>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</si>
  <si>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</si>
  <si>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</si>
  <si>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</si>
  <si>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</si>
  <si>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</si>
  <si>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</si>
  <si>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</si>
  <si>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</si>
  <si>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</si>
  <si>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</si>
  <si>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</si>
  <si>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</si>
  <si>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</si>
  <si>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</si>
  <si>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</si>
  <si>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</si>
  <si>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</si>
  <si>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</si>
  <si>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</si>
  <si>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</si>
  <si>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</si>
  <si>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</si>
  <si>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</si>
  <si>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</si>
  <si>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</si>
  <si>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</si>
  <si>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</si>
  <si>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</si>
  <si>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</si>
  <si>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</si>
  <si>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</si>
  <si>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</si>
  <si>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</si>
  <si>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</si>
  <si>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</si>
  <si>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</si>
  <si>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</si>
  <si>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</si>
  <si>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</si>
  <si>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</si>
  <si>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</si>
  <si>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</si>
  <si>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</si>
  <si>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</si>
  <si>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</si>
  <si>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</si>
  <si>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</si>
  <si>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</si>
  <si>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</si>
  <si>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</si>
  <si>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</si>
  <si>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</si>
  <si>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</si>
  <si>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</si>
  <si>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</si>
  <si>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</si>
  <si>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</si>
  <si>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</si>
  <si>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</si>
  <si>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</si>
  <si>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</si>
  <si>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</si>
  <si>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</si>
  <si>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</si>
  <si>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</si>
  <si>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</si>
  <si>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</si>
  <si>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</si>
  <si>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</si>
  <si>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</si>
  <si>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</si>
  <si>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</si>
  <si>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</si>
  <si>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</si>
  <si>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</si>
  <si>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</si>
  <si>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</si>
  <si>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</si>
  <si>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</si>
  <si>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</si>
  <si>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</si>
  <si>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</si>
  <si>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</si>
  <si>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</si>
  <si>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</si>
  <si>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</si>
  <si>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</si>
  <si>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</si>
  <si>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</si>
  <si>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</si>
  <si>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</si>
  <si>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</si>
  <si>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</si>
  <si>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</si>
  <si>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</si>
  <si>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</si>
  <si>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</si>
  <si>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</si>
  <si>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</si>
  <si>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</si>
  <si>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</si>
  <si>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</si>
  <si>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</si>
  <si>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</si>
  <si>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</si>
  <si>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</si>
  <si>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</si>
  <si>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</si>
  <si>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</si>
  <si>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</si>
  <si>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</si>
  <si>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</si>
  <si>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</si>
  <si>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</si>
  <si>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</si>
  <si>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</si>
  <si>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</si>
  <si>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</si>
  <si>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</si>
  <si>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</si>
  <si>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</si>
  <si>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</si>
  <si>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</si>
  <si>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</si>
  <si>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</si>
  <si>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</si>
  <si>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</si>
  <si>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</si>
  <si>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</si>
  <si>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</si>
  <si>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</si>
  <si>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</si>
  <si>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</si>
  <si>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</si>
  <si>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</si>
  <si>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</si>
  <si>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</si>
  <si>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</si>
  <si>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</si>
  <si>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</si>
  <si>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</si>
  <si>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</si>
  <si>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</si>
  <si>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</si>
  <si>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</si>
  <si>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</si>
  <si>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</si>
  <si>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</si>
  <si>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</si>
  <si>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</si>
  <si>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</si>
  <si>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</si>
  <si>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</si>
  <si>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</si>
  <si>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</si>
  <si>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</si>
  <si>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</si>
  <si>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</si>
  <si>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</si>
  <si>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</si>
  <si>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</si>
  <si>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</si>
  <si>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</si>
  <si>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</si>
  <si>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</si>
  <si>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</si>
  <si>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</si>
  <si>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</si>
  <si>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</si>
  <si>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</si>
  <si>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</si>
  <si>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</si>
  <si>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</si>
  <si>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</si>
  <si>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</si>
  <si>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</si>
  <si>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</si>
  <si>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</si>
  <si>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</si>
  <si>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</si>
  <si>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</si>
  <si>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</si>
  <si>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</si>
  <si>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</si>
  <si>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</si>
  <si>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</si>
  <si>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</si>
  <si>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</si>
  <si>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</si>
  <si>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</si>
  <si>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</si>
  <si>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</si>
  <si>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</si>
  <si>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</si>
  <si>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</si>
  <si>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</si>
  <si>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</si>
  <si>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</si>
  <si>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</si>
  <si>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</si>
  <si>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</si>
  <si>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</si>
  <si>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</si>
  <si>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</si>
  <si>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</si>
  <si>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</si>
  <si>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</si>
  <si>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</si>
  <si>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</si>
  <si>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</si>
  <si>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</si>
  <si>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</si>
  <si>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</si>
  <si>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</si>
  <si>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</si>
  <si>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</si>
  <si>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</si>
  <si>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</si>
  <si>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</si>
  <si>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</si>
  <si>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</si>
  <si>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</si>
  <si>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</si>
  <si>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</si>
  <si>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</si>
  <si>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</si>
  <si>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</si>
  <si>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</si>
  <si>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</si>
  <si>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</si>
  <si>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</si>
  <si>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</si>
  <si>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</si>
  <si>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</si>
  <si>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</si>
  <si>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</si>
  <si>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</si>
  <si>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</si>
  <si>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</si>
  <si>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</si>
  <si>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</si>
  <si>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</si>
  <si>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</si>
  <si>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</si>
  <si>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</si>
  <si>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</si>
  <si>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</si>
  <si>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</si>
  <si>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</si>
  <si>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</si>
  <si>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</si>
  <si>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</si>
  <si>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</si>
  <si>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</si>
  <si>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</si>
  <si>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</si>
  <si>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</si>
  <si>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</si>
  <si>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</si>
  <si>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</si>
  <si>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</si>
  <si>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</si>
  <si>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</si>
  <si>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</si>
  <si>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</si>
  <si>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</si>
  <si>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</si>
  <si>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</si>
  <si>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</si>
  <si>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</si>
  <si>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</si>
  <si>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</si>
  <si>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</si>
  <si>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</si>
  <si>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</si>
  <si>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</si>
  <si>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</si>
  <si>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</si>
  <si>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</si>
  <si>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</si>
  <si>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</si>
  <si>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</si>
  <si>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</si>
  <si>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</si>
  <si>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</si>
  <si>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</si>
  <si>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</si>
  <si>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</si>
  <si>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</si>
  <si>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</si>
  <si>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</si>
  <si>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</si>
  <si>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</si>
  <si>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</si>
  <si>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</si>
  <si>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</si>
  <si>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</si>
  <si>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</si>
  <si>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</si>
  <si>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</si>
  <si>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</si>
  <si>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</si>
  <si>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</si>
  <si>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</si>
  <si>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</si>
  <si>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</si>
  <si>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</si>
  <si>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</si>
  <si>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</si>
  <si>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</si>
  <si>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</si>
  <si>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</si>
  <si>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</si>
  <si>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</si>
  <si>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</si>
  <si>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</si>
  <si>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</si>
  <si>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</si>
  <si>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</si>
  <si>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</si>
  <si>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</si>
  <si>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</si>
  <si>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</si>
  <si>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</si>
  <si>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</si>
  <si>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</si>
  <si>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</si>
  <si>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</si>
  <si>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</si>
  <si>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</si>
  <si>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</si>
  <si>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</si>
  <si>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</si>
  <si>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</si>
  <si>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</si>
  <si>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</si>
  <si>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</si>
  <si>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</si>
  <si>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</si>
  <si>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</si>
  <si>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</si>
  <si>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</si>
  <si>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</si>
  <si>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</si>
  <si>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</si>
  <si>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</si>
  <si>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</si>
  <si>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</si>
  <si>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</si>
  <si>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</si>
  <si>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</si>
  <si>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</si>
  <si>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</si>
  <si>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</si>
  <si>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</si>
  <si>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</si>
  <si>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</si>
  <si>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</si>
  <si>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</si>
  <si>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</si>
  <si>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</si>
  <si>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</si>
  <si>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</si>
  <si>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</si>
  <si>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</si>
  <si>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</si>
  <si>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</si>
  <si>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</si>
  <si>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</si>
  <si>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</si>
  <si>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</si>
  <si>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</si>
  <si>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</si>
  <si>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</si>
  <si>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</si>
  <si>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</si>
  <si>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</si>
  <si>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</si>
  <si>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</si>
  <si>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</si>
  <si>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</si>
  <si>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</si>
  <si>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</si>
  <si>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</si>
  <si>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</si>
  <si>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</si>
  <si>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</si>
  <si>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</si>
  <si>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</si>
  <si>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</si>
  <si>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</si>
  <si>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</si>
  <si>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</si>
  <si>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</si>
  <si>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</si>
  <si>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</si>
  <si>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</si>
  <si>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</si>
  <si>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</si>
  <si>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</si>
  <si>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</si>
  <si>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</si>
  <si>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</si>
  <si>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</si>
  <si>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</si>
  <si>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</si>
  <si>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</si>
  <si>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</si>
  <si>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</si>
  <si>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</si>
  <si>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</si>
  <si>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</si>
  <si>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</si>
  <si>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</si>
  <si>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</si>
  <si>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</si>
  <si>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</si>
  <si>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</si>
  <si>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</si>
  <si>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</si>
  <si>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</si>
  <si>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</si>
  <si>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</si>
  <si>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</si>
  <si>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</si>
  <si>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</si>
  <si>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</si>
  <si>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</si>
  <si>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</si>
  <si>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</si>
  <si>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</si>
  <si>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</si>
  <si>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</si>
  <si>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</si>
  <si>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</si>
  <si>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</si>
  <si>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</si>
  <si>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</si>
  <si>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</si>
  <si>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</si>
  <si>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</si>
  <si>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</si>
  <si>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</si>
  <si>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</si>
  <si>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</si>
  <si>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</si>
  <si>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</si>
  <si>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</si>
  <si>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</si>
  <si>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</si>
  <si>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</si>
  <si>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</si>
  <si>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</si>
  <si>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</si>
  <si>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</si>
  <si>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</si>
  <si>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</si>
  <si>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</si>
  <si>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</si>
  <si>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</si>
  <si>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</si>
  <si>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</si>
  <si>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</si>
  <si>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</si>
  <si>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</si>
  <si>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</si>
  <si>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</si>
  <si>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</si>
  <si>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</si>
  <si>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</si>
  <si>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</si>
  <si>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</si>
  <si>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</si>
  <si>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</si>
  <si>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</si>
  <si>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</si>
  <si>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</si>
  <si>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</si>
  <si>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</si>
  <si>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</si>
  <si>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</si>
  <si>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</si>
  <si>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</si>
  <si>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</si>
  <si>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</si>
  <si>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</si>
  <si>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</si>
  <si>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</si>
  <si>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</si>
  <si>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</si>
  <si>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</si>
  <si>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</si>
  <si>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</si>
  <si>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</si>
  <si>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</si>
  <si>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</si>
  <si>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</si>
  <si>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</si>
  <si>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</si>
  <si>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</si>
  <si>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</si>
  <si>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</si>
  <si>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</si>
  <si>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</si>
  <si>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</si>
  <si>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</si>
  <si>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</si>
  <si>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</si>
  <si>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</si>
  <si>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</si>
  <si>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</si>
  <si>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</si>
  <si>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</si>
  <si>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</si>
  <si>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</si>
  <si>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</si>
  <si>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</si>
  <si>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</si>
  <si>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</si>
  <si>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</si>
  <si>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</si>
  <si>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</si>
  <si>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</si>
  <si>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</si>
  <si>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</si>
  <si>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</si>
  <si>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</si>
  <si>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</si>
  <si>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</si>
  <si>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</si>
  <si>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</si>
  <si>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</si>
  <si>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</si>
  <si>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</si>
  <si>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</si>
  <si>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</si>
  <si>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</si>
  <si>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</si>
  <si>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</si>
  <si>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</si>
  <si>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</si>
  <si>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</si>
  <si>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</si>
  <si>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</si>
  <si>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</si>
  <si>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</si>
  <si>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</si>
  <si>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</si>
  <si>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</si>
  <si>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</si>
  <si>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</si>
  <si>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</si>
  <si>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</si>
  <si>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</si>
  <si>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</si>
  <si>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</si>
  <si>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</si>
  <si>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</si>
  <si>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</si>
  <si>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</si>
  <si>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</si>
  <si>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</si>
  <si>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</si>
  <si>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</si>
  <si>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</si>
  <si>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</si>
  <si>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</si>
  <si>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</si>
  <si>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</si>
  <si>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</si>
  <si>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</si>
  <si>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</si>
  <si>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</si>
  <si>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</si>
  <si>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</si>
  <si>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</si>
  <si>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</si>
  <si>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</si>
  <si>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</si>
  <si>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</si>
  <si>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</si>
  <si>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</si>
  <si>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</si>
  <si>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</si>
  <si>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</si>
  <si>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</si>
  <si>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</si>
  <si>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</si>
  <si>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</si>
  <si>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</si>
  <si>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</si>
  <si>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</si>
  <si>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</si>
  <si>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</si>
  <si>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</si>
  <si>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</si>
  <si>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</si>
  <si>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</si>
  <si>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</si>
  <si>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</si>
  <si>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</si>
  <si>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</si>
  <si>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</si>
  <si>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</si>
  <si>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</si>
  <si>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</si>
  <si>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</si>
  <si>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</si>
  <si>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</si>
  <si>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</si>
  <si>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</si>
  <si>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</si>
  <si>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</si>
  <si>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</si>
  <si>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</si>
  <si>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</si>
  <si>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</si>
  <si>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</si>
  <si>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</si>
  <si>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</si>
  <si>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</si>
  <si>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</si>
  <si>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</si>
  <si>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</si>
  <si>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</si>
  <si>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</si>
  <si>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</si>
  <si>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</si>
  <si>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</si>
  <si>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</si>
  <si>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</si>
  <si>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</si>
  <si>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</si>
  <si>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</si>
  <si>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</si>
  <si>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</si>
  <si>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</si>
  <si>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</si>
  <si>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</si>
  <si>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</si>
  <si>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</si>
  <si>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</si>
  <si>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</si>
  <si>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</si>
  <si>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</si>
  <si>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</si>
  <si>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</si>
  <si>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</si>
  <si>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</si>
  <si>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</si>
  <si>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</si>
  <si>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</si>
  <si>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</si>
  <si>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</si>
  <si>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</si>
  <si>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</si>
  <si>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</si>
  <si>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</si>
  <si>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</si>
  <si>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</si>
  <si>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</si>
  <si>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</si>
  <si>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</si>
  <si>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</si>
  <si>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</si>
  <si>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</si>
  <si>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</si>
  <si>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</si>
  <si>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</si>
  <si>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</si>
  <si>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</si>
  <si>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</si>
  <si>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</si>
  <si>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</si>
  <si>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</si>
  <si>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</si>
  <si>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</si>
  <si>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</si>
  <si>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</si>
  <si>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</si>
  <si>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</si>
  <si>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</si>
  <si>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</si>
  <si>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</si>
  <si>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</si>
  <si>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</si>
  <si>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</si>
  <si>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</si>
  <si>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</si>
  <si>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</si>
  <si>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</si>
  <si>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</si>
  <si>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</si>
  <si>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</si>
  <si>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</si>
  <si>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</si>
  <si>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</si>
  <si>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</si>
  <si>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</si>
  <si>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</si>
  <si>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</si>
  <si>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</si>
  <si>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</si>
  <si>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</si>
  <si>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</si>
  <si>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</si>
  <si>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</si>
  <si>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</si>
  <si>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</si>
  <si>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</si>
  <si>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</si>
  <si>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</si>
  <si>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</si>
  <si>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</si>
  <si>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</si>
  <si>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</si>
  <si>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</si>
  <si>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</si>
  <si>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</si>
  <si>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</si>
  <si>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</si>
  <si>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</si>
  <si>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</si>
  <si>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</si>
  <si>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</si>
  <si>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</si>
  <si>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</si>
  <si>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</si>
  <si>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</si>
  <si>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</si>
  <si>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</si>
  <si>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</si>
  <si>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</si>
  <si>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</si>
  <si>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</si>
  <si>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</si>
  <si>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</si>
  <si>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</si>
  <si>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</si>
  <si>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</si>
  <si>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</si>
  <si>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</si>
  <si>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</si>
  <si>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</si>
  <si>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</si>
  <si>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</si>
  <si>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</si>
  <si>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</si>
  <si>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</si>
  <si>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</si>
  <si>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</si>
  <si>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</si>
  <si>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</si>
  <si>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</si>
  <si>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</si>
  <si>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</si>
  <si>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</si>
  <si>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</si>
  <si>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</si>
  <si>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</si>
  <si>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</si>
  <si>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</si>
  <si>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</si>
  <si>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</si>
  <si>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</si>
  <si>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</si>
  <si>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</si>
  <si>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</si>
  <si>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</si>
  <si>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</si>
  <si>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</si>
  <si>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</si>
  <si>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</si>
  <si>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</si>
  <si>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</si>
  <si>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</si>
  <si>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</si>
  <si>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</si>
  <si>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</si>
  <si>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</si>
  <si>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</si>
  <si>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</si>
  <si>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</si>
  <si>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</si>
  <si>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</si>
  <si>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</si>
  <si>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</si>
  <si>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</si>
  <si>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</si>
  <si>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</si>
  <si>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</si>
  <si>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</si>
  <si>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</si>
  <si>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</si>
  <si>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</si>
  <si>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</si>
  <si>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</si>
  <si>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</si>
  <si>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</si>
  <si>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</si>
  <si>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</si>
  <si>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</si>
  <si>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</si>
  <si>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</si>
  <si>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</si>
  <si>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</si>
  <si>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</si>
  <si>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</si>
  <si>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</si>
  <si>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</si>
  <si>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</si>
  <si>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</si>
  <si>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</si>
  <si>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</si>
  <si>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</si>
  <si>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</si>
  <si>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</si>
  <si>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</si>
  <si>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</si>
  <si>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</si>
  <si>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</si>
  <si>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</si>
  <si>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</si>
  <si>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</si>
  <si>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</si>
  <si>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</si>
  <si>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</si>
  <si>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</si>
  <si>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</si>
  <si>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</si>
  <si>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</si>
  <si>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</si>
  <si>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</si>
  <si>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</si>
  <si>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</si>
  <si>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</si>
  <si>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</si>
  <si>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</si>
  <si>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</si>
  <si>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</si>
  <si>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</si>
  <si>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</si>
  <si>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</si>
  <si>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</si>
  <si>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</si>
  <si>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</si>
  <si>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</si>
  <si>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</si>
  <si>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</si>
  <si>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</si>
  <si>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</si>
  <si>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</si>
  <si>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</si>
  <si>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</si>
  <si>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</si>
  <si>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</si>
  <si>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</si>
  <si>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</si>
  <si>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</si>
  <si>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</si>
  <si>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</si>
  <si>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</si>
  <si>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</si>
  <si>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</si>
  <si>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</si>
  <si>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</si>
  <si>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</si>
  <si>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</si>
  <si>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</si>
  <si>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</si>
  <si>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</si>
  <si>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</si>
  <si>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</si>
  <si>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</si>
  <si>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</si>
  <si>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</si>
  <si>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</si>
  <si>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</si>
  <si>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</si>
  <si>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</si>
  <si>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</si>
  <si>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</si>
  <si>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</si>
  <si>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</si>
  <si>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</si>
  <si>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</si>
  <si>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</si>
  <si>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</si>
  <si>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</si>
  <si>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</si>
  <si>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</si>
  <si>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</si>
  <si>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</si>
  <si>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</si>
  <si>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</si>
  <si>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</si>
  <si>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</si>
  <si>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</si>
  <si>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</si>
  <si>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</si>
  <si>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</si>
  <si>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</si>
  <si>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</si>
  <si>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</si>
  <si>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</si>
  <si>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</si>
  <si>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</si>
  <si>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</si>
  <si>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</si>
  <si>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</si>
  <si>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</si>
  <si>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</si>
  <si>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</si>
  <si>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</si>
  <si>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</si>
  <si>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</si>
  <si>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</si>
  <si>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</si>
  <si>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</si>
  <si>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</si>
  <si>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</si>
  <si>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</si>
  <si>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</si>
  <si>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</si>
  <si>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</si>
  <si>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</si>
  <si>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</si>
  <si>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</si>
  <si>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</si>
  <si>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</si>
  <si>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</si>
  <si>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</si>
  <si>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</si>
  <si>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</si>
  <si>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</si>
  <si>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</si>
  <si>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</si>
  <si>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</si>
  <si>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</si>
  <si>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</si>
  <si>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</si>
  <si>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</si>
  <si>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</si>
  <si>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</si>
  <si>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</si>
  <si>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</si>
  <si>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</si>
  <si>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</si>
  <si>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</si>
  <si>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</si>
  <si>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</si>
  <si>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</si>
  <si>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</si>
  <si>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</si>
  <si>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</si>
  <si>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</si>
  <si>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</si>
  <si>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</si>
  <si>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</si>
  <si>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</si>
  <si>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</si>
  <si>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</si>
  <si>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</si>
  <si>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</si>
  <si>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</si>
  <si>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</si>
  <si>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</si>
  <si>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</si>
  <si>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</si>
  <si>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</si>
  <si>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</si>
  <si>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</si>
  <si>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</si>
  <si>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</si>
  <si>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</si>
  <si>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</si>
  <si>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</si>
  <si>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</si>
  <si>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</si>
  <si>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</si>
  <si>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</si>
  <si>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</si>
  <si>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</si>
  <si>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</si>
  <si>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</si>
  <si>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</si>
  <si>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</si>
  <si>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</si>
  <si>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</si>
  <si>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</si>
  <si>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</si>
  <si>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</si>
  <si>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</si>
  <si>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</si>
  <si>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</si>
  <si>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</si>
  <si>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</si>
  <si>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</si>
  <si>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</si>
  <si>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</si>
  <si>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</si>
  <si>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</si>
  <si>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</si>
  <si>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</si>
  <si>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</si>
  <si>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</si>
  <si>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</si>
  <si>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</si>
  <si>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</si>
  <si>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</si>
  <si>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</si>
  <si>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</si>
  <si>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</si>
  <si>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</si>
  <si>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</si>
  <si>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</si>
  <si>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</si>
  <si>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</si>
  <si>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</si>
  <si>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</si>
  <si>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</si>
  <si>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</si>
  <si>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</si>
  <si>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</si>
  <si>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</si>
  <si>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</si>
  <si>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</si>
  <si>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</si>
  <si>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</si>
  <si>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</si>
  <si>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</si>
  <si>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</si>
  <si>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</si>
  <si>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</si>
  <si>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</si>
  <si>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</si>
  <si>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</si>
  <si>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</si>
  <si>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</si>
  <si>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</si>
  <si>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</si>
  <si>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</si>
  <si>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</si>
  <si>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</si>
  <si>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</si>
  <si>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</si>
  <si>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</si>
  <si>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</si>
  <si>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</si>
  <si>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</si>
  <si>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</si>
  <si>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</si>
  <si>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</si>
  <si>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</si>
  <si>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</si>
  <si>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</si>
  <si>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</si>
  <si>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</si>
  <si>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</si>
  <si>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</si>
  <si>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</si>
  <si>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</si>
  <si>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</si>
  <si>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</si>
  <si>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</si>
  <si>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</si>
  <si>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</si>
  <si>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</si>
  <si>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</si>
  <si>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</si>
  <si>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</si>
  <si>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</si>
  <si>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</si>
  <si>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</si>
  <si>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</si>
  <si>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</si>
  <si>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</si>
  <si>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</si>
  <si>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</si>
  <si>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</si>
  <si>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</si>
  <si>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</si>
  <si>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</si>
  <si>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</si>
  <si>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</si>
  <si>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</si>
  <si>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</si>
  <si>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</si>
  <si>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</si>
  <si>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</si>
  <si>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</si>
  <si>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</si>
  <si>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</si>
  <si>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</si>
  <si>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</si>
  <si>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</si>
  <si>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</si>
  <si>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</si>
  <si>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</si>
  <si>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</si>
  <si>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</si>
  <si>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</si>
  <si>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</si>
  <si>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</si>
  <si>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</si>
  <si>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</si>
  <si>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</si>
  <si>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</si>
  <si>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</si>
  <si>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</si>
  <si>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</si>
  <si>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</si>
  <si>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</si>
  <si>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</si>
  <si>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</si>
  <si>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</si>
  <si>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</si>
  <si>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</si>
  <si>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</si>
  <si>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</si>
  <si>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</si>
  <si>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</si>
  <si>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</si>
  <si>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</si>
  <si>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</si>
  <si>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</si>
  <si>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</si>
  <si>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</si>
  <si>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</si>
  <si>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</si>
  <si>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</si>
  <si>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</si>
  <si>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</si>
  <si>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</si>
  <si>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</si>
  <si>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</si>
  <si>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</si>
  <si>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</si>
  <si>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</si>
  <si>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</si>
  <si>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</si>
  <si>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</si>
  <si>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</si>
  <si>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</si>
  <si>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</si>
  <si>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</si>
  <si>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</si>
  <si>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</si>
  <si>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</si>
  <si>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</si>
  <si>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</si>
  <si>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</si>
  <si>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</si>
  <si>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</si>
  <si>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</si>
  <si>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</si>
  <si>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</si>
  <si>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</si>
  <si>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</si>
  <si>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</si>
  <si>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</si>
  <si>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</si>
  <si>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</si>
  <si>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</si>
  <si>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</si>
  <si>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</si>
  <si>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</si>
  <si>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</si>
  <si>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</si>
  <si>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</si>
  <si>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</si>
  <si>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</si>
  <si>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</si>
  <si>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</si>
  <si>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</si>
  <si>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</si>
  <si>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</si>
  <si>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</si>
  <si>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</si>
  <si>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</si>
  <si>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</si>
  <si>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</si>
  <si>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</si>
  <si>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</si>
  <si>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</si>
  <si>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</si>
  <si>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</si>
  <si>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</si>
  <si>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</si>
  <si>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</si>
  <si>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</si>
  <si>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</si>
  <si>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</si>
  <si>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</si>
  <si>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</si>
  <si>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</si>
  <si>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</si>
  <si>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</si>
  <si>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</si>
  <si>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</si>
  <si>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</si>
  <si>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</si>
  <si>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</si>
  <si>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</si>
  <si>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</si>
  <si>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</si>
  <si>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</si>
  <si>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</si>
  <si>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</si>
  <si>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</si>
  <si>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</si>
  <si>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</si>
  <si>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</si>
  <si>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</si>
  <si>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</si>
  <si>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</si>
  <si>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</si>
  <si>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</si>
  <si>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</si>
  <si>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</si>
  <si>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</si>
  <si>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</si>
  <si>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</si>
  <si>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</si>
  <si>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</si>
  <si>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</si>
  <si>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</si>
  <si>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</si>
  <si>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</si>
  <si>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</si>
  <si>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</si>
  <si>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</si>
  <si>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</si>
  <si>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</si>
  <si>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</si>
  <si>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</si>
  <si>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</si>
  <si>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</si>
  <si>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</si>
  <si>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</si>
  <si>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</si>
  <si>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</si>
  <si>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</si>
  <si>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</si>
  <si>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</si>
  <si>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</si>
  <si>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</si>
  <si>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</si>
  <si>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</si>
  <si>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</si>
  <si>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</si>
  <si>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</si>
  <si>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</si>
  <si>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</si>
  <si>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</si>
  <si>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</si>
  <si>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</si>
  <si>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</si>
  <si>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</si>
  <si>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</si>
  <si>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</si>
  <si>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</si>
  <si>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</si>
  <si>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</si>
  <si>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</si>
  <si>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</si>
  <si>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</si>
  <si>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</si>
  <si>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</si>
  <si>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</si>
  <si>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</si>
  <si>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</si>
  <si>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</si>
  <si>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</si>
  <si>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</si>
  <si>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</si>
  <si>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</si>
  <si>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</si>
  <si>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</si>
  <si>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</si>
  <si>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</si>
  <si>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</si>
  <si>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</si>
  <si>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</si>
  <si>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</si>
  <si>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</si>
  <si>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</si>
  <si>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</si>
  <si>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</si>
  <si>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</si>
  <si>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</si>
  <si>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</si>
  <si>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</si>
  <si>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</si>
  <si>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</si>
  <si>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</si>
  <si>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</si>
  <si>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</si>
  <si>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</si>
  <si>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</si>
  <si>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</si>
  <si>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</si>
  <si>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</si>
  <si>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</si>
  <si>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</si>
  <si>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</si>
  <si>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</si>
  <si>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</si>
  <si>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</si>
  <si>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</si>
  <si>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</si>
  <si>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</si>
  <si>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</si>
  <si>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</si>
  <si>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</si>
  <si>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</si>
  <si>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</si>
  <si>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</si>
  <si>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</si>
  <si>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</si>
  <si>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</si>
  <si>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</si>
  <si>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</si>
  <si>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</si>
  <si>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</si>
  <si>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</si>
  <si>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</si>
  <si>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</si>
  <si>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</si>
  <si>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</si>
  <si>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</si>
  <si>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</si>
  <si>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</si>
  <si>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</si>
  <si>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</si>
  <si>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</si>
  <si>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</si>
  <si>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</si>
  <si>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</si>
  <si>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</si>
  <si>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</si>
  <si>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</si>
  <si>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</si>
  <si>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</si>
  <si>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</si>
  <si>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</si>
  <si>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</si>
  <si>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</si>
  <si>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</si>
  <si>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</si>
  <si>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</si>
  <si>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</si>
  <si>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</si>
  <si>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</si>
  <si>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</si>
  <si>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</si>
  <si>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</si>
  <si>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</si>
  <si>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</si>
  <si>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</si>
  <si>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</si>
  <si>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</si>
  <si>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</si>
  <si>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</si>
  <si>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</si>
  <si>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</si>
  <si>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</si>
  <si>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</si>
  <si>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</si>
  <si>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</si>
  <si>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</si>
  <si>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</si>
  <si>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</si>
  <si>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</si>
  <si>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</si>
  <si>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</si>
  <si>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</si>
  <si>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</si>
  <si>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</si>
  <si>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</si>
  <si>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</si>
  <si>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</si>
  <si>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</si>
  <si>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</si>
  <si>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</si>
  <si>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</si>
  <si>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</si>
  <si>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</si>
  <si>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</si>
  <si>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</si>
  <si>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</si>
  <si>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</si>
  <si>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</si>
  <si>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</si>
  <si>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</si>
  <si>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</si>
  <si>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</si>
  <si>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</si>
  <si>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</si>
  <si>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</si>
  <si>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</si>
  <si>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</si>
  <si>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</si>
  <si>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</si>
  <si>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</si>
  <si>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</si>
  <si>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</si>
  <si>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</si>
  <si>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</si>
  <si>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</si>
  <si>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</si>
  <si>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</si>
  <si>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</si>
  <si>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</si>
  <si>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</si>
  <si>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</si>
  <si>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</si>
  <si>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</si>
  <si>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</si>
  <si>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</si>
  <si>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</si>
  <si>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</si>
  <si>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</si>
  <si>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</si>
  <si>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</si>
  <si>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</si>
  <si>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</si>
  <si>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</si>
  <si>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</si>
  <si>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</si>
  <si>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</si>
  <si>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</si>
  <si>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</si>
  <si>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</si>
  <si>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</si>
  <si>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</si>
  <si>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</si>
  <si>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</si>
  <si>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</si>
  <si>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</si>
  <si>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</si>
  <si>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</si>
  <si>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</si>
  <si>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</si>
  <si>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</si>
  <si>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</si>
  <si>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</si>
  <si>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</si>
  <si>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</si>
  <si>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</si>
  <si>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</si>
  <si>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</si>
  <si>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</si>
  <si>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</si>
  <si>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</si>
  <si>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</si>
  <si>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</si>
  <si>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</si>
  <si>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</si>
  <si>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</si>
  <si>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</si>
  <si>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</si>
  <si>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</si>
  <si>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</si>
  <si>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</si>
  <si>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</si>
  <si>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</si>
  <si>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</si>
  <si>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</si>
  <si>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</si>
  <si>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</si>
  <si>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</si>
  <si>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</si>
  <si>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</si>
  <si>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</si>
  <si>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</si>
  <si>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</si>
  <si>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</si>
  <si>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</si>
  <si>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</si>
  <si>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</si>
  <si>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</si>
  <si>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</si>
  <si>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</si>
  <si>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</si>
  <si>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</si>
  <si>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</si>
  <si>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</si>
  <si>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</si>
  <si>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</si>
  <si>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</si>
  <si>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</si>
  <si>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</si>
  <si>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</si>
  <si>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</si>
  <si>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</si>
  <si>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</si>
  <si>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</si>
  <si>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</si>
  <si>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</si>
  <si>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</si>
  <si>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</si>
  <si>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</si>
  <si>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</si>
  <si>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</si>
  <si>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</si>
  <si>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</si>
  <si>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</si>
  <si>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</si>
  <si>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</si>
  <si>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</si>
  <si>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</si>
  <si>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</si>
  <si>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</si>
  <si>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</si>
  <si>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</si>
  <si>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</si>
  <si>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</si>
  <si>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</si>
  <si>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</si>
  <si>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</si>
  <si>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</si>
  <si>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</si>
  <si>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</si>
  <si>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</si>
  <si>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</si>
  <si>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</si>
  <si>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</si>
  <si>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</si>
  <si>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</si>
  <si>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</si>
  <si>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</si>
  <si>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</si>
  <si>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</si>
  <si>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</si>
  <si>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</si>
  <si>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</si>
  <si>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</si>
  <si>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</si>
  <si>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</si>
  <si>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</si>
  <si>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</si>
  <si>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</si>
  <si>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</si>
  <si>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</si>
  <si>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</si>
  <si>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</si>
  <si>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</si>
  <si>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</si>
  <si>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</si>
  <si>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</si>
  <si>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</si>
  <si>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</si>
  <si>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</si>
  <si>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</si>
  <si>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</si>
  <si>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</si>
  <si>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</si>
  <si>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</si>
  <si>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</si>
  <si>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</si>
  <si>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</si>
  <si>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</si>
  <si>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</si>
  <si>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</si>
  <si>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</si>
  <si>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</si>
  <si>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</si>
  <si>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</si>
  <si>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</si>
  <si>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</si>
  <si>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</si>
  <si>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</si>
  <si>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</si>
  <si>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</si>
  <si>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</si>
  <si>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</si>
  <si>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</si>
  <si>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</si>
  <si>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</si>
  <si>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</si>
  <si>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</si>
  <si>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</si>
  <si>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</si>
  <si>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</si>
  <si>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</si>
  <si>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</si>
  <si>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</si>
  <si>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</si>
  <si>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</si>
  <si>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</si>
  <si>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</si>
  <si>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</si>
  <si>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</si>
  <si>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</si>
  <si>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</si>
  <si>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</si>
  <si>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</si>
  <si>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</si>
  <si>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</si>
  <si>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</si>
  <si>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</si>
  <si>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</si>
  <si>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</si>
  <si>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</si>
  <si>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</si>
  <si>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</si>
  <si>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</si>
  <si>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</si>
  <si>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</si>
  <si>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</si>
  <si>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</si>
  <si>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</si>
  <si>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</si>
  <si>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</si>
  <si>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</si>
  <si>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</si>
  <si>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</si>
  <si>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</si>
  <si>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</si>
  <si>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</si>
  <si>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</si>
  <si>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</si>
  <si>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</si>
  <si>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</si>
  <si>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</si>
  <si>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</si>
  <si>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</si>
  <si>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</si>
  <si>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</si>
  <si>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</si>
  <si>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</si>
  <si>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</si>
  <si>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</si>
  <si>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</si>
  <si>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</si>
  <si>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</si>
  <si>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</si>
  <si>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</si>
  <si>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</si>
  <si>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</si>
  <si>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</si>
  <si>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</si>
  <si>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</si>
  <si>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</si>
  <si>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</si>
  <si>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</si>
  <si>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</si>
  <si>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</si>
  <si>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</si>
  <si>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</si>
  <si>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</si>
  <si>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</si>
  <si>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</si>
  <si>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</si>
  <si>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</si>
  <si>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</si>
  <si>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</si>
  <si>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</si>
  <si>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</si>
  <si>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</si>
  <si>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</si>
  <si>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</si>
  <si>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</si>
  <si>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</si>
  <si>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</si>
  <si>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</si>
  <si>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</si>
  <si>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</si>
  <si>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</si>
  <si>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</si>
  <si>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</si>
  <si>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</si>
  <si>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</si>
  <si>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</si>
  <si>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</si>
  <si>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</si>
  <si>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</si>
  <si>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</si>
  <si>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</si>
  <si>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</si>
  <si>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</si>
  <si>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</si>
  <si>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</si>
  <si>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</si>
  <si>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</si>
  <si>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</si>
  <si>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</si>
  <si>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</si>
  <si>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</si>
  <si>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</si>
  <si>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</si>
  <si>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</si>
  <si>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</si>
  <si>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</si>
  <si>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</si>
  <si>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</si>
  <si>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</si>
  <si>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</si>
  <si>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</si>
  <si>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</si>
  <si>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</si>
  <si>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</si>
  <si>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</si>
  <si>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</si>
  <si>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</si>
  <si>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</si>
  <si>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</si>
  <si>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</si>
  <si>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</si>
  <si>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</si>
  <si>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</si>
  <si>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</si>
  <si>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</si>
  <si>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</si>
  <si>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</si>
  <si>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</si>
  <si>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</si>
  <si>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</si>
  <si>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</si>
  <si>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</si>
  <si>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</si>
  <si>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</si>
  <si>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</si>
  <si>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</si>
  <si>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</si>
  <si>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</si>
  <si>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</si>
  <si>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</si>
  <si>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</si>
  <si>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</si>
  <si>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</si>
  <si>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</si>
  <si>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</si>
  <si>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</si>
  <si>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</si>
  <si>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</si>
  <si>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</si>
  <si>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</si>
  <si>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</si>
  <si>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</si>
  <si>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</si>
  <si>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</si>
  <si>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</si>
  <si>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</si>
  <si>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</si>
  <si>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</si>
  <si>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</si>
  <si>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</si>
  <si>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</si>
  <si>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</si>
  <si>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</si>
  <si>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</si>
  <si>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</si>
  <si>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</si>
  <si>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</si>
  <si>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</si>
  <si>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</si>
  <si>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</si>
  <si>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</si>
  <si>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</si>
  <si>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</si>
  <si>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</si>
  <si>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</si>
  <si>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</si>
  <si>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</si>
  <si>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</si>
  <si>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</si>
  <si>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</si>
  <si>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</si>
  <si>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</si>
  <si>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</si>
  <si>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</si>
  <si>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</si>
  <si>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</si>
  <si>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</si>
  <si>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</si>
  <si>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</si>
  <si>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</si>
  <si>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</si>
  <si>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</si>
  <si>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</si>
  <si>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</si>
  <si>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</si>
  <si>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</si>
  <si>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</si>
  <si>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</si>
  <si>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</si>
  <si>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</si>
  <si>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</si>
  <si>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</si>
  <si>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</si>
  <si>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</si>
  <si>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</si>
  <si>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</si>
  <si>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</si>
  <si>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</si>
  <si>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</si>
  <si>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</si>
  <si>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</si>
  <si>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</si>
  <si>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</si>
  <si>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</si>
  <si>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</si>
  <si>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</si>
  <si>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</si>
  <si>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</si>
  <si>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</si>
  <si>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</si>
  <si>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</si>
  <si>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</si>
  <si>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</si>
  <si>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</si>
  <si>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</si>
  <si>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</si>
  <si>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</si>
  <si>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</si>
  <si>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</si>
  <si>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</si>
  <si>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</si>
  <si>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</si>
  <si>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</si>
  <si>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</si>
  <si>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</si>
  <si>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</si>
  <si>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</si>
  <si>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</si>
  <si>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</si>
  <si>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</si>
  <si>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</si>
  <si>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</si>
  <si>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</si>
  <si>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</si>
  <si>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</si>
  <si>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</si>
  <si>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</si>
  <si>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</si>
  <si>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</si>
  <si>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</si>
  <si>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</si>
  <si>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</si>
  <si>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</si>
  <si>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</si>
  <si>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</si>
  <si>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</si>
  <si>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</si>
  <si>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</si>
  <si>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</si>
  <si>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</si>
  <si>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</si>
  <si>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</si>
  <si>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</si>
  <si>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</si>
  <si>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</si>
  <si>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</si>
  <si>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</si>
  <si>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</si>
  <si>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</si>
  <si>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</si>
  <si>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</si>
  <si>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</si>
  <si>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</si>
  <si>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</si>
  <si>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</si>
  <si>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</si>
  <si>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</si>
  <si>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</si>
  <si>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</si>
  <si>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</si>
  <si>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</si>
  <si>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</si>
  <si>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</si>
  <si>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</si>
  <si>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</si>
  <si>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</si>
  <si>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</si>
  <si>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</si>
  <si>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</si>
  <si>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</si>
  <si>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</si>
  <si>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</si>
  <si>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</si>
  <si>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</si>
  <si>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</si>
  <si>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</si>
  <si>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</si>
  <si>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</si>
  <si>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</si>
  <si>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</si>
  <si>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</si>
  <si>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</si>
  <si>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</si>
  <si>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</si>
  <si>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</si>
  <si>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</si>
  <si>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</si>
  <si>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</si>
  <si>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</si>
  <si>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</si>
  <si>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</si>
  <si>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</si>
  <si>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</si>
  <si>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</si>
  <si>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</si>
  <si>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</si>
  <si>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</si>
  <si>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</si>
  <si>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</si>
  <si>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</si>
  <si>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</si>
  <si>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</si>
  <si>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</si>
  <si>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</si>
  <si>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</si>
  <si>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</si>
  <si>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</si>
  <si>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</si>
  <si>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</si>
  <si>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</si>
  <si>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</si>
  <si>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</si>
  <si>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</si>
  <si>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</si>
  <si>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</si>
  <si>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</si>
  <si>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</si>
  <si>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</si>
  <si>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</si>
  <si>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</si>
  <si>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</si>
  <si>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</si>
  <si>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</si>
  <si>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</si>
  <si>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</si>
  <si>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</si>
  <si>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</si>
  <si>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</si>
  <si>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</si>
  <si>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</si>
  <si>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</si>
  <si>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</si>
  <si>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</si>
  <si>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</si>
  <si>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</si>
  <si>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</si>
  <si>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</si>
  <si>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</si>
  <si>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</si>
  <si>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</si>
  <si>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</si>
  <si>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</si>
  <si>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</si>
  <si>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</si>
  <si>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</si>
  <si>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</si>
  <si>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</si>
  <si>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</si>
  <si>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</si>
  <si>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</si>
  <si>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</si>
  <si>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</si>
  <si>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</si>
  <si>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</si>
  <si>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</si>
  <si>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</si>
  <si>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</si>
  <si>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</si>
  <si>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</si>
  <si>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</si>
  <si>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</si>
  <si>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</si>
  <si>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</si>
  <si>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</si>
  <si>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</si>
  <si>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</si>
  <si>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</si>
  <si>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</si>
  <si>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</si>
  <si>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</si>
  <si>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</si>
  <si>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</si>
  <si>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</si>
  <si>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</si>
  <si>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</si>
  <si>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</si>
  <si>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</si>
  <si>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</si>
  <si>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</si>
  <si>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</si>
  <si>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</si>
  <si>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</si>
  <si>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</si>
  <si>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</si>
  <si>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</si>
  <si>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</si>
  <si>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</si>
  <si>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</si>
  <si>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</si>
  <si>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</si>
  <si>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</si>
  <si>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</si>
  <si>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</si>
  <si>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</si>
  <si>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</si>
  <si>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</si>
  <si>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</si>
  <si>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</si>
  <si>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</si>
  <si>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</si>
  <si>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</si>
  <si>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</si>
  <si>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</si>
  <si>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</si>
  <si>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</si>
  <si>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</si>
  <si>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</si>
  <si>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</si>
  <si>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</si>
  <si>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</si>
  <si>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</si>
  <si>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</si>
  <si>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</si>
  <si>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</si>
  <si>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</si>
  <si>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</si>
  <si>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</si>
  <si>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</si>
  <si>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</si>
  <si>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</si>
  <si>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</si>
  <si>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</si>
  <si>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</si>
  <si>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</si>
  <si>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</si>
  <si>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</si>
  <si>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</si>
  <si>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</si>
  <si>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</si>
  <si>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</si>
  <si>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</si>
  <si>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</si>
  <si>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</si>
  <si>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</si>
  <si>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</si>
  <si>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</si>
  <si>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</si>
  <si>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</si>
  <si>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</si>
  <si>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</si>
  <si>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</si>
  <si>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</si>
  <si>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</si>
  <si>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</si>
  <si>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</si>
  <si>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</si>
  <si>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</si>
  <si>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</si>
  <si>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</si>
  <si>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</si>
  <si>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</si>
  <si>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</si>
  <si>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</si>
  <si>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</si>
  <si>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</si>
  <si>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</si>
  <si>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</si>
  <si>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</si>
  <si>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</si>
  <si>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</si>
  <si>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</si>
  <si>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</si>
  <si>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</si>
  <si>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</si>
  <si>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</si>
  <si>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</si>
  <si>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</si>
  <si>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</si>
  <si>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</si>
  <si>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</si>
  <si>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</si>
  <si>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</si>
  <si>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</si>
  <si>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</si>
  <si>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</si>
  <si>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</si>
  <si>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</si>
  <si>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</si>
  <si>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</si>
  <si>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</si>
  <si>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</si>
  <si>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</si>
  <si>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</si>
  <si>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</si>
  <si>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</si>
  <si>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</si>
  <si>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</si>
  <si>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</si>
  <si>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</si>
  <si>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</si>
  <si>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</si>
  <si>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</si>
  <si>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</si>
  <si>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</si>
  <si>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</si>
  <si>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</si>
  <si>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</si>
  <si>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</si>
  <si>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</si>
  <si>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</si>
  <si>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</si>
  <si>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</si>
  <si>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</si>
  <si>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</si>
  <si>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</si>
  <si>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</si>
  <si>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</si>
  <si>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</si>
  <si>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</si>
  <si>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</si>
  <si>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</si>
  <si>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</si>
  <si>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</si>
  <si>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</si>
  <si>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</si>
  <si>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</si>
  <si>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</si>
  <si>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</si>
  <si>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</si>
  <si>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</si>
  <si>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</si>
  <si>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</si>
  <si>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</si>
  <si>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</si>
  <si>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</si>
  <si>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</si>
  <si>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</si>
  <si>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</si>
  <si>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</si>
  <si>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</si>
  <si>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</si>
  <si>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</si>
  <si>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</si>
  <si>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</si>
  <si>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</si>
  <si>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</si>
  <si>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</si>
  <si>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</si>
  <si>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</si>
  <si>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</si>
  <si>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</si>
  <si>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</si>
  <si>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</si>
  <si>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</si>
  <si>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</si>
  <si>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</si>
  <si>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</si>
  <si>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</si>
  <si>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</si>
  <si>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</si>
  <si>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</si>
  <si>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</si>
  <si>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</si>
  <si>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</si>
  <si>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</si>
  <si>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</si>
  <si>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</si>
  <si>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</si>
  <si>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</si>
  <si>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</si>
  <si>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</si>
  <si>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</si>
  <si>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</si>
  <si>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</si>
  <si>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</si>
  <si>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</si>
  <si>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</si>
  <si>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 xml:space="preserve"> Percentage Successful</t>
  </si>
  <si>
    <t xml:space="preserve"> 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</si>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</sst>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Alignment="1">
      <alignment shrinkToFit="1"/>
    </xf>
    <xf numFmtId="0" fontId="0" fillId="0" borderId="0" xfId="0" applyAlignment="1">
      <alignment horizontal="left" shrinkToFi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9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3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19398636313094347"/>
          <c:y val="1.66194691191943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36001749781279E-2"/>
          <c:y val="0.11218141655456158"/>
          <c:w val="0.74015291012741791"/>
          <c:h val="0.7914672112269094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1-8E49-87CF-7C8166891E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61E-1E41-B72E-00DC2DB018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61E-1E41-B72E-00DC2DB0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278528"/>
        <c:axId val="1059280176"/>
      </c:lineChart>
      <c:catAx>
        <c:axId val="10592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80176"/>
        <c:crosses val="autoZero"/>
        <c:auto val="1"/>
        <c:lblAlgn val="ctr"/>
        <c:lblOffset val="100"/>
        <c:noMultiLvlLbl val="0"/>
      </c:catAx>
      <c:valAx>
        <c:axId val="10592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7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copy.xlsx]OBOG Line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</a:t>
            </a:r>
            <a:r>
              <a:rPr lang="en-US" baseline="0">
                <a:solidFill>
                  <a:schemeClr val="tx1"/>
                </a:solidFill>
              </a:rPr>
              <a:t> Based on Goal</a:t>
            </a:r>
          </a:p>
        </c:rich>
      </c:tx>
      <c:layout>
        <c:manualLayout>
          <c:xMode val="edge"/>
          <c:yMode val="edge"/>
          <c:x val="0.42179684379843402"/>
          <c:y val="2.5127405027154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78197430447558E-2"/>
          <c:y val="9.2756156050872451E-2"/>
          <c:w val="0.8897012470824136"/>
          <c:h val="0.77592520880772908"/>
        </c:manualLayout>
      </c:layout>
      <c:lineChart>
        <c:grouping val="standard"/>
        <c:varyColors val="0"/>
        <c:ser>
          <c:idx val="0"/>
          <c:order val="0"/>
          <c:tx>
            <c:strRef>
              <c:f>'OBOG Line Chart'!$B$5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'OBOG Line Chart'!$A$6:$A$18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Line Chart'!$B$6:$B$18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7C43-DC4B-B938-B6DA819CA67C}"/>
            </c:ext>
          </c:extLst>
        </c:ser>
        <c:ser>
          <c:idx val="1"/>
          <c:order val="1"/>
          <c:tx>
            <c:strRef>
              <c:f>'OBOG Line Chart'!$C$5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'OBOG Line Chart'!$A$6:$A$18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Line Chart'!$C$6:$C$18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7C43-DC4B-B938-B6DA819CA67C}"/>
            </c:ext>
          </c:extLst>
        </c:ser>
        <c:ser>
          <c:idx val="2"/>
          <c:order val="2"/>
          <c:tx>
            <c:strRef>
              <c:f>'OBOG Line Chart'!$D$5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'OBOG Line Chart'!$A$6:$A$18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'OBOG Line Chart'!$D$6:$D$18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7C43-DC4B-B938-B6DA819CA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506064"/>
        <c:axId val="1083741936"/>
      </c:lineChart>
      <c:catAx>
        <c:axId val="10765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741936"/>
        <c:crosses val="autoZero"/>
        <c:auto val="1"/>
        <c:lblAlgn val="ctr"/>
        <c:lblOffset val="100"/>
        <c:noMultiLvlLbl val="0"/>
      </c:catAx>
      <c:valAx>
        <c:axId val="10837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506064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407594244478872"/>
          <c:y val="0.90210057467019267"/>
          <c:w val="0.4459089594173149"/>
          <c:h val="9.63615547118523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247156341872843"/>
          <c:y val="3.79310447817118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3.4687591134441531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E-6844-B79A-F638B9F4FA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5-AB48-8D76-7DFBBD7545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45-AB48-8D76-7DFBBD7545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45-AB48-8D76-7DFBBD754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6928608"/>
        <c:axId val="696869680"/>
      </c:barChart>
      <c:catAx>
        <c:axId val="69692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69680"/>
        <c:crosses val="autoZero"/>
        <c:auto val="1"/>
        <c:lblAlgn val="ctr"/>
        <c:lblOffset val="100"/>
        <c:noMultiLvlLbl val="0"/>
      </c:catAx>
      <c:valAx>
        <c:axId val="6968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92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by Country</a:t>
            </a:r>
          </a:p>
        </c:rich>
      </c:tx>
      <c:layout>
        <c:manualLayout>
          <c:xMode val="edge"/>
          <c:yMode val="edge"/>
          <c:x val="0.25623956066025422"/>
          <c:y val="5.392574085794155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282734796741175E-2"/>
          <c:y val="4.3870162327758297E-2"/>
          <c:w val="0.82953418831935677"/>
          <c:h val="0.768069422385254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01-3348-AF70-39A8B795C6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E-8E44-9489-C6E3AEC247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E-8E44-9489-C6E3AEC24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386448"/>
        <c:axId val="740388096"/>
      </c:barChart>
      <c:catAx>
        <c:axId val="74038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88096"/>
        <c:crosses val="autoZero"/>
        <c:auto val="1"/>
        <c:lblAlgn val="ctr"/>
        <c:lblOffset val="100"/>
        <c:noMultiLvlLbl val="0"/>
      </c:catAx>
      <c:valAx>
        <c:axId val="7403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520061</xdr:colOff>
      <xdr:row>1</xdr:row>
      <xdr:rowOff>78045</xdr:rowOff>
    </xdr:from>
    <xdr:to>
      <xdr:col>12</xdr:col>
      <xdr:colOff>411508</xdr:colOff>
      <xdr:row>17</xdr:row>
      <xdr:rowOff>69673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F33CD-7CB6-DE4A-9ED1-4CBC3E7ED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995584</xdr:colOff>
      <xdr:row>11</xdr:row>
      <xdr:rowOff>141613</xdr:rowOff>
    </xdr:from>
    <xdr:to>
      <xdr:col>13</xdr:col>
      <xdr:colOff>382365</xdr:colOff>
      <xdr:row>47</xdr:row>
      <xdr:rowOff>57551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AAD16-6820-F648-8201-42E3B90E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774699</xdr:colOff>
      <xdr:row>1</xdr:row>
      <xdr:rowOff>160867</xdr:rowOff>
    </xdr:from>
    <xdr:to>
      <xdr:col>10</xdr:col>
      <xdr:colOff>1413933</xdr:colOff>
      <xdr:row>20</xdr:row>
      <xdr:rowOff>143932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FB68B-68D4-734A-8DC9-4C28212EE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583992</xdr:colOff>
      <xdr:row>7</xdr:row>
      <xdr:rowOff>117749</xdr:rowOff>
    </xdr:from>
    <xdr:to>
      <xdr:col>16</xdr:col>
      <xdr:colOff>128373</xdr:colOff>
      <xdr:row>32</xdr:row>
      <xdr:rowOff>124225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B99AE-C2F7-354A-A8BB-77F31CBAF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7.842407175929" createdVersion="7" refreshedVersion="7" minRefreshableVersion="3" recordCount="4114" xr:uid="{4CDAA4AE-3EE0-624F-978D-862C4D93C8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12046180556" createdVersion="7" refreshedVersion="7" minRefreshableVersion="3" recordCount="4114" xr:uid="{1F1F90DE-9572-8D46-972B-B4C82F2913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4-10-30T20:19:50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7-16T10:28:10"/>
        <d v="2015-04-24T08:18:52"/>
        <d v="2016-11-09T03:37:55"/>
        <d v="2016-06-17T18:07:49"/>
        <d v="2014-08-14T15:50:05"/>
        <d v="2014-08-10T18:24:37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6-08-16T17:58:47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1-03T22:29:09"/>
        <d v="2014-08-29T18:04:57"/>
        <d v="2015-01-14T22:34:1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5-20T09:58:22"/>
        <d v="2015-05-04T19:46:40"/>
        <d v="2014-06-18T21:08:57"/>
        <d v="2015-04-01T08:59:32"/>
        <d v="2014-05-12T19:33:18"/>
        <d v="2014-11-11T20:25:15"/>
        <d v="2014-04-18T11:18:58"/>
        <d v="2015-06-27T02:35:53"/>
        <d v="2014-04-10T12:36:26"/>
        <d v="2015-04-03T20:58:47"/>
        <d v="2015-06-18T11:12:1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9-06T19:15:35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06T23:14:16"/>
        <d v="2016-02-20T03:22:00"/>
        <d v="2016-06-10T23:32:12"/>
        <d v="2016-03-16T20:48:27"/>
        <d v="2016-04-27T00:54:35"/>
        <d v="2015-06-12T12:50:06"/>
        <d v="2015-11-25T16:41:59"/>
        <d v="2014-06-25T19:33:40"/>
        <d v="2016-10-23T16:00:23"/>
        <d v="2014-05-07T16:36:32"/>
        <d v="2015-06-15T10:43:42"/>
        <d v="2014-11-25T22:32:09"/>
        <d v="2015-07-08T19:31:29"/>
        <d v="2014-06-13T10:58:33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5-14T22:20:10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6-25T20:41:37"/>
        <d v="2016-11-08T16:15:52"/>
        <d v="2015-05-30T19:39:06"/>
        <d v="2016-01-03T14:58:48"/>
        <d v="2016-06-27T15:19:29"/>
        <d v="2017-01-21T00:26:39"/>
        <d v="2016-01-04T23:36:10"/>
        <d v="2015-04-07T14:01:04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94719560184" createdVersion="7" refreshedVersion="7" minRefreshableVersion="3" recordCount="12" xr:uid="{69F8AAF6-2511-7F4F-9104-F10C8E584F5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7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3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2922"/>
    <d v="2015-01-25T20:39:56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2930"/>
    <d v="2014-09-02T14:27:49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2937"/>
    <d v="2014-11-29T21:19:5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188"/>
    <d v="2015-08-28T22:3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192"/>
    <d v="2014-09-08T15:50:05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193"/>
    <d v="2014-08-31T18:24:37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201"/>
    <d v="2016-09-30T17:58:4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205"/>
    <d v="2015-06-07T13:55:5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0"/>
    <d v="2014-11-23T22:29:0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632"/>
    <d v="2015-02-28T22:00:0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647"/>
    <d v="2015-06-15T19:10:18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752"/>
    <d v="2015-06-10T09:58:2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755"/>
    <d v="2015-05-01T08:59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3761"/>
    <d v="2015-05-18T20:58:4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2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70"/>
    <d v="2016-10-16T21:00:00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782"/>
    <d v="2015-02-20T23:14: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85"/>
    <d v="2016-04-15T20:48:2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789"/>
    <d v="2014-07-30T23:00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94"/>
    <d v="2015-08-02T19:31:29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3795"/>
    <d v="2014-07-13T10:58:3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868"/>
    <d v="2015-06-13T22:20:1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876"/>
    <d v="2016-07-24T23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9"/>
    <d v="2016-02-02T14:58:4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880"/>
    <d v="2016-08-02T10:03:00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3883"/>
    <d v="2015-05-07T14:01:04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F5554-2699-9149-A9DB-4816C4A91391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91112C-77ED-D14F-BE08-DCA845C21ECC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D18" firstHeaderRow="0" firstDataRow="1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 Percentage Successful" fld="5" baseField="0" baseItem="0"/>
    <dataField name=" Percentage Failed" fld="6" baseField="0" baseItem="0"/>
    <dataField name=" Percentage Canceled" fld="7" baseField="0" baseItem="0"/>
  </dataFields>
  <chartFormats count="3">
    <chartFormat chart="0" format="1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7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1B0CE-0924-A941-93A0-E873CA14E8C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28A64-A2D4-5440-ADB1-B4E2B600C8B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138" zoomScaleNormal="152" workbookViewId="0">
      <pane ySplit="1" topLeftCell="A2" activePane="bottomLeft" state="frozen"/>
      <selection activeCell="E1" sqref="E1"/>
      <selection pane="bottomLeft" activeCell="T3" sqref="T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21.1640625" customWidth="1"/>
    <col min="17" max="17" width="25" customWidth="1"/>
    <col min="18" max="18" width="17.83203125" customWidth="1"/>
    <col min="19" max="19" width="23.5" customWidth="1"/>
    <col min="20" max="20" width="19.33203125" customWidth="1"/>
    <col min="21" max="21" width="13.5" customWidth="1"/>
    <col min="22" max="22" width="12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5">
        <f t="shared" ref="S2:S65" si="2">(((J2/60)/60)/24+DATE(1970,1,1))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1" si="5">ROUND(E66/D66*100,0)</f>
        <v>173</v>
      </c>
      <c r="P66">
        <f t="shared" ref="P66:P121" si="6">IFERROR(ROUND(E66/L66,2),0)</f>
        <v>86.67</v>
      </c>
      <c r="Q66" s="12" t="s">
        <v>8308</v>
      </c>
      <c r="R66" t="s">
        <v>8310</v>
      </c>
      <c r="S66" s="15">
        <f t="shared" ref="S66:S121" si="7">(((J66/60)/60)/24+DATE(1970,1,1))</f>
        <v>41433.01829861111</v>
      </c>
      <c r="T66" s="15">
        <f t="shared" ref="T66:T121" si="8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21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32" x14ac:dyDescent="0.2">
      <c r="A122">
        <v>1224</v>
      </c>
      <c r="B122" s="3" t="s">
        <v>1225</v>
      </c>
      <c r="C122" s="3" t="s">
        <v>5334</v>
      </c>
      <c r="D122" s="6">
        <v>15000</v>
      </c>
      <c r="E122" s="8">
        <v>1060</v>
      </c>
      <c r="F122" t="s">
        <v>8219</v>
      </c>
      <c r="G122" t="s">
        <v>8223</v>
      </c>
      <c r="H122" t="s">
        <v>8245</v>
      </c>
      <c r="I122">
        <v>1402060302</v>
      </c>
      <c r="J122">
        <v>1396876302</v>
      </c>
      <c r="K122" t="b">
        <v>0</v>
      </c>
      <c r="L122">
        <v>18</v>
      </c>
      <c r="M122" t="b">
        <v>0</v>
      </c>
      <c r="N122" t="s">
        <v>8284</v>
      </c>
      <c r="O122">
        <f t="shared" ref="O122:O185" si="10">ROUND(E122/D122*100,0)</f>
        <v>7</v>
      </c>
      <c r="P122">
        <f t="shared" ref="P122:P185" si="11">IFERROR(ROUND(E122/L122,2),0)</f>
        <v>58.89</v>
      </c>
      <c r="Q122" s="12" t="s">
        <v>8323</v>
      </c>
      <c r="R122" t="s">
        <v>8338</v>
      </c>
      <c r="S122" s="15">
        <f t="shared" ref="S122:S185" si="12">(((J122/60)/60)/24+DATE(1970,1,1))</f>
        <v>41736.549791666665</v>
      </c>
      <c r="T122" s="15">
        <f t="shared" ref="T122:T185" si="13">(((I122/60)/60)/24)+DATE(1970,1,1)</f>
        <v>41796.549791666665</v>
      </c>
      <c r="U122">
        <f t="shared" ref="U122:U185" si="14">YEAR(S122)</f>
        <v>2014</v>
      </c>
    </row>
    <row r="123" spans="1:21" ht="48" x14ac:dyDescent="0.2">
      <c r="A123">
        <v>1225</v>
      </c>
      <c r="B123" s="3" t="s">
        <v>1226</v>
      </c>
      <c r="C123" s="3" t="s">
        <v>5335</v>
      </c>
      <c r="D123" s="6">
        <v>3000</v>
      </c>
      <c r="E123" s="8">
        <v>132</v>
      </c>
      <c r="F123" t="s">
        <v>8219</v>
      </c>
      <c r="G123" t="s">
        <v>8223</v>
      </c>
      <c r="H123" t="s">
        <v>8245</v>
      </c>
      <c r="I123">
        <v>1382478278</v>
      </c>
      <c r="J123">
        <v>1377294278</v>
      </c>
      <c r="K123" t="b">
        <v>0</v>
      </c>
      <c r="L123">
        <v>3</v>
      </c>
      <c r="M123" t="b">
        <v>0</v>
      </c>
      <c r="N123" t="s">
        <v>8284</v>
      </c>
      <c r="O123">
        <f t="shared" si="10"/>
        <v>4</v>
      </c>
      <c r="P123">
        <f t="shared" si="11"/>
        <v>44</v>
      </c>
      <c r="Q123" s="12" t="s">
        <v>8323</v>
      </c>
      <c r="R123" t="s">
        <v>8338</v>
      </c>
      <c r="S123" s="15">
        <f t="shared" si="12"/>
        <v>41509.905995370369</v>
      </c>
      <c r="T123" s="15">
        <f t="shared" si="13"/>
        <v>41569.905995370369</v>
      </c>
      <c r="U123">
        <f t="shared" si="14"/>
        <v>2013</v>
      </c>
    </row>
    <row r="124" spans="1:21" ht="48" x14ac:dyDescent="0.2">
      <c r="A124">
        <v>1226</v>
      </c>
      <c r="B124" s="3" t="s">
        <v>1227</v>
      </c>
      <c r="C124" s="3" t="s">
        <v>5336</v>
      </c>
      <c r="D124" s="6">
        <v>50000</v>
      </c>
      <c r="E124" s="8">
        <v>1937</v>
      </c>
      <c r="F124" t="s">
        <v>8219</v>
      </c>
      <c r="G124" t="s">
        <v>8223</v>
      </c>
      <c r="H124" t="s">
        <v>8245</v>
      </c>
      <c r="I124">
        <v>1398042000</v>
      </c>
      <c r="J124">
        <v>1395089981</v>
      </c>
      <c r="K124" t="b">
        <v>0</v>
      </c>
      <c r="L124">
        <v>40</v>
      </c>
      <c r="M124" t="b">
        <v>0</v>
      </c>
      <c r="N124" t="s">
        <v>8284</v>
      </c>
      <c r="O124">
        <f t="shared" si="10"/>
        <v>4</v>
      </c>
      <c r="P124">
        <f t="shared" si="11"/>
        <v>48.43</v>
      </c>
      <c r="Q124" s="12" t="s">
        <v>8323</v>
      </c>
      <c r="R124" t="s">
        <v>8338</v>
      </c>
      <c r="S124" s="15">
        <f t="shared" si="12"/>
        <v>41715.874780092592</v>
      </c>
      <c r="T124" s="15">
        <f t="shared" si="13"/>
        <v>41750.041666666664</v>
      </c>
      <c r="U124">
        <f t="shared" si="14"/>
        <v>2014</v>
      </c>
    </row>
    <row r="125" spans="1:21" ht="48" x14ac:dyDescent="0.2">
      <c r="A125">
        <v>1227</v>
      </c>
      <c r="B125" s="3" t="s">
        <v>1228</v>
      </c>
      <c r="C125" s="3" t="s">
        <v>5337</v>
      </c>
      <c r="D125" s="6">
        <v>2000</v>
      </c>
      <c r="E125" s="8">
        <v>0</v>
      </c>
      <c r="F125" t="s">
        <v>8219</v>
      </c>
      <c r="G125" t="s">
        <v>8223</v>
      </c>
      <c r="H125" t="s">
        <v>8245</v>
      </c>
      <c r="I125">
        <v>1407394800</v>
      </c>
      <c r="J125">
        <v>1404770616</v>
      </c>
      <c r="K125" t="b">
        <v>0</v>
      </c>
      <c r="L125">
        <v>0</v>
      </c>
      <c r="M125" t="b">
        <v>0</v>
      </c>
      <c r="N125" t="s">
        <v>8284</v>
      </c>
      <c r="O125">
        <f t="shared" si="10"/>
        <v>0</v>
      </c>
      <c r="P125">
        <f t="shared" si="11"/>
        <v>0</v>
      </c>
      <c r="Q125" s="12" t="s">
        <v>8323</v>
      </c>
      <c r="R125" t="s">
        <v>8338</v>
      </c>
      <c r="S125" s="15">
        <f t="shared" si="12"/>
        <v>41827.919166666667</v>
      </c>
      <c r="T125" s="15">
        <f t="shared" si="13"/>
        <v>41858.291666666664</v>
      </c>
      <c r="U125">
        <f t="shared" si="14"/>
        <v>2014</v>
      </c>
    </row>
    <row r="126" spans="1:21" ht="32" x14ac:dyDescent="0.2">
      <c r="A126">
        <v>1228</v>
      </c>
      <c r="B126" s="3" t="s">
        <v>1229</v>
      </c>
      <c r="C126" s="3" t="s">
        <v>5338</v>
      </c>
      <c r="D126" s="6">
        <v>5000</v>
      </c>
      <c r="E126" s="8">
        <v>1465</v>
      </c>
      <c r="F126" t="s">
        <v>8219</v>
      </c>
      <c r="G126" t="s">
        <v>8223</v>
      </c>
      <c r="H126" t="s">
        <v>8245</v>
      </c>
      <c r="I126">
        <v>1317231008</v>
      </c>
      <c r="J126">
        <v>1312047008</v>
      </c>
      <c r="K126" t="b">
        <v>0</v>
      </c>
      <c r="L126">
        <v>24</v>
      </c>
      <c r="M126" t="b">
        <v>0</v>
      </c>
      <c r="N126" t="s">
        <v>8284</v>
      </c>
      <c r="O126">
        <f t="shared" si="10"/>
        <v>29</v>
      </c>
      <c r="P126">
        <f t="shared" si="11"/>
        <v>61.04</v>
      </c>
      <c r="Q126" s="12" t="s">
        <v>8323</v>
      </c>
      <c r="R126" t="s">
        <v>8338</v>
      </c>
      <c r="S126" s="15">
        <f t="shared" si="12"/>
        <v>40754.729259259257</v>
      </c>
      <c r="T126" s="15">
        <f t="shared" si="13"/>
        <v>40814.729259259257</v>
      </c>
      <c r="U126">
        <f t="shared" si="14"/>
        <v>2011</v>
      </c>
    </row>
    <row r="127" spans="1:21" ht="48" x14ac:dyDescent="0.2">
      <c r="A127">
        <v>1229</v>
      </c>
      <c r="B127" s="3" t="s">
        <v>1230</v>
      </c>
      <c r="C127" s="3" t="s">
        <v>5339</v>
      </c>
      <c r="D127" s="6">
        <v>2750</v>
      </c>
      <c r="E127" s="8">
        <v>25</v>
      </c>
      <c r="F127" t="s">
        <v>8219</v>
      </c>
      <c r="G127" t="s">
        <v>8223</v>
      </c>
      <c r="H127" t="s">
        <v>8245</v>
      </c>
      <c r="I127">
        <v>1334592000</v>
      </c>
      <c r="J127">
        <v>1331982127</v>
      </c>
      <c r="K127" t="b">
        <v>0</v>
      </c>
      <c r="L127">
        <v>1</v>
      </c>
      <c r="M127" t="b">
        <v>0</v>
      </c>
      <c r="N127" t="s">
        <v>8284</v>
      </c>
      <c r="O127">
        <f t="shared" si="10"/>
        <v>1</v>
      </c>
      <c r="P127">
        <f t="shared" si="11"/>
        <v>25</v>
      </c>
      <c r="Q127" s="12" t="s">
        <v>8323</v>
      </c>
      <c r="R127" t="s">
        <v>8338</v>
      </c>
      <c r="S127" s="15">
        <f t="shared" si="12"/>
        <v>40985.459803240738</v>
      </c>
      <c r="T127" s="15">
        <f t="shared" si="13"/>
        <v>41015.666666666664</v>
      </c>
      <c r="U127">
        <f t="shared" si="14"/>
        <v>2012</v>
      </c>
    </row>
    <row r="128" spans="1:21" ht="48" x14ac:dyDescent="0.2">
      <c r="A128">
        <v>1230</v>
      </c>
      <c r="B128" s="3" t="s">
        <v>1231</v>
      </c>
      <c r="C128" s="3" t="s">
        <v>5340</v>
      </c>
      <c r="D128" s="6">
        <v>500000</v>
      </c>
      <c r="E128" s="8">
        <v>0</v>
      </c>
      <c r="F128" t="s">
        <v>8219</v>
      </c>
      <c r="G128" t="s">
        <v>8223</v>
      </c>
      <c r="H128" t="s">
        <v>8245</v>
      </c>
      <c r="I128">
        <v>1298589630</v>
      </c>
      <c r="J128">
        <v>1295997630</v>
      </c>
      <c r="K128" t="b">
        <v>0</v>
      </c>
      <c r="L128">
        <v>0</v>
      </c>
      <c r="M128" t="b">
        <v>0</v>
      </c>
      <c r="N128" t="s">
        <v>8284</v>
      </c>
      <c r="O128">
        <f t="shared" si="10"/>
        <v>0</v>
      </c>
      <c r="P128">
        <f t="shared" si="11"/>
        <v>0</v>
      </c>
      <c r="Q128" s="12" t="s">
        <v>8323</v>
      </c>
      <c r="R128" t="s">
        <v>8338</v>
      </c>
      <c r="S128" s="15">
        <f t="shared" si="12"/>
        <v>40568.972569444442</v>
      </c>
      <c r="T128" s="15">
        <f t="shared" si="13"/>
        <v>40598.972569444442</v>
      </c>
      <c r="U128">
        <f t="shared" si="14"/>
        <v>2011</v>
      </c>
    </row>
    <row r="129" spans="1:21" ht="48" x14ac:dyDescent="0.2">
      <c r="A129">
        <v>1231</v>
      </c>
      <c r="B129" s="3" t="s">
        <v>1232</v>
      </c>
      <c r="C129" s="3" t="s">
        <v>5341</v>
      </c>
      <c r="D129" s="6">
        <v>5000</v>
      </c>
      <c r="E129" s="8">
        <v>0</v>
      </c>
      <c r="F129" t="s">
        <v>8219</v>
      </c>
      <c r="G129" t="s">
        <v>8223</v>
      </c>
      <c r="H129" t="s">
        <v>8245</v>
      </c>
      <c r="I129">
        <v>1440723600</v>
      </c>
      <c r="J129">
        <v>1436394968</v>
      </c>
      <c r="K129" t="b">
        <v>0</v>
      </c>
      <c r="L129">
        <v>0</v>
      </c>
      <c r="M129" t="b">
        <v>0</v>
      </c>
      <c r="N129" t="s">
        <v>8284</v>
      </c>
      <c r="O129">
        <f t="shared" si="10"/>
        <v>0</v>
      </c>
      <c r="P129">
        <f t="shared" si="11"/>
        <v>0</v>
      </c>
      <c r="Q129" s="12" t="s">
        <v>8323</v>
      </c>
      <c r="R129" t="s">
        <v>8338</v>
      </c>
      <c r="S129" s="15">
        <f t="shared" si="12"/>
        <v>42193.941759259258</v>
      </c>
      <c r="T129" s="15">
        <f t="shared" si="13"/>
        <v>42244.041666666672</v>
      </c>
      <c r="U129">
        <f t="shared" si="14"/>
        <v>2015</v>
      </c>
    </row>
    <row r="130" spans="1:21" ht="48" x14ac:dyDescent="0.2">
      <c r="A130">
        <v>1232</v>
      </c>
      <c r="B130" s="3" t="s">
        <v>1233</v>
      </c>
      <c r="C130" s="3" t="s">
        <v>5342</v>
      </c>
      <c r="D130" s="6">
        <v>5000</v>
      </c>
      <c r="E130" s="8">
        <v>40</v>
      </c>
      <c r="F130" t="s">
        <v>8219</v>
      </c>
      <c r="G130" t="s">
        <v>8223</v>
      </c>
      <c r="H130" t="s">
        <v>8245</v>
      </c>
      <c r="I130">
        <v>1381090870</v>
      </c>
      <c r="J130">
        <v>1377030070</v>
      </c>
      <c r="K130" t="b">
        <v>0</v>
      </c>
      <c r="L130">
        <v>1</v>
      </c>
      <c r="M130" t="b">
        <v>0</v>
      </c>
      <c r="N130" t="s">
        <v>8284</v>
      </c>
      <c r="O130">
        <f t="shared" si="10"/>
        <v>1</v>
      </c>
      <c r="P130">
        <f t="shared" si="11"/>
        <v>40</v>
      </c>
      <c r="Q130" s="12" t="s">
        <v>8323</v>
      </c>
      <c r="R130" t="s">
        <v>8338</v>
      </c>
      <c r="S130" s="15">
        <f t="shared" si="12"/>
        <v>41506.848032407412</v>
      </c>
      <c r="T130" s="15">
        <f t="shared" si="13"/>
        <v>41553.848032407412</v>
      </c>
      <c r="U130">
        <f t="shared" si="14"/>
        <v>2013</v>
      </c>
    </row>
    <row r="131" spans="1:21" ht="48" x14ac:dyDescent="0.2">
      <c r="A131">
        <v>1233</v>
      </c>
      <c r="B131" s="3" t="s">
        <v>1234</v>
      </c>
      <c r="C131" s="3" t="s">
        <v>5343</v>
      </c>
      <c r="D131" s="6">
        <v>1000</v>
      </c>
      <c r="E131" s="8">
        <v>116</v>
      </c>
      <c r="F131" t="s">
        <v>8219</v>
      </c>
      <c r="G131" t="s">
        <v>8223</v>
      </c>
      <c r="H131" t="s">
        <v>8245</v>
      </c>
      <c r="I131">
        <v>1329864374</v>
      </c>
      <c r="J131">
        <v>1328049974</v>
      </c>
      <c r="K131" t="b">
        <v>0</v>
      </c>
      <c r="L131">
        <v>6</v>
      </c>
      <c r="M131" t="b">
        <v>0</v>
      </c>
      <c r="N131" t="s">
        <v>8284</v>
      </c>
      <c r="O131">
        <f t="shared" si="10"/>
        <v>12</v>
      </c>
      <c r="P131">
        <f t="shared" si="11"/>
        <v>19.329999999999998</v>
      </c>
      <c r="Q131" s="12" t="s">
        <v>8323</v>
      </c>
      <c r="R131" t="s">
        <v>8338</v>
      </c>
      <c r="S131" s="15">
        <f t="shared" si="12"/>
        <v>40939.948773148149</v>
      </c>
      <c r="T131" s="15">
        <f t="shared" si="13"/>
        <v>40960.948773148149</v>
      </c>
      <c r="U131">
        <f t="shared" si="14"/>
        <v>2012</v>
      </c>
    </row>
    <row r="132" spans="1:21" ht="48" x14ac:dyDescent="0.2">
      <c r="A132">
        <v>1234</v>
      </c>
      <c r="B132" s="3" t="s">
        <v>1235</v>
      </c>
      <c r="C132" s="3" t="s">
        <v>5344</v>
      </c>
      <c r="D132" s="6">
        <v>50000</v>
      </c>
      <c r="E132" s="8">
        <v>0</v>
      </c>
      <c r="F132" t="s">
        <v>8219</v>
      </c>
      <c r="G132" t="s">
        <v>8224</v>
      </c>
      <c r="H132" t="s">
        <v>8246</v>
      </c>
      <c r="I132">
        <v>1422903342</v>
      </c>
      <c r="J132">
        <v>1420311342</v>
      </c>
      <c r="K132" t="b">
        <v>0</v>
      </c>
      <c r="L132">
        <v>0</v>
      </c>
      <c r="M132" t="b">
        <v>0</v>
      </c>
      <c r="N132" t="s">
        <v>8284</v>
      </c>
      <c r="O132">
        <f t="shared" si="10"/>
        <v>0</v>
      </c>
      <c r="P132">
        <f t="shared" si="11"/>
        <v>0</v>
      </c>
      <c r="Q132" s="12" t="s">
        <v>8323</v>
      </c>
      <c r="R132" t="s">
        <v>8338</v>
      </c>
      <c r="S132" s="15">
        <f t="shared" si="12"/>
        <v>42007.788680555561</v>
      </c>
      <c r="T132" s="15">
        <f t="shared" si="13"/>
        <v>42037.788680555561</v>
      </c>
      <c r="U132">
        <f t="shared" si="14"/>
        <v>2015</v>
      </c>
    </row>
    <row r="133" spans="1:21" ht="48" x14ac:dyDescent="0.2">
      <c r="A133">
        <v>1235</v>
      </c>
      <c r="B133" s="3" t="s">
        <v>1236</v>
      </c>
      <c r="C133" s="3" t="s">
        <v>5345</v>
      </c>
      <c r="D133" s="6">
        <v>7534</v>
      </c>
      <c r="E133" s="8">
        <v>210</v>
      </c>
      <c r="F133" t="s">
        <v>8219</v>
      </c>
      <c r="G133" t="s">
        <v>8223</v>
      </c>
      <c r="H133" t="s">
        <v>8245</v>
      </c>
      <c r="I133">
        <v>1387077299</v>
      </c>
      <c r="J133">
        <v>1383621299</v>
      </c>
      <c r="K133" t="b">
        <v>0</v>
      </c>
      <c r="L133">
        <v>6</v>
      </c>
      <c r="M133" t="b">
        <v>0</v>
      </c>
      <c r="N133" t="s">
        <v>8284</v>
      </c>
      <c r="O133">
        <f t="shared" si="10"/>
        <v>3</v>
      </c>
      <c r="P133">
        <f t="shared" si="11"/>
        <v>35</v>
      </c>
      <c r="Q133" s="12" t="s">
        <v>8323</v>
      </c>
      <c r="R133" t="s">
        <v>8338</v>
      </c>
      <c r="S133" s="15">
        <f t="shared" si="12"/>
        <v>41583.135405092595</v>
      </c>
      <c r="T133" s="15">
        <f t="shared" si="13"/>
        <v>41623.135405092595</v>
      </c>
      <c r="U133">
        <f t="shared" si="14"/>
        <v>2013</v>
      </c>
    </row>
    <row r="134" spans="1:21" ht="16" x14ac:dyDescent="0.2">
      <c r="A134">
        <v>1236</v>
      </c>
      <c r="B134" s="3" t="s">
        <v>1237</v>
      </c>
      <c r="C134" s="3" t="s">
        <v>5346</v>
      </c>
      <c r="D134" s="6">
        <v>2500</v>
      </c>
      <c r="E134" s="8">
        <v>0</v>
      </c>
      <c r="F134" t="s">
        <v>8219</v>
      </c>
      <c r="G134" t="s">
        <v>8223</v>
      </c>
      <c r="H134" t="s">
        <v>8245</v>
      </c>
      <c r="I134">
        <v>1343491200</v>
      </c>
      <c r="J134">
        <v>1342801164</v>
      </c>
      <c r="K134" t="b">
        <v>0</v>
      </c>
      <c r="L134">
        <v>0</v>
      </c>
      <c r="M134" t="b">
        <v>0</v>
      </c>
      <c r="N134" t="s">
        <v>8284</v>
      </c>
      <c r="O134">
        <f t="shared" si="10"/>
        <v>0</v>
      </c>
      <c r="P134">
        <f t="shared" si="11"/>
        <v>0</v>
      </c>
      <c r="Q134" s="12" t="s">
        <v>8323</v>
      </c>
      <c r="R134" t="s">
        <v>8338</v>
      </c>
      <c r="S134" s="15">
        <f t="shared" si="12"/>
        <v>41110.680138888885</v>
      </c>
      <c r="T134" s="15">
        <f t="shared" si="13"/>
        <v>41118.666666666664</v>
      </c>
      <c r="U134">
        <f t="shared" si="14"/>
        <v>2012</v>
      </c>
    </row>
    <row r="135" spans="1:21" ht="48" x14ac:dyDescent="0.2">
      <c r="A135">
        <v>1237</v>
      </c>
      <c r="B135" s="3" t="s">
        <v>1238</v>
      </c>
      <c r="C135" s="3" t="s">
        <v>5347</v>
      </c>
      <c r="D135" s="6">
        <v>25000</v>
      </c>
      <c r="E135" s="8">
        <v>0</v>
      </c>
      <c r="F135" t="s">
        <v>8219</v>
      </c>
      <c r="G135" t="s">
        <v>8223</v>
      </c>
      <c r="H135" t="s">
        <v>8245</v>
      </c>
      <c r="I135">
        <v>1345790865</v>
      </c>
      <c r="J135">
        <v>1344062865</v>
      </c>
      <c r="K135" t="b">
        <v>0</v>
      </c>
      <c r="L135">
        <v>0</v>
      </c>
      <c r="M135" t="b">
        <v>0</v>
      </c>
      <c r="N135" t="s">
        <v>8284</v>
      </c>
      <c r="O135">
        <f t="shared" si="10"/>
        <v>0</v>
      </c>
      <c r="P135">
        <f t="shared" si="11"/>
        <v>0</v>
      </c>
      <c r="Q135" s="12" t="s">
        <v>8323</v>
      </c>
      <c r="R135" t="s">
        <v>8338</v>
      </c>
      <c r="S135" s="15">
        <f t="shared" si="12"/>
        <v>41125.283159722225</v>
      </c>
      <c r="T135" s="15">
        <f t="shared" si="13"/>
        <v>41145.283159722225</v>
      </c>
      <c r="U135">
        <f t="shared" si="14"/>
        <v>2012</v>
      </c>
    </row>
    <row r="136" spans="1:21" ht="48" x14ac:dyDescent="0.2">
      <c r="A136">
        <v>1238</v>
      </c>
      <c r="B136" s="3" t="s">
        <v>1239</v>
      </c>
      <c r="C136" s="3" t="s">
        <v>5348</v>
      </c>
      <c r="D136" s="6">
        <v>1000</v>
      </c>
      <c r="E136" s="8">
        <v>178</v>
      </c>
      <c r="F136" t="s">
        <v>8219</v>
      </c>
      <c r="G136" t="s">
        <v>8223</v>
      </c>
      <c r="H136" t="s">
        <v>8245</v>
      </c>
      <c r="I136">
        <v>1312641536</v>
      </c>
      <c r="J136">
        <v>1310049536</v>
      </c>
      <c r="K136" t="b">
        <v>0</v>
      </c>
      <c r="L136">
        <v>3</v>
      </c>
      <c r="M136" t="b">
        <v>0</v>
      </c>
      <c r="N136" t="s">
        <v>8284</v>
      </c>
      <c r="O136">
        <f t="shared" si="10"/>
        <v>18</v>
      </c>
      <c r="P136">
        <f t="shared" si="11"/>
        <v>59.33</v>
      </c>
      <c r="Q136" s="12" t="s">
        <v>8323</v>
      </c>
      <c r="R136" t="s">
        <v>8338</v>
      </c>
      <c r="S136" s="15">
        <f t="shared" si="12"/>
        <v>40731.61037037037</v>
      </c>
      <c r="T136" s="15">
        <f t="shared" si="13"/>
        <v>40761.61037037037</v>
      </c>
      <c r="U136">
        <f t="shared" si="14"/>
        <v>2011</v>
      </c>
    </row>
    <row r="137" spans="1:21" ht="32" x14ac:dyDescent="0.2">
      <c r="A137">
        <v>1239</v>
      </c>
      <c r="B137" s="3" t="s">
        <v>1240</v>
      </c>
      <c r="C137" s="3" t="s">
        <v>5349</v>
      </c>
      <c r="D137" s="6">
        <v>2500</v>
      </c>
      <c r="E137" s="8">
        <v>0</v>
      </c>
      <c r="F137" t="s">
        <v>8219</v>
      </c>
      <c r="G137" t="s">
        <v>8223</v>
      </c>
      <c r="H137" t="s">
        <v>8245</v>
      </c>
      <c r="I137">
        <v>1325804767</v>
      </c>
      <c r="J137">
        <v>1323212767</v>
      </c>
      <c r="K137" t="b">
        <v>0</v>
      </c>
      <c r="L137">
        <v>0</v>
      </c>
      <c r="M137" t="b">
        <v>0</v>
      </c>
      <c r="N137" t="s">
        <v>8284</v>
      </c>
      <c r="O137">
        <f t="shared" si="10"/>
        <v>0</v>
      </c>
      <c r="P137">
        <f t="shared" si="11"/>
        <v>0</v>
      </c>
      <c r="Q137" s="12" t="s">
        <v>8323</v>
      </c>
      <c r="R137" t="s">
        <v>8338</v>
      </c>
      <c r="S137" s="15">
        <f t="shared" si="12"/>
        <v>40883.962581018517</v>
      </c>
      <c r="T137" s="15">
        <f t="shared" si="13"/>
        <v>40913.962581018517</v>
      </c>
      <c r="U137">
        <f t="shared" si="14"/>
        <v>2011</v>
      </c>
    </row>
    <row r="138" spans="1:21" ht="32" x14ac:dyDescent="0.2">
      <c r="A138">
        <v>1240</v>
      </c>
      <c r="B138" s="3" t="s">
        <v>1241</v>
      </c>
      <c r="C138" s="3" t="s">
        <v>5350</v>
      </c>
      <c r="D138" s="6">
        <v>8000</v>
      </c>
      <c r="E138" s="8">
        <v>241</v>
      </c>
      <c r="F138" t="s">
        <v>8219</v>
      </c>
      <c r="G138" t="s">
        <v>8223</v>
      </c>
      <c r="H138" t="s">
        <v>8245</v>
      </c>
      <c r="I138">
        <v>1373665860</v>
      </c>
      <c r="J138">
        <v>1368579457</v>
      </c>
      <c r="K138" t="b">
        <v>0</v>
      </c>
      <c r="L138">
        <v>8</v>
      </c>
      <c r="M138" t="b">
        <v>0</v>
      </c>
      <c r="N138" t="s">
        <v>8284</v>
      </c>
      <c r="O138">
        <f t="shared" si="10"/>
        <v>3</v>
      </c>
      <c r="P138">
        <f t="shared" si="11"/>
        <v>30.13</v>
      </c>
      <c r="Q138" s="12" t="s">
        <v>8323</v>
      </c>
      <c r="R138" t="s">
        <v>8338</v>
      </c>
      <c r="S138" s="15">
        <f t="shared" si="12"/>
        <v>41409.040011574078</v>
      </c>
      <c r="T138" s="15">
        <f t="shared" si="13"/>
        <v>41467.910416666666</v>
      </c>
      <c r="U138">
        <f t="shared" si="14"/>
        <v>2013</v>
      </c>
    </row>
    <row r="139" spans="1:21" ht="48" x14ac:dyDescent="0.2">
      <c r="A139">
        <v>1241</v>
      </c>
      <c r="B139" s="3" t="s">
        <v>1242</v>
      </c>
      <c r="C139" s="3" t="s">
        <v>5351</v>
      </c>
      <c r="D139" s="6">
        <v>5000</v>
      </c>
      <c r="E139" s="8">
        <v>2537</v>
      </c>
      <c r="F139" t="s">
        <v>8219</v>
      </c>
      <c r="G139" t="s">
        <v>8223</v>
      </c>
      <c r="H139" t="s">
        <v>8245</v>
      </c>
      <c r="I139">
        <v>1414994340</v>
      </c>
      <c r="J139">
        <v>1413057980</v>
      </c>
      <c r="K139" t="b">
        <v>0</v>
      </c>
      <c r="L139">
        <v>34</v>
      </c>
      <c r="M139" t="b">
        <v>0</v>
      </c>
      <c r="N139" t="s">
        <v>8284</v>
      </c>
      <c r="O139">
        <f t="shared" si="10"/>
        <v>51</v>
      </c>
      <c r="P139">
        <f t="shared" si="11"/>
        <v>74.62</v>
      </c>
      <c r="Q139" s="12" t="s">
        <v>8323</v>
      </c>
      <c r="R139" t="s">
        <v>8338</v>
      </c>
      <c r="S139" s="15">
        <f t="shared" si="12"/>
        <v>41923.837731481479</v>
      </c>
      <c r="T139" s="15">
        <f t="shared" si="13"/>
        <v>41946.249305555553</v>
      </c>
      <c r="U139">
        <f t="shared" si="14"/>
        <v>2014</v>
      </c>
    </row>
    <row r="140" spans="1:21" ht="48" x14ac:dyDescent="0.2">
      <c r="A140">
        <v>1242</v>
      </c>
      <c r="B140" s="3" t="s">
        <v>1243</v>
      </c>
      <c r="C140" s="3" t="s">
        <v>5352</v>
      </c>
      <c r="D140" s="6">
        <v>911</v>
      </c>
      <c r="E140" s="8">
        <v>5</v>
      </c>
      <c r="F140" t="s">
        <v>8219</v>
      </c>
      <c r="G140" t="s">
        <v>8223</v>
      </c>
      <c r="H140" t="s">
        <v>8245</v>
      </c>
      <c r="I140">
        <v>1315747080</v>
      </c>
      <c r="J140">
        <v>1314417502</v>
      </c>
      <c r="K140" t="b">
        <v>0</v>
      </c>
      <c r="L140">
        <v>1</v>
      </c>
      <c r="M140" t="b">
        <v>0</v>
      </c>
      <c r="N140" t="s">
        <v>8284</v>
      </c>
      <c r="O140">
        <f t="shared" si="10"/>
        <v>1</v>
      </c>
      <c r="P140">
        <f t="shared" si="11"/>
        <v>5</v>
      </c>
      <c r="Q140" s="12" t="s">
        <v>8323</v>
      </c>
      <c r="R140" t="s">
        <v>8338</v>
      </c>
      <c r="S140" s="15">
        <f t="shared" si="12"/>
        <v>40782.165532407409</v>
      </c>
      <c r="T140" s="15">
        <f t="shared" si="13"/>
        <v>40797.554166666669</v>
      </c>
      <c r="U140">
        <f t="shared" si="14"/>
        <v>2011</v>
      </c>
    </row>
    <row r="141" spans="1:21" ht="48" x14ac:dyDescent="0.2">
      <c r="A141">
        <v>1243</v>
      </c>
      <c r="B141" s="3" t="s">
        <v>1244</v>
      </c>
      <c r="C141" s="3" t="s">
        <v>5353</v>
      </c>
      <c r="D141" s="6">
        <v>12000</v>
      </c>
      <c r="E141" s="8">
        <v>1691</v>
      </c>
      <c r="F141" t="s">
        <v>8219</v>
      </c>
      <c r="G141" t="s">
        <v>8223</v>
      </c>
      <c r="H141" t="s">
        <v>8245</v>
      </c>
      <c r="I141">
        <v>1310158800</v>
      </c>
      <c r="J141">
        <v>1304888771</v>
      </c>
      <c r="K141" t="b">
        <v>0</v>
      </c>
      <c r="L141">
        <v>38</v>
      </c>
      <c r="M141" t="b">
        <v>0</v>
      </c>
      <c r="N141" t="s">
        <v>8284</v>
      </c>
      <c r="O141">
        <f t="shared" si="10"/>
        <v>14</v>
      </c>
      <c r="P141">
        <f t="shared" si="11"/>
        <v>44.5</v>
      </c>
      <c r="Q141" s="12" t="s">
        <v>8323</v>
      </c>
      <c r="R141" t="s">
        <v>8338</v>
      </c>
      <c r="S141" s="15">
        <f t="shared" si="12"/>
        <v>40671.879293981481</v>
      </c>
      <c r="T141" s="15">
        <f t="shared" si="13"/>
        <v>40732.875</v>
      </c>
      <c r="U141">
        <f t="shared" si="14"/>
        <v>2011</v>
      </c>
    </row>
    <row r="142" spans="1:21" ht="32" x14ac:dyDescent="0.2">
      <c r="A142">
        <v>600</v>
      </c>
      <c r="B142" s="3" t="s">
        <v>601</v>
      </c>
      <c r="C142" s="3" t="s">
        <v>4710</v>
      </c>
      <c r="D142" s="6">
        <v>5000</v>
      </c>
      <c r="E142" s="8">
        <v>100</v>
      </c>
      <c r="F142" t="s">
        <v>8219</v>
      </c>
      <c r="G142" t="s">
        <v>8223</v>
      </c>
      <c r="H142" t="s">
        <v>8245</v>
      </c>
      <c r="I142">
        <v>1431198562</v>
      </c>
      <c r="J142">
        <v>1426014562</v>
      </c>
      <c r="K142" t="b">
        <v>0</v>
      </c>
      <c r="L142">
        <v>1</v>
      </c>
      <c r="M142" t="b">
        <v>0</v>
      </c>
      <c r="N142" t="s">
        <v>8270</v>
      </c>
      <c r="O142">
        <f t="shared" si="10"/>
        <v>2</v>
      </c>
      <c r="P142">
        <f t="shared" si="11"/>
        <v>100</v>
      </c>
      <c r="Q142" s="12" t="s">
        <v>8317</v>
      </c>
      <c r="R142" t="s">
        <v>8318</v>
      </c>
      <c r="S142" s="15">
        <f t="shared" si="12"/>
        <v>42073.798171296294</v>
      </c>
      <c r="T142" s="15">
        <f t="shared" si="13"/>
        <v>42133.798171296294</v>
      </c>
      <c r="U142">
        <f t="shared" si="14"/>
        <v>2015</v>
      </c>
    </row>
    <row r="143" spans="1:21" ht="48" x14ac:dyDescent="0.2">
      <c r="A143">
        <v>601</v>
      </c>
      <c r="B143" s="3" t="s">
        <v>602</v>
      </c>
      <c r="C143" s="3" t="s">
        <v>4711</v>
      </c>
      <c r="D143" s="6">
        <v>10000</v>
      </c>
      <c r="E143" s="8">
        <v>140</v>
      </c>
      <c r="F143" t="s">
        <v>8219</v>
      </c>
      <c r="G143" t="s">
        <v>8228</v>
      </c>
      <c r="H143" t="s">
        <v>8250</v>
      </c>
      <c r="I143">
        <v>1419626139</v>
      </c>
      <c r="J143">
        <v>1417034139</v>
      </c>
      <c r="K143" t="b">
        <v>0</v>
      </c>
      <c r="L143">
        <v>6</v>
      </c>
      <c r="M143" t="b">
        <v>0</v>
      </c>
      <c r="N143" t="s">
        <v>8270</v>
      </c>
      <c r="O143">
        <f t="shared" si="10"/>
        <v>1</v>
      </c>
      <c r="P143">
        <f t="shared" si="11"/>
        <v>23.33</v>
      </c>
      <c r="Q143" s="12" t="s">
        <v>8317</v>
      </c>
      <c r="R143" t="s">
        <v>8318</v>
      </c>
      <c r="S143" s="15">
        <f t="shared" si="12"/>
        <v>41969.858090277776</v>
      </c>
      <c r="T143" s="15">
        <f t="shared" si="13"/>
        <v>41999.858090277776</v>
      </c>
      <c r="U143">
        <f t="shared" si="14"/>
        <v>2014</v>
      </c>
    </row>
    <row r="144" spans="1:21" ht="48" x14ac:dyDescent="0.2">
      <c r="A144">
        <v>602</v>
      </c>
      <c r="B144" s="3" t="s">
        <v>603</v>
      </c>
      <c r="C144" s="3" t="s">
        <v>4712</v>
      </c>
      <c r="D144" s="6">
        <v>70000</v>
      </c>
      <c r="E144" s="8">
        <v>0</v>
      </c>
      <c r="F144" t="s">
        <v>8219</v>
      </c>
      <c r="G144" t="s">
        <v>8223</v>
      </c>
      <c r="H144" t="s">
        <v>8245</v>
      </c>
      <c r="I144">
        <v>1434654215</v>
      </c>
      <c r="J144">
        <v>1432062215</v>
      </c>
      <c r="K144" t="b">
        <v>0</v>
      </c>
      <c r="L144">
        <v>0</v>
      </c>
      <c r="M144" t="b">
        <v>0</v>
      </c>
      <c r="N144" t="s">
        <v>8270</v>
      </c>
      <c r="O144">
        <f t="shared" si="10"/>
        <v>0</v>
      </c>
      <c r="P144">
        <f t="shared" si="11"/>
        <v>0</v>
      </c>
      <c r="Q144" s="12" t="s">
        <v>8317</v>
      </c>
      <c r="R144" t="s">
        <v>8318</v>
      </c>
      <c r="S144" s="15">
        <f t="shared" si="12"/>
        <v>42143.79415509259</v>
      </c>
      <c r="T144" s="15">
        <f t="shared" si="13"/>
        <v>42173.79415509259</v>
      </c>
      <c r="U144">
        <f t="shared" si="14"/>
        <v>2015</v>
      </c>
    </row>
    <row r="145" spans="1:21" ht="48" x14ac:dyDescent="0.2">
      <c r="A145">
        <v>603</v>
      </c>
      <c r="B145" s="3" t="s">
        <v>604</v>
      </c>
      <c r="C145" s="3" t="s">
        <v>4713</v>
      </c>
      <c r="D145" s="6">
        <v>15000</v>
      </c>
      <c r="E145" s="8">
        <v>590.02</v>
      </c>
      <c r="F145" t="s">
        <v>8219</v>
      </c>
      <c r="G145" t="s">
        <v>8223</v>
      </c>
      <c r="H145" t="s">
        <v>8245</v>
      </c>
      <c r="I145">
        <v>1408029623</v>
      </c>
      <c r="J145">
        <v>1405437623</v>
      </c>
      <c r="K145" t="b">
        <v>0</v>
      </c>
      <c r="L145">
        <v>13</v>
      </c>
      <c r="M145" t="b">
        <v>0</v>
      </c>
      <c r="N145" t="s">
        <v>8270</v>
      </c>
      <c r="O145">
        <f t="shared" si="10"/>
        <v>4</v>
      </c>
      <c r="P145">
        <f t="shared" si="11"/>
        <v>45.39</v>
      </c>
      <c r="Q145" s="12" t="s">
        <v>8317</v>
      </c>
      <c r="R145" t="s">
        <v>8318</v>
      </c>
      <c r="S145" s="15">
        <f t="shared" si="12"/>
        <v>41835.639155092591</v>
      </c>
      <c r="T145" s="15">
        <f t="shared" si="13"/>
        <v>41865.639155092591</v>
      </c>
      <c r="U145">
        <f t="shared" si="14"/>
        <v>2014</v>
      </c>
    </row>
    <row r="146" spans="1:21" ht="48" x14ac:dyDescent="0.2">
      <c r="A146">
        <v>604</v>
      </c>
      <c r="B146" s="3" t="s">
        <v>605</v>
      </c>
      <c r="C146" s="3" t="s">
        <v>4714</v>
      </c>
      <c r="D146" s="6">
        <v>1500</v>
      </c>
      <c r="E146" s="8">
        <v>0</v>
      </c>
      <c r="F146" t="s">
        <v>8219</v>
      </c>
      <c r="G146" t="s">
        <v>8223</v>
      </c>
      <c r="H146" t="s">
        <v>8245</v>
      </c>
      <c r="I146">
        <v>1409187056</v>
      </c>
      <c r="J146">
        <v>1406595056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2" t="s">
        <v>8317</v>
      </c>
      <c r="R146" t="s">
        <v>8318</v>
      </c>
      <c r="S146" s="15">
        <f t="shared" si="12"/>
        <v>41849.035370370373</v>
      </c>
      <c r="T146" s="15">
        <f t="shared" si="13"/>
        <v>41879.035370370373</v>
      </c>
      <c r="U146">
        <f t="shared" si="14"/>
        <v>2014</v>
      </c>
    </row>
    <row r="147" spans="1:21" ht="32" x14ac:dyDescent="0.2">
      <c r="A147">
        <v>605</v>
      </c>
      <c r="B147" s="3" t="s">
        <v>606</v>
      </c>
      <c r="C147" s="3" t="s">
        <v>4715</v>
      </c>
      <c r="D147" s="6">
        <v>5000</v>
      </c>
      <c r="E147" s="8">
        <v>131</v>
      </c>
      <c r="F147" t="s">
        <v>8219</v>
      </c>
      <c r="G147" t="s">
        <v>8223</v>
      </c>
      <c r="H147" t="s">
        <v>8245</v>
      </c>
      <c r="I147">
        <v>1440318908</v>
      </c>
      <c r="J147">
        <v>1436430908</v>
      </c>
      <c r="K147" t="b">
        <v>0</v>
      </c>
      <c r="L147">
        <v>8</v>
      </c>
      <c r="M147" t="b">
        <v>0</v>
      </c>
      <c r="N147" t="s">
        <v>8270</v>
      </c>
      <c r="O147">
        <f t="shared" si="10"/>
        <v>3</v>
      </c>
      <c r="P147">
        <f t="shared" si="11"/>
        <v>16.38</v>
      </c>
      <c r="Q147" s="12" t="s">
        <v>8317</v>
      </c>
      <c r="R147" t="s">
        <v>8318</v>
      </c>
      <c r="S147" s="15">
        <f t="shared" si="12"/>
        <v>42194.357731481476</v>
      </c>
      <c r="T147" s="15">
        <f t="shared" si="13"/>
        <v>42239.357731481476</v>
      </c>
      <c r="U147">
        <f t="shared" si="14"/>
        <v>2015</v>
      </c>
    </row>
    <row r="148" spans="1:21" ht="48" x14ac:dyDescent="0.2">
      <c r="A148">
        <v>606</v>
      </c>
      <c r="B148" s="3" t="s">
        <v>607</v>
      </c>
      <c r="C148" s="3" t="s">
        <v>4716</v>
      </c>
      <c r="D148" s="6">
        <v>5000</v>
      </c>
      <c r="E148" s="8">
        <v>10</v>
      </c>
      <c r="F148" t="s">
        <v>8219</v>
      </c>
      <c r="G148" t="s">
        <v>8232</v>
      </c>
      <c r="H148" t="s">
        <v>8248</v>
      </c>
      <c r="I148">
        <v>1432479600</v>
      </c>
      <c r="J148">
        <v>1428507409</v>
      </c>
      <c r="K148" t="b">
        <v>0</v>
      </c>
      <c r="L148">
        <v>1</v>
      </c>
      <c r="M148" t="b">
        <v>0</v>
      </c>
      <c r="N148" t="s">
        <v>8270</v>
      </c>
      <c r="O148">
        <f t="shared" si="10"/>
        <v>0</v>
      </c>
      <c r="P148">
        <f t="shared" si="11"/>
        <v>10</v>
      </c>
      <c r="Q148" s="12" t="s">
        <v>8317</v>
      </c>
      <c r="R148" t="s">
        <v>8318</v>
      </c>
      <c r="S148" s="15">
        <f t="shared" si="12"/>
        <v>42102.650567129633</v>
      </c>
      <c r="T148" s="15">
        <f t="shared" si="13"/>
        <v>42148.625</v>
      </c>
      <c r="U148">
        <f t="shared" si="14"/>
        <v>2015</v>
      </c>
    </row>
    <row r="149" spans="1:21" ht="48" x14ac:dyDescent="0.2">
      <c r="A149">
        <v>607</v>
      </c>
      <c r="B149" s="3" t="s">
        <v>608</v>
      </c>
      <c r="C149" s="3" t="s">
        <v>4717</v>
      </c>
      <c r="D149" s="6">
        <v>250</v>
      </c>
      <c r="E149" s="8">
        <v>0</v>
      </c>
      <c r="F149" t="s">
        <v>8219</v>
      </c>
      <c r="G149" t="s">
        <v>8223</v>
      </c>
      <c r="H149" t="s">
        <v>8245</v>
      </c>
      <c r="I149">
        <v>1448225336</v>
      </c>
      <c r="J149">
        <v>1445629736</v>
      </c>
      <c r="K149" t="b">
        <v>0</v>
      </c>
      <c r="L149">
        <v>0</v>
      </c>
      <c r="M149" t="b">
        <v>0</v>
      </c>
      <c r="N149" t="s">
        <v>8270</v>
      </c>
      <c r="O149">
        <f t="shared" si="10"/>
        <v>0</v>
      </c>
      <c r="P149">
        <f t="shared" si="11"/>
        <v>0</v>
      </c>
      <c r="Q149" s="12" t="s">
        <v>8317</v>
      </c>
      <c r="R149" t="s">
        <v>8318</v>
      </c>
      <c r="S149" s="15">
        <f t="shared" si="12"/>
        <v>42300.825648148151</v>
      </c>
      <c r="T149" s="15">
        <f t="shared" si="13"/>
        <v>42330.867314814815</v>
      </c>
      <c r="U149">
        <f t="shared" si="14"/>
        <v>2015</v>
      </c>
    </row>
    <row r="150" spans="1:21" ht="48" x14ac:dyDescent="0.2">
      <c r="A150">
        <v>608</v>
      </c>
      <c r="B150" s="3" t="s">
        <v>609</v>
      </c>
      <c r="C150" s="3" t="s">
        <v>4718</v>
      </c>
      <c r="D150" s="6">
        <v>150000</v>
      </c>
      <c r="E150" s="8">
        <v>1461</v>
      </c>
      <c r="F150" t="s">
        <v>8219</v>
      </c>
      <c r="G150" t="s">
        <v>8223</v>
      </c>
      <c r="H150" t="s">
        <v>8245</v>
      </c>
      <c r="I150">
        <v>1434405980</v>
      </c>
      <c r="J150">
        <v>1431813980</v>
      </c>
      <c r="K150" t="b">
        <v>0</v>
      </c>
      <c r="L150">
        <v>5</v>
      </c>
      <c r="M150" t="b">
        <v>0</v>
      </c>
      <c r="N150" t="s">
        <v>8270</v>
      </c>
      <c r="O150">
        <f t="shared" si="10"/>
        <v>1</v>
      </c>
      <c r="P150">
        <f t="shared" si="11"/>
        <v>292.2</v>
      </c>
      <c r="Q150" s="12" t="s">
        <v>8317</v>
      </c>
      <c r="R150" t="s">
        <v>8318</v>
      </c>
      <c r="S150" s="15">
        <f t="shared" si="12"/>
        <v>42140.921064814815</v>
      </c>
      <c r="T150" s="15">
        <f t="shared" si="13"/>
        <v>42170.921064814815</v>
      </c>
      <c r="U150">
        <f t="shared" si="14"/>
        <v>2015</v>
      </c>
    </row>
    <row r="151" spans="1:21" ht="48" x14ac:dyDescent="0.2">
      <c r="A151">
        <v>609</v>
      </c>
      <c r="B151" s="3" t="s">
        <v>610</v>
      </c>
      <c r="C151" s="3" t="s">
        <v>4719</v>
      </c>
      <c r="D151" s="6">
        <v>780</v>
      </c>
      <c r="E151" s="8">
        <v>5</v>
      </c>
      <c r="F151" t="s">
        <v>8219</v>
      </c>
      <c r="G151" t="s">
        <v>8224</v>
      </c>
      <c r="H151" t="s">
        <v>8246</v>
      </c>
      <c r="I151">
        <v>1448761744</v>
      </c>
      <c r="J151">
        <v>1446166144</v>
      </c>
      <c r="K151" t="b">
        <v>0</v>
      </c>
      <c r="L151">
        <v>1</v>
      </c>
      <c r="M151" t="b">
        <v>0</v>
      </c>
      <c r="N151" t="s">
        <v>8270</v>
      </c>
      <c r="O151">
        <f t="shared" si="10"/>
        <v>1</v>
      </c>
      <c r="P151">
        <f t="shared" si="11"/>
        <v>5</v>
      </c>
      <c r="Q151" s="12" t="s">
        <v>8317</v>
      </c>
      <c r="R151" t="s">
        <v>8318</v>
      </c>
      <c r="S151" s="15">
        <f t="shared" si="12"/>
        <v>42307.034074074079</v>
      </c>
      <c r="T151" s="15">
        <f t="shared" si="13"/>
        <v>42337.075740740736</v>
      </c>
      <c r="U151">
        <f t="shared" si="14"/>
        <v>2015</v>
      </c>
    </row>
    <row r="152" spans="1:21" ht="48" x14ac:dyDescent="0.2">
      <c r="A152">
        <v>610</v>
      </c>
      <c r="B152" s="3" t="s">
        <v>611</v>
      </c>
      <c r="C152" s="3" t="s">
        <v>4720</v>
      </c>
      <c r="D152" s="6">
        <v>13803</v>
      </c>
      <c r="E152" s="8">
        <v>0</v>
      </c>
      <c r="F152" t="s">
        <v>8219</v>
      </c>
      <c r="G152" t="s">
        <v>8223</v>
      </c>
      <c r="H152" t="s">
        <v>8245</v>
      </c>
      <c r="I152">
        <v>1429732586</v>
      </c>
      <c r="J152">
        <v>1427140586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2" t="s">
        <v>8317</v>
      </c>
      <c r="R152" t="s">
        <v>8318</v>
      </c>
      <c r="S152" s="15">
        <f t="shared" si="12"/>
        <v>42086.83085648148</v>
      </c>
      <c r="T152" s="15">
        <f t="shared" si="13"/>
        <v>42116.83085648148</v>
      </c>
      <c r="U152">
        <f t="shared" si="14"/>
        <v>2015</v>
      </c>
    </row>
    <row r="153" spans="1:21" ht="48" x14ac:dyDescent="0.2">
      <c r="A153">
        <v>611</v>
      </c>
      <c r="B153" s="3" t="s">
        <v>612</v>
      </c>
      <c r="C153" s="3" t="s">
        <v>4721</v>
      </c>
      <c r="D153" s="6">
        <v>80000</v>
      </c>
      <c r="E153" s="8">
        <v>0</v>
      </c>
      <c r="F153" t="s">
        <v>8219</v>
      </c>
      <c r="G153" t="s">
        <v>8229</v>
      </c>
      <c r="H153" t="s">
        <v>8248</v>
      </c>
      <c r="I153">
        <v>1453210037</v>
      </c>
      <c r="J153">
        <v>1448026037</v>
      </c>
      <c r="K153" t="b">
        <v>0</v>
      </c>
      <c r="L153">
        <v>0</v>
      </c>
      <c r="M153" t="b">
        <v>0</v>
      </c>
      <c r="N153" t="s">
        <v>8270</v>
      </c>
      <c r="O153">
        <f t="shared" si="10"/>
        <v>0</v>
      </c>
      <c r="P153">
        <f t="shared" si="11"/>
        <v>0</v>
      </c>
      <c r="Q153" s="12" t="s">
        <v>8317</v>
      </c>
      <c r="R153" t="s">
        <v>8318</v>
      </c>
      <c r="S153" s="15">
        <f t="shared" si="12"/>
        <v>42328.560613425929</v>
      </c>
      <c r="T153" s="15">
        <f t="shared" si="13"/>
        <v>42388.560613425929</v>
      </c>
      <c r="U153">
        <f t="shared" si="14"/>
        <v>2015</v>
      </c>
    </row>
    <row r="154" spans="1:21" ht="32" x14ac:dyDescent="0.2">
      <c r="A154">
        <v>612</v>
      </c>
      <c r="B154" s="3" t="s">
        <v>613</v>
      </c>
      <c r="C154" s="3" t="s">
        <v>4722</v>
      </c>
      <c r="D154" s="6">
        <v>10000</v>
      </c>
      <c r="E154" s="8">
        <v>0</v>
      </c>
      <c r="F154" t="s">
        <v>8219</v>
      </c>
      <c r="G154" t="s">
        <v>8236</v>
      </c>
      <c r="H154" t="s">
        <v>8248</v>
      </c>
      <c r="I154">
        <v>1472777146</v>
      </c>
      <c r="J154">
        <v>1470185146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2" t="s">
        <v>8317</v>
      </c>
      <c r="R154" t="s">
        <v>8318</v>
      </c>
      <c r="S154" s="15">
        <f t="shared" si="12"/>
        <v>42585.031782407401</v>
      </c>
      <c r="T154" s="15">
        <f t="shared" si="13"/>
        <v>42615.031782407401</v>
      </c>
      <c r="U154">
        <f t="shared" si="14"/>
        <v>2016</v>
      </c>
    </row>
    <row r="155" spans="1:21" ht="48" x14ac:dyDescent="0.2">
      <c r="A155">
        <v>613</v>
      </c>
      <c r="B155" s="3" t="s">
        <v>614</v>
      </c>
      <c r="C155" s="3" t="s">
        <v>4723</v>
      </c>
      <c r="D155" s="6">
        <v>60000</v>
      </c>
      <c r="E155" s="8">
        <v>12818</v>
      </c>
      <c r="F155" t="s">
        <v>8219</v>
      </c>
      <c r="G155" t="s">
        <v>8223</v>
      </c>
      <c r="H155" t="s">
        <v>8245</v>
      </c>
      <c r="I155">
        <v>1443675540</v>
      </c>
      <c r="J155">
        <v>1441022120</v>
      </c>
      <c r="K155" t="b">
        <v>0</v>
      </c>
      <c r="L155">
        <v>121</v>
      </c>
      <c r="M155" t="b">
        <v>0</v>
      </c>
      <c r="N155" t="s">
        <v>8270</v>
      </c>
      <c r="O155">
        <f t="shared" si="10"/>
        <v>21</v>
      </c>
      <c r="P155">
        <f t="shared" si="11"/>
        <v>105.93</v>
      </c>
      <c r="Q155" s="12" t="s">
        <v>8317</v>
      </c>
      <c r="R155" t="s">
        <v>8318</v>
      </c>
      <c r="S155" s="15">
        <f t="shared" si="12"/>
        <v>42247.496759259258</v>
      </c>
      <c r="T155" s="15">
        <f t="shared" si="13"/>
        <v>42278.207638888889</v>
      </c>
      <c r="U155">
        <f t="shared" si="14"/>
        <v>2015</v>
      </c>
    </row>
    <row r="156" spans="1:21" ht="48" x14ac:dyDescent="0.2">
      <c r="A156">
        <v>614</v>
      </c>
      <c r="B156" s="3" t="s">
        <v>615</v>
      </c>
      <c r="C156" s="3" t="s">
        <v>4724</v>
      </c>
      <c r="D156" s="6">
        <v>10000</v>
      </c>
      <c r="E156" s="8">
        <v>0</v>
      </c>
      <c r="F156" t="s">
        <v>8219</v>
      </c>
      <c r="G156" t="s">
        <v>8223</v>
      </c>
      <c r="H156" t="s">
        <v>8245</v>
      </c>
      <c r="I156">
        <v>1466731740</v>
      </c>
      <c r="J156">
        <v>1464139740</v>
      </c>
      <c r="K156" t="b">
        <v>0</v>
      </c>
      <c r="L156">
        <v>0</v>
      </c>
      <c r="M156" t="b">
        <v>0</v>
      </c>
      <c r="N156" t="s">
        <v>8270</v>
      </c>
      <c r="O156">
        <f t="shared" si="10"/>
        <v>0</v>
      </c>
      <c r="P156">
        <f t="shared" si="11"/>
        <v>0</v>
      </c>
      <c r="Q156" s="12" t="s">
        <v>8317</v>
      </c>
      <c r="R156" t="s">
        <v>8318</v>
      </c>
      <c r="S156" s="15">
        <f t="shared" si="12"/>
        <v>42515.061805555553</v>
      </c>
      <c r="T156" s="15">
        <f t="shared" si="13"/>
        <v>42545.061805555553</v>
      </c>
      <c r="U156">
        <f t="shared" si="14"/>
        <v>2016</v>
      </c>
    </row>
    <row r="157" spans="1:21" ht="48" x14ac:dyDescent="0.2">
      <c r="A157">
        <v>615</v>
      </c>
      <c r="B157" s="3" t="s">
        <v>616</v>
      </c>
      <c r="C157" s="3" t="s">
        <v>4725</v>
      </c>
      <c r="D157" s="6">
        <v>515</v>
      </c>
      <c r="E157" s="8">
        <v>0</v>
      </c>
      <c r="F157" t="s">
        <v>8219</v>
      </c>
      <c r="G157" t="s">
        <v>8227</v>
      </c>
      <c r="H157" t="s">
        <v>8249</v>
      </c>
      <c r="I157">
        <v>1443149759</v>
      </c>
      <c r="J157">
        <v>1440557759</v>
      </c>
      <c r="K157" t="b">
        <v>0</v>
      </c>
      <c r="L157">
        <v>0</v>
      </c>
      <c r="M157" t="b">
        <v>0</v>
      </c>
      <c r="N157" t="s">
        <v>8270</v>
      </c>
      <c r="O157">
        <f t="shared" si="10"/>
        <v>0</v>
      </c>
      <c r="P157">
        <f t="shared" si="11"/>
        <v>0</v>
      </c>
      <c r="Q157" s="12" t="s">
        <v>8317</v>
      </c>
      <c r="R157" t="s">
        <v>8318</v>
      </c>
      <c r="S157" s="15">
        <f t="shared" si="12"/>
        <v>42242.122210648144</v>
      </c>
      <c r="T157" s="15">
        <f t="shared" si="13"/>
        <v>42272.122210648144</v>
      </c>
      <c r="U157">
        <f t="shared" si="14"/>
        <v>2015</v>
      </c>
    </row>
    <row r="158" spans="1:21" ht="48" x14ac:dyDescent="0.2">
      <c r="A158">
        <v>616</v>
      </c>
      <c r="B158" s="3" t="s">
        <v>617</v>
      </c>
      <c r="C158" s="3" t="s">
        <v>4726</v>
      </c>
      <c r="D158" s="6">
        <v>5000</v>
      </c>
      <c r="E158" s="8">
        <v>0</v>
      </c>
      <c r="F158" t="s">
        <v>8219</v>
      </c>
      <c r="G158" t="s">
        <v>8229</v>
      </c>
      <c r="H158" t="s">
        <v>8248</v>
      </c>
      <c r="I158">
        <v>1488013307</v>
      </c>
      <c r="J158">
        <v>1485421307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1"/>
        <v>0</v>
      </c>
      <c r="Q158" s="12" t="s">
        <v>8317</v>
      </c>
      <c r="R158" t="s">
        <v>8318</v>
      </c>
      <c r="S158" s="15">
        <f t="shared" si="12"/>
        <v>42761.376238425932</v>
      </c>
      <c r="T158" s="15">
        <f t="shared" si="13"/>
        <v>42791.376238425932</v>
      </c>
      <c r="U158">
        <f t="shared" si="14"/>
        <v>2017</v>
      </c>
    </row>
    <row r="159" spans="1:21" ht="48" x14ac:dyDescent="0.2">
      <c r="A159">
        <v>617</v>
      </c>
      <c r="B159" s="3" t="s">
        <v>618</v>
      </c>
      <c r="C159" s="3" t="s">
        <v>4727</v>
      </c>
      <c r="D159" s="6">
        <v>2000</v>
      </c>
      <c r="E159" s="8">
        <v>60</v>
      </c>
      <c r="F159" t="s">
        <v>8219</v>
      </c>
      <c r="G159" t="s">
        <v>8224</v>
      </c>
      <c r="H159" t="s">
        <v>8246</v>
      </c>
      <c r="I159">
        <v>1431072843</v>
      </c>
      <c r="J159">
        <v>1427184843</v>
      </c>
      <c r="K159" t="b">
        <v>0</v>
      </c>
      <c r="L159">
        <v>3</v>
      </c>
      <c r="M159" t="b">
        <v>0</v>
      </c>
      <c r="N159" t="s">
        <v>8270</v>
      </c>
      <c r="O159">
        <f t="shared" si="10"/>
        <v>3</v>
      </c>
      <c r="P159">
        <f t="shared" si="11"/>
        <v>20</v>
      </c>
      <c r="Q159" s="12" t="s">
        <v>8317</v>
      </c>
      <c r="R159" t="s">
        <v>8318</v>
      </c>
      <c r="S159" s="15">
        <f t="shared" si="12"/>
        <v>42087.343090277776</v>
      </c>
      <c r="T159" s="15">
        <f t="shared" si="13"/>
        <v>42132.343090277776</v>
      </c>
      <c r="U159">
        <f t="shared" si="14"/>
        <v>2015</v>
      </c>
    </row>
    <row r="160" spans="1:21" ht="48" x14ac:dyDescent="0.2">
      <c r="A160">
        <v>618</v>
      </c>
      <c r="B160" s="3" t="s">
        <v>619</v>
      </c>
      <c r="C160" s="3" t="s">
        <v>4728</v>
      </c>
      <c r="D160" s="6">
        <v>400</v>
      </c>
      <c r="E160" s="8">
        <v>0</v>
      </c>
      <c r="F160" t="s">
        <v>8219</v>
      </c>
      <c r="G160" t="s">
        <v>8223</v>
      </c>
      <c r="H160" t="s">
        <v>8245</v>
      </c>
      <c r="I160">
        <v>1449689203</v>
      </c>
      <c r="J160">
        <v>1447097203</v>
      </c>
      <c r="K160" t="b">
        <v>0</v>
      </c>
      <c r="L160">
        <v>0</v>
      </c>
      <c r="M160" t="b">
        <v>0</v>
      </c>
      <c r="N160" t="s">
        <v>8270</v>
      </c>
      <c r="O160">
        <f t="shared" si="10"/>
        <v>0</v>
      </c>
      <c r="P160">
        <f t="shared" si="11"/>
        <v>0</v>
      </c>
      <c r="Q160" s="12" t="s">
        <v>8317</v>
      </c>
      <c r="R160" t="s">
        <v>8318</v>
      </c>
      <c r="S160" s="15">
        <f t="shared" si="12"/>
        <v>42317.810219907406</v>
      </c>
      <c r="T160" s="15">
        <f t="shared" si="13"/>
        <v>42347.810219907406</v>
      </c>
      <c r="U160">
        <f t="shared" si="14"/>
        <v>2015</v>
      </c>
    </row>
    <row r="161" spans="1:21" ht="32" x14ac:dyDescent="0.2">
      <c r="A161">
        <v>619</v>
      </c>
      <c r="B161" s="3" t="s">
        <v>620</v>
      </c>
      <c r="C161" s="3" t="s">
        <v>4729</v>
      </c>
      <c r="D161" s="6">
        <v>2500000</v>
      </c>
      <c r="E161" s="8">
        <v>1</v>
      </c>
      <c r="F161" t="s">
        <v>8219</v>
      </c>
      <c r="G161" t="s">
        <v>8223</v>
      </c>
      <c r="H161" t="s">
        <v>8245</v>
      </c>
      <c r="I161">
        <v>1416933390</v>
      </c>
      <c r="J161">
        <v>1411745790</v>
      </c>
      <c r="K161" t="b">
        <v>0</v>
      </c>
      <c r="L161">
        <v>1</v>
      </c>
      <c r="M161" t="b">
        <v>0</v>
      </c>
      <c r="N161" t="s">
        <v>8270</v>
      </c>
      <c r="O161">
        <f t="shared" si="10"/>
        <v>0</v>
      </c>
      <c r="P161">
        <f t="shared" si="11"/>
        <v>1</v>
      </c>
      <c r="Q161" s="12" t="s">
        <v>8317</v>
      </c>
      <c r="R161" t="s">
        <v>8318</v>
      </c>
      <c r="S161" s="15">
        <f t="shared" si="12"/>
        <v>41908.650347222225</v>
      </c>
      <c r="T161" s="15">
        <f t="shared" si="13"/>
        <v>41968.692013888889</v>
      </c>
      <c r="U161">
        <f t="shared" si="14"/>
        <v>2014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5">ROUND(E186/D186*100,0)</f>
        <v>3</v>
      </c>
      <c r="P186">
        <f t="shared" ref="P186:P249" si="16">IFERROR(ROUND(E186/L186,2),0)</f>
        <v>25.5</v>
      </c>
      <c r="Q186" s="12" t="s">
        <v>8308</v>
      </c>
      <c r="R186" t="s">
        <v>8312</v>
      </c>
      <c r="S186" s="15">
        <f t="shared" ref="S186:S249" si="17">(((J186/60)/60)/24+DATE(1970,1,1))</f>
        <v>41825.791226851856</v>
      </c>
      <c r="T186" s="15">
        <f t="shared" ref="T186:T249" si="18">(((I186/60)/60)/24)+DATE(1970,1,1)</f>
        <v>41883.165972222225</v>
      </c>
      <c r="U186">
        <f t="shared" ref="U186:U249" si="19">YEAR(S186)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s="12" t="s">
        <v>8308</v>
      </c>
      <c r="R187" t="s">
        <v>8312</v>
      </c>
      <c r="S187" s="15">
        <f t="shared" si="17"/>
        <v>42570.91133101852</v>
      </c>
      <c r="T187" s="15">
        <f t="shared" si="18"/>
        <v>42600.91133101852</v>
      </c>
      <c r="U187">
        <f t="shared" si="19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s="12" t="s">
        <v>8308</v>
      </c>
      <c r="R188" t="s">
        <v>8312</v>
      </c>
      <c r="S188" s="15">
        <f t="shared" si="17"/>
        <v>42767.812893518523</v>
      </c>
      <c r="T188" s="15">
        <f t="shared" si="18"/>
        <v>42797.833333333328</v>
      </c>
      <c r="U188">
        <f t="shared" si="19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s="12" t="s">
        <v>8308</v>
      </c>
      <c r="R189" t="s">
        <v>8312</v>
      </c>
      <c r="S189" s="15">
        <f t="shared" si="17"/>
        <v>42182.234456018516</v>
      </c>
      <c r="T189" s="15">
        <f t="shared" si="18"/>
        <v>42206.290972222225</v>
      </c>
      <c r="U189">
        <f t="shared" si="19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s="12" t="s">
        <v>8308</v>
      </c>
      <c r="R190" t="s">
        <v>8312</v>
      </c>
      <c r="S190" s="15">
        <f t="shared" si="17"/>
        <v>41857.18304398148</v>
      </c>
      <c r="T190" s="15">
        <f t="shared" si="18"/>
        <v>41887.18304398148</v>
      </c>
      <c r="U190">
        <f t="shared" si="19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s="12" t="s">
        <v>8308</v>
      </c>
      <c r="R191" t="s">
        <v>8312</v>
      </c>
      <c r="S191" s="15">
        <f t="shared" si="17"/>
        <v>42556.690706018519</v>
      </c>
      <c r="T191" s="15">
        <f t="shared" si="18"/>
        <v>42616.690706018519</v>
      </c>
      <c r="U191">
        <f t="shared" si="19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s="12" t="s">
        <v>8308</v>
      </c>
      <c r="R192" t="s">
        <v>8312</v>
      </c>
      <c r="S192" s="15">
        <f t="shared" si="17"/>
        <v>42527.650995370372</v>
      </c>
      <c r="T192" s="15">
        <f t="shared" si="18"/>
        <v>42537.650995370372</v>
      </c>
      <c r="U192">
        <f t="shared" si="19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s="12" t="s">
        <v>8308</v>
      </c>
      <c r="R193" t="s">
        <v>8312</v>
      </c>
      <c r="S193" s="15">
        <f t="shared" si="17"/>
        <v>42239.441412037035</v>
      </c>
      <c r="T193" s="15">
        <f t="shared" si="18"/>
        <v>42279.441412037035</v>
      </c>
      <c r="U193">
        <f t="shared" si="19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s="12" t="s">
        <v>8308</v>
      </c>
      <c r="R194" t="s">
        <v>8312</v>
      </c>
      <c r="S194" s="15">
        <f t="shared" si="17"/>
        <v>41899.792037037041</v>
      </c>
      <c r="T194" s="15">
        <f t="shared" si="18"/>
        <v>41929.792037037041</v>
      </c>
      <c r="U194">
        <f t="shared" si="19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20">ROUND(E250/D250*100,0)</f>
        <v>101</v>
      </c>
      <c r="P250">
        <f t="shared" ref="P250:P313" si="21">IFERROR(ROUND(E250/L250,2),0)</f>
        <v>589.95000000000005</v>
      </c>
      <c r="Q250" s="12" t="s">
        <v>8308</v>
      </c>
      <c r="R250" t="s">
        <v>8313</v>
      </c>
      <c r="S250" s="15">
        <f t="shared" ref="S250:S313" si="22">(((J250/60)/60)/24+DATE(1970,1,1))</f>
        <v>40870.774409722224</v>
      </c>
      <c r="T250" s="15">
        <f t="shared" ref="T250:T313" si="23">(((I250/60)/60)/24)+DATE(1970,1,1)</f>
        <v>40915.774409722224</v>
      </c>
      <c r="U250">
        <f t="shared" ref="U250:U313" si="24">YEAR(S250)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2" t="s">
        <v>8308</v>
      </c>
      <c r="R251" t="s">
        <v>8313</v>
      </c>
      <c r="S251" s="15">
        <f t="shared" si="22"/>
        <v>40332.923842592594</v>
      </c>
      <c r="T251" s="15">
        <f t="shared" si="23"/>
        <v>40412.736111111109</v>
      </c>
      <c r="U251">
        <f t="shared" si="24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2" t="s">
        <v>8308</v>
      </c>
      <c r="R252" t="s">
        <v>8313</v>
      </c>
      <c r="S252" s="15">
        <f t="shared" si="22"/>
        <v>41401.565868055557</v>
      </c>
      <c r="T252" s="15">
        <f t="shared" si="23"/>
        <v>41431.565868055557</v>
      </c>
      <c r="U252">
        <f t="shared" si="24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2" t="s">
        <v>8308</v>
      </c>
      <c r="R253" t="s">
        <v>8313</v>
      </c>
      <c r="S253" s="15">
        <f t="shared" si="22"/>
        <v>41013.787569444445</v>
      </c>
      <c r="T253" s="15">
        <f t="shared" si="23"/>
        <v>41045.791666666664</v>
      </c>
      <c r="U253">
        <f t="shared" si="24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2" t="s">
        <v>8308</v>
      </c>
      <c r="R254" t="s">
        <v>8313</v>
      </c>
      <c r="S254" s="15">
        <f t="shared" si="22"/>
        <v>40266.662708333337</v>
      </c>
      <c r="T254" s="15">
        <f t="shared" si="23"/>
        <v>40330.165972222225</v>
      </c>
      <c r="U254">
        <f t="shared" si="24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2" t="s">
        <v>8308</v>
      </c>
      <c r="R255" t="s">
        <v>8313</v>
      </c>
      <c r="S255" s="15">
        <f t="shared" si="22"/>
        <v>40924.650868055556</v>
      </c>
      <c r="T255" s="15">
        <f t="shared" si="23"/>
        <v>40954.650868055556</v>
      </c>
      <c r="U255">
        <f t="shared" si="24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2" t="s">
        <v>8308</v>
      </c>
      <c r="R256" t="s">
        <v>8313</v>
      </c>
      <c r="S256" s="15">
        <f t="shared" si="22"/>
        <v>42263.952662037031</v>
      </c>
      <c r="T256" s="15">
        <f t="shared" si="23"/>
        <v>42294.083333333328</v>
      </c>
      <c r="U256">
        <f t="shared" si="24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2" t="s">
        <v>8308</v>
      </c>
      <c r="R257" t="s">
        <v>8313</v>
      </c>
      <c r="S257" s="15">
        <f t="shared" si="22"/>
        <v>40588.526412037041</v>
      </c>
      <c r="T257" s="15">
        <f t="shared" si="23"/>
        <v>40618.48474537037</v>
      </c>
      <c r="U257">
        <f t="shared" si="24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s="12" t="s">
        <v>8308</v>
      </c>
      <c r="R258" t="s">
        <v>8313</v>
      </c>
      <c r="S258" s="15">
        <f t="shared" si="22"/>
        <v>41319.769293981481</v>
      </c>
      <c r="T258" s="15">
        <f t="shared" si="23"/>
        <v>41349.769293981481</v>
      </c>
      <c r="U258">
        <f t="shared" si="24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5">ROUND(E314/D314*100,0)</f>
        <v>112</v>
      </c>
      <c r="P314">
        <f t="shared" ref="P314:P377" si="26">IFERROR(ROUND(E314/L314,2),0)</f>
        <v>61.3</v>
      </c>
      <c r="Q314" s="12" t="s">
        <v>8308</v>
      </c>
      <c r="R314" t="s">
        <v>8313</v>
      </c>
      <c r="S314" s="15">
        <f t="shared" ref="S314:S377" si="27">(((J314/60)/60)/24+DATE(1970,1,1))</f>
        <v>41348.877685185187</v>
      </c>
      <c r="T314" s="15">
        <f t="shared" ref="T314:T377" si="28">(((I314/60)/60)/24)+DATE(1970,1,1)</f>
        <v>41378.877685185187</v>
      </c>
      <c r="U314">
        <f t="shared" ref="U314:U377" si="29">YEAR(S314)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s="12" t="s">
        <v>8308</v>
      </c>
      <c r="R315" t="s">
        <v>8313</v>
      </c>
      <c r="S315" s="15">
        <f t="shared" si="27"/>
        <v>40357.227939814817</v>
      </c>
      <c r="T315" s="15">
        <f t="shared" si="28"/>
        <v>40401.665972222225</v>
      </c>
      <c r="U315">
        <f t="shared" si="29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s="12" t="s">
        <v>8308</v>
      </c>
      <c r="R316" t="s">
        <v>8313</v>
      </c>
      <c r="S316" s="15">
        <f t="shared" si="27"/>
        <v>41304.833194444444</v>
      </c>
      <c r="T316" s="15">
        <f t="shared" si="28"/>
        <v>41334.833194444444</v>
      </c>
      <c r="U316">
        <f t="shared" si="29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s="12" t="s">
        <v>8308</v>
      </c>
      <c r="R317" t="s">
        <v>8313</v>
      </c>
      <c r="S317" s="15">
        <f t="shared" si="27"/>
        <v>41113.77238425926</v>
      </c>
      <c r="T317" s="15">
        <f t="shared" si="28"/>
        <v>41143.77238425926</v>
      </c>
      <c r="U317">
        <f t="shared" si="29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s="12" t="s">
        <v>8308</v>
      </c>
      <c r="R318" t="s">
        <v>8313</v>
      </c>
      <c r="S318" s="15">
        <f t="shared" si="27"/>
        <v>41950.923576388886</v>
      </c>
      <c r="T318" s="15">
        <f t="shared" si="28"/>
        <v>41984.207638888889</v>
      </c>
      <c r="U318">
        <f t="shared" si="29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s="12" t="s">
        <v>8308</v>
      </c>
      <c r="R319" t="s">
        <v>8313</v>
      </c>
      <c r="S319" s="15">
        <f t="shared" si="27"/>
        <v>41589.676886574074</v>
      </c>
      <c r="T319" s="15">
        <f t="shared" si="28"/>
        <v>41619.676886574074</v>
      </c>
      <c r="U319">
        <f t="shared" si="29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s="12" t="s">
        <v>8308</v>
      </c>
      <c r="R320" t="s">
        <v>8313</v>
      </c>
      <c r="S320" s="15">
        <f t="shared" si="27"/>
        <v>41330.038784722223</v>
      </c>
      <c r="T320" s="15">
        <f t="shared" si="28"/>
        <v>41359.997118055559</v>
      </c>
      <c r="U320">
        <f t="shared" si="29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s="12" t="s">
        <v>8308</v>
      </c>
      <c r="R321" t="s">
        <v>8313</v>
      </c>
      <c r="S321" s="15">
        <f t="shared" si="27"/>
        <v>40123.83829861111</v>
      </c>
      <c r="T321" s="15">
        <f t="shared" si="28"/>
        <v>40211.332638888889</v>
      </c>
      <c r="U321">
        <f t="shared" si="29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</v>
      </c>
      <c r="Q322" s="12" t="s">
        <v>8308</v>
      </c>
      <c r="R322" t="s">
        <v>8313</v>
      </c>
      <c r="S322" s="15">
        <f t="shared" si="27"/>
        <v>42331.551307870366</v>
      </c>
      <c r="T322" s="15">
        <f t="shared" si="28"/>
        <v>42360.958333333328</v>
      </c>
      <c r="U322">
        <f t="shared" si="29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30">ROUND(E378/D378*100,0)</f>
        <v>106</v>
      </c>
      <c r="P378">
        <f t="shared" ref="P378:P441" si="31">IFERROR(ROUND(E378/L378,2),0)</f>
        <v>54.08</v>
      </c>
      <c r="Q378" s="12" t="s">
        <v>8308</v>
      </c>
      <c r="R378" t="s">
        <v>8313</v>
      </c>
      <c r="S378" s="15">
        <f t="shared" ref="S378:S441" si="32">(((J378/60)/60)/24+DATE(1970,1,1))</f>
        <v>42576.452731481477</v>
      </c>
      <c r="T378" s="15">
        <f t="shared" ref="T378:T441" si="33">(((I378/60)/60)/24)+DATE(1970,1,1)</f>
        <v>42607.452731481477</v>
      </c>
      <c r="U378">
        <f t="shared" ref="U378:U441" si="34">YEAR(S378)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2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2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2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2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2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2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2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2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34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35">ROUND(E442/D442*100,0)</f>
        <v>0</v>
      </c>
      <c r="P442">
        <f t="shared" ref="P442:P505" si="36">IFERROR(ROUND(E442/L442,2),0)</f>
        <v>5</v>
      </c>
      <c r="Q442" s="12" t="s">
        <v>8308</v>
      </c>
      <c r="R442" t="s">
        <v>8314</v>
      </c>
      <c r="S442" s="15">
        <f t="shared" ref="S442:S505" si="37">(((J442/60)/60)/24+DATE(1970,1,1))</f>
        <v>42423.985567129625</v>
      </c>
      <c r="T442" s="15">
        <f t="shared" ref="T442:T505" si="38">(((I442/60)/60)/24)+DATE(1970,1,1)</f>
        <v>42453.943900462968</v>
      </c>
      <c r="U442">
        <f t="shared" ref="U442:U505" si="39">YEAR(S442)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6"/>
        <v>0</v>
      </c>
      <c r="Q443" s="12" t="s">
        <v>8308</v>
      </c>
      <c r="R443" t="s">
        <v>8314</v>
      </c>
      <c r="S443" s="15">
        <f t="shared" si="37"/>
        <v>41550.793935185182</v>
      </c>
      <c r="T443" s="15">
        <f t="shared" si="38"/>
        <v>41580.793935185182</v>
      </c>
      <c r="U443">
        <f t="shared" si="39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s="12" t="s">
        <v>8308</v>
      </c>
      <c r="R444" t="s">
        <v>8314</v>
      </c>
      <c r="S444" s="15">
        <f t="shared" si="37"/>
        <v>42024.888692129629</v>
      </c>
      <c r="T444" s="15">
        <f t="shared" si="38"/>
        <v>42054.888692129629</v>
      </c>
      <c r="U444">
        <f t="shared" si="39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s="12" t="s">
        <v>8308</v>
      </c>
      <c r="R445" t="s">
        <v>8314</v>
      </c>
      <c r="S445" s="15">
        <f t="shared" si="37"/>
        <v>41650.015057870369</v>
      </c>
      <c r="T445" s="15">
        <f t="shared" si="38"/>
        <v>41680.015057870369</v>
      </c>
      <c r="U445">
        <f t="shared" si="39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s="12" t="s">
        <v>8308</v>
      </c>
      <c r="R446" t="s">
        <v>8314</v>
      </c>
      <c r="S446" s="15">
        <f t="shared" si="37"/>
        <v>40894.906956018516</v>
      </c>
      <c r="T446" s="15">
        <f t="shared" si="38"/>
        <v>40954.906956018516</v>
      </c>
      <c r="U446">
        <f t="shared" si="39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s="12" t="s">
        <v>8308</v>
      </c>
      <c r="R447" t="s">
        <v>8314</v>
      </c>
      <c r="S447" s="15">
        <f t="shared" si="37"/>
        <v>42130.335358796292</v>
      </c>
      <c r="T447" s="15">
        <f t="shared" si="38"/>
        <v>42145.335358796292</v>
      </c>
      <c r="U447">
        <f t="shared" si="39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s="12" t="s">
        <v>8308</v>
      </c>
      <c r="R448" t="s">
        <v>8314</v>
      </c>
      <c r="S448" s="15">
        <f t="shared" si="37"/>
        <v>42037.083564814813</v>
      </c>
      <c r="T448" s="15">
        <f t="shared" si="38"/>
        <v>42067.083564814813</v>
      </c>
      <c r="U448">
        <f t="shared" si="39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6"/>
        <v>5</v>
      </c>
      <c r="Q449" s="12" t="s">
        <v>8308</v>
      </c>
      <c r="R449" t="s">
        <v>8314</v>
      </c>
      <c r="S449" s="15">
        <f t="shared" si="37"/>
        <v>41331.555127314816</v>
      </c>
      <c r="T449" s="15">
        <f t="shared" si="38"/>
        <v>41356.513460648144</v>
      </c>
      <c r="U449">
        <f t="shared" si="39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s="12" t="s">
        <v>8308</v>
      </c>
      <c r="R450" t="s">
        <v>8314</v>
      </c>
      <c r="S450" s="15">
        <f t="shared" si="37"/>
        <v>41753.758043981477</v>
      </c>
      <c r="T450" s="15">
        <f t="shared" si="38"/>
        <v>41773.758043981477</v>
      </c>
      <c r="U450">
        <f t="shared" si="39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40">ROUND(E506/D506*100,0)</f>
        <v>1</v>
      </c>
      <c r="P506">
        <f t="shared" ref="P506:P569" si="41">IFERROR(ROUND(E506/L506,2),0)</f>
        <v>67</v>
      </c>
      <c r="Q506" s="12" t="s">
        <v>8308</v>
      </c>
      <c r="R506" t="s">
        <v>8314</v>
      </c>
      <c r="S506" s="15">
        <f t="shared" ref="S506:S569" si="42">(((J506/60)/60)/24+DATE(1970,1,1))</f>
        <v>40949.98364583333</v>
      </c>
      <c r="T506" s="15">
        <f t="shared" ref="T506:T569" si="43">(((I506/60)/60)/24)+DATE(1970,1,1)</f>
        <v>41009.941979166666</v>
      </c>
      <c r="U506">
        <f t="shared" ref="U506:U569" si="44">YEAR(S506)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s="12" t="s">
        <v>8308</v>
      </c>
      <c r="R507" t="s">
        <v>8314</v>
      </c>
      <c r="S507" s="15">
        <f t="shared" si="42"/>
        <v>42318.098217592589</v>
      </c>
      <c r="T507" s="15">
        <f t="shared" si="43"/>
        <v>42363.098217592589</v>
      </c>
      <c r="U507">
        <f t="shared" si="44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s="12" t="s">
        <v>8308</v>
      </c>
      <c r="R508" t="s">
        <v>8314</v>
      </c>
      <c r="S508" s="15">
        <f t="shared" si="42"/>
        <v>41466.552314814813</v>
      </c>
      <c r="T508" s="15">
        <f t="shared" si="43"/>
        <v>41496.552314814813</v>
      </c>
      <c r="U508">
        <f t="shared" si="44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s="12" t="s">
        <v>8308</v>
      </c>
      <c r="R509" t="s">
        <v>8314</v>
      </c>
      <c r="S509" s="15">
        <f t="shared" si="42"/>
        <v>41156.958993055552</v>
      </c>
      <c r="T509" s="15">
        <f t="shared" si="43"/>
        <v>41201.958993055552</v>
      </c>
      <c r="U509">
        <f t="shared" si="44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s="12" t="s">
        <v>8308</v>
      </c>
      <c r="R510" t="s">
        <v>8314</v>
      </c>
      <c r="S510" s="15">
        <f t="shared" si="42"/>
        <v>40995.024317129632</v>
      </c>
      <c r="T510" s="15">
        <f t="shared" si="43"/>
        <v>41054.593055555553</v>
      </c>
      <c r="U510">
        <f t="shared" si="44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41"/>
        <v>10</v>
      </c>
      <c r="Q511" s="12" t="s">
        <v>8308</v>
      </c>
      <c r="R511" t="s">
        <v>8314</v>
      </c>
      <c r="S511" s="15">
        <f t="shared" si="42"/>
        <v>42153.631597222222</v>
      </c>
      <c r="T511" s="15">
        <f t="shared" si="43"/>
        <v>42183.631597222222</v>
      </c>
      <c r="U511">
        <f t="shared" si="44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s="12" t="s">
        <v>8308</v>
      </c>
      <c r="R512" t="s">
        <v>8314</v>
      </c>
      <c r="S512" s="15">
        <f t="shared" si="42"/>
        <v>42400.176377314812</v>
      </c>
      <c r="T512" s="15">
        <f t="shared" si="43"/>
        <v>42430.176377314812</v>
      </c>
      <c r="U512">
        <f t="shared" si="44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s="12" t="s">
        <v>8308</v>
      </c>
      <c r="R513" t="s">
        <v>8314</v>
      </c>
      <c r="S513" s="15">
        <f t="shared" si="42"/>
        <v>41340.303032407406</v>
      </c>
      <c r="T513" s="15">
        <f t="shared" si="43"/>
        <v>41370.261365740742</v>
      </c>
      <c r="U513">
        <f t="shared" si="44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s="12" t="s">
        <v>8308</v>
      </c>
      <c r="R514" t="s">
        <v>8314</v>
      </c>
      <c r="S514" s="15">
        <f t="shared" si="42"/>
        <v>42649.742210648154</v>
      </c>
      <c r="T514" s="15">
        <f t="shared" si="43"/>
        <v>42694.783877314811</v>
      </c>
      <c r="U514">
        <f t="shared" si="44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45">ROUND(E570/D570*100,0)</f>
        <v>1</v>
      </c>
      <c r="P570">
        <f t="shared" ref="P570:P633" si="46">IFERROR(ROUND(E570/L570,2),0)</f>
        <v>49</v>
      </c>
      <c r="Q570" s="12" t="s">
        <v>8317</v>
      </c>
      <c r="R570" t="s">
        <v>8318</v>
      </c>
      <c r="S570" s="15">
        <f t="shared" ref="S570:S633" si="47">(((J570/60)/60)/24+DATE(1970,1,1))</f>
        <v>42348.9215625</v>
      </c>
      <c r="T570" s="15">
        <f t="shared" ref="T570:T633" si="48">(((I570/60)/60)/24)+DATE(1970,1,1)</f>
        <v>42385.458333333328</v>
      </c>
      <c r="U570">
        <f t="shared" ref="U570:U633" si="49">YEAR(S570)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2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2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2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2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2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2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2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2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48" x14ac:dyDescent="0.2">
      <c r="A602">
        <v>620</v>
      </c>
      <c r="B602" s="3" t="s">
        <v>621</v>
      </c>
      <c r="C602" s="3" t="s">
        <v>4730</v>
      </c>
      <c r="D602" s="6">
        <v>30000</v>
      </c>
      <c r="E602" s="8">
        <v>300</v>
      </c>
      <c r="F602" t="s">
        <v>8219</v>
      </c>
      <c r="G602" t="s">
        <v>8228</v>
      </c>
      <c r="H602" t="s">
        <v>8250</v>
      </c>
      <c r="I602">
        <v>1408986738</v>
      </c>
      <c r="J602">
        <v>1405098738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1</v>
      </c>
      <c r="P602">
        <f t="shared" si="46"/>
        <v>300</v>
      </c>
      <c r="Q602" s="12" t="s">
        <v>8317</v>
      </c>
      <c r="R602" t="s">
        <v>8318</v>
      </c>
      <c r="S602" s="15">
        <f t="shared" si="47"/>
        <v>41831.716874999998</v>
      </c>
      <c r="T602" s="15">
        <f t="shared" si="48"/>
        <v>41876.716874999998</v>
      </c>
      <c r="U602">
        <f t="shared" si="49"/>
        <v>2014</v>
      </c>
    </row>
    <row r="603" spans="1:21" ht="48" x14ac:dyDescent="0.2">
      <c r="A603">
        <v>621</v>
      </c>
      <c r="B603" s="3" t="s">
        <v>622</v>
      </c>
      <c r="C603" s="3" t="s">
        <v>4731</v>
      </c>
      <c r="D603" s="6">
        <v>25000</v>
      </c>
      <c r="E603" s="8">
        <v>261</v>
      </c>
      <c r="F603" t="s">
        <v>8219</v>
      </c>
      <c r="G603" t="s">
        <v>8223</v>
      </c>
      <c r="H603" t="s">
        <v>8245</v>
      </c>
      <c r="I603">
        <v>1467934937</v>
      </c>
      <c r="J603">
        <v>1465342937</v>
      </c>
      <c r="K603" t="b">
        <v>0</v>
      </c>
      <c r="L603">
        <v>3</v>
      </c>
      <c r="M603" t="b">
        <v>0</v>
      </c>
      <c r="N603" t="s">
        <v>8270</v>
      </c>
      <c r="O603">
        <f t="shared" si="45"/>
        <v>1</v>
      </c>
      <c r="P603">
        <f t="shared" si="46"/>
        <v>87</v>
      </c>
      <c r="Q603" s="12" t="s">
        <v>8317</v>
      </c>
      <c r="R603" t="s">
        <v>8318</v>
      </c>
      <c r="S603" s="15">
        <f t="shared" si="47"/>
        <v>42528.987696759257</v>
      </c>
      <c r="T603" s="15">
        <f t="shared" si="48"/>
        <v>42558.987696759257</v>
      </c>
      <c r="U603">
        <f t="shared" si="49"/>
        <v>2016</v>
      </c>
    </row>
    <row r="604" spans="1:21" ht="48" x14ac:dyDescent="0.2">
      <c r="A604">
        <v>622</v>
      </c>
      <c r="B604" s="3" t="s">
        <v>623</v>
      </c>
      <c r="C604" s="3" t="s">
        <v>4732</v>
      </c>
      <c r="D604" s="6">
        <v>6000</v>
      </c>
      <c r="E604" s="8">
        <v>341</v>
      </c>
      <c r="F604" t="s">
        <v>8219</v>
      </c>
      <c r="G604" t="s">
        <v>8223</v>
      </c>
      <c r="H604" t="s">
        <v>8245</v>
      </c>
      <c r="I604">
        <v>1467398138</v>
      </c>
      <c r="J604">
        <v>1465670138</v>
      </c>
      <c r="K604" t="b">
        <v>0</v>
      </c>
      <c r="L604">
        <v>9</v>
      </c>
      <c r="M604" t="b">
        <v>0</v>
      </c>
      <c r="N604" t="s">
        <v>8270</v>
      </c>
      <c r="O604">
        <f t="shared" si="45"/>
        <v>6</v>
      </c>
      <c r="P604">
        <f t="shared" si="46"/>
        <v>37.89</v>
      </c>
      <c r="Q604" s="12" t="s">
        <v>8317</v>
      </c>
      <c r="R604" t="s">
        <v>8318</v>
      </c>
      <c r="S604" s="15">
        <f t="shared" si="47"/>
        <v>42532.774745370371</v>
      </c>
      <c r="T604" s="15">
        <f t="shared" si="48"/>
        <v>42552.774745370371</v>
      </c>
      <c r="U604">
        <f t="shared" si="49"/>
        <v>2016</v>
      </c>
    </row>
    <row r="605" spans="1:21" ht="48" x14ac:dyDescent="0.2">
      <c r="A605">
        <v>623</v>
      </c>
      <c r="B605" s="3" t="s">
        <v>624</v>
      </c>
      <c r="C605" s="3" t="s">
        <v>4733</v>
      </c>
      <c r="D605" s="6">
        <v>75000</v>
      </c>
      <c r="E605" s="8">
        <v>0</v>
      </c>
      <c r="F605" t="s">
        <v>8219</v>
      </c>
      <c r="G605" t="s">
        <v>8225</v>
      </c>
      <c r="H605" t="s">
        <v>8247</v>
      </c>
      <c r="I605">
        <v>1432771997</v>
      </c>
      <c r="J605">
        <v>1430179997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s="12" t="s">
        <v>8317</v>
      </c>
      <c r="R605" t="s">
        <v>8318</v>
      </c>
      <c r="S605" s="15">
        <f t="shared" si="47"/>
        <v>42122.009224537032</v>
      </c>
      <c r="T605" s="15">
        <f t="shared" si="48"/>
        <v>42152.009224537032</v>
      </c>
      <c r="U605">
        <f t="shared" si="49"/>
        <v>2015</v>
      </c>
    </row>
    <row r="606" spans="1:21" ht="48" x14ac:dyDescent="0.2">
      <c r="A606">
        <v>624</v>
      </c>
      <c r="B606" s="3" t="s">
        <v>625</v>
      </c>
      <c r="C606" s="3" t="s">
        <v>4734</v>
      </c>
      <c r="D606" s="6">
        <v>5000</v>
      </c>
      <c r="E606" s="8">
        <v>0</v>
      </c>
      <c r="F606" t="s">
        <v>8219</v>
      </c>
      <c r="G606" t="s">
        <v>8223</v>
      </c>
      <c r="H606" t="s">
        <v>8245</v>
      </c>
      <c r="I606">
        <v>1431647041</v>
      </c>
      <c r="J606">
        <v>1429055041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42108.988900462966</v>
      </c>
      <c r="T606" s="15">
        <f t="shared" si="48"/>
        <v>42138.988900462966</v>
      </c>
      <c r="U606">
        <f t="shared" si="49"/>
        <v>2015</v>
      </c>
    </row>
    <row r="607" spans="1:21" ht="48" x14ac:dyDescent="0.2">
      <c r="A607">
        <v>625</v>
      </c>
      <c r="B607" s="3" t="s">
        <v>626</v>
      </c>
      <c r="C607" s="3" t="s">
        <v>4735</v>
      </c>
      <c r="D607" s="6">
        <v>25000</v>
      </c>
      <c r="E607" s="8">
        <v>0</v>
      </c>
      <c r="F607" t="s">
        <v>8219</v>
      </c>
      <c r="G607" t="s">
        <v>8228</v>
      </c>
      <c r="H607" t="s">
        <v>8250</v>
      </c>
      <c r="I607">
        <v>1490560177</v>
      </c>
      <c r="J607">
        <v>1487971777</v>
      </c>
      <c r="K607" t="b">
        <v>0</v>
      </c>
      <c r="L607">
        <v>0</v>
      </c>
      <c r="M607" t="b">
        <v>0</v>
      </c>
      <c r="N607" t="s">
        <v>8270</v>
      </c>
      <c r="O607">
        <f t="shared" si="45"/>
        <v>0</v>
      </c>
      <c r="P607">
        <f t="shared" si="46"/>
        <v>0</v>
      </c>
      <c r="Q607" s="12" t="s">
        <v>8317</v>
      </c>
      <c r="R607" t="s">
        <v>8318</v>
      </c>
      <c r="S607" s="15">
        <f t="shared" si="47"/>
        <v>42790.895567129628</v>
      </c>
      <c r="T607" s="15">
        <f t="shared" si="48"/>
        <v>42820.853900462964</v>
      </c>
      <c r="U607">
        <f t="shared" si="49"/>
        <v>2017</v>
      </c>
    </row>
    <row r="608" spans="1:21" ht="48" x14ac:dyDescent="0.2">
      <c r="A608">
        <v>626</v>
      </c>
      <c r="B608" s="3" t="s">
        <v>627</v>
      </c>
      <c r="C608" s="3" t="s">
        <v>4736</v>
      </c>
      <c r="D608" s="6">
        <v>25000</v>
      </c>
      <c r="E608" s="8">
        <v>4345</v>
      </c>
      <c r="F608" t="s">
        <v>8219</v>
      </c>
      <c r="G608" t="s">
        <v>8223</v>
      </c>
      <c r="H608" t="s">
        <v>8245</v>
      </c>
      <c r="I608">
        <v>1439644920</v>
      </c>
      <c r="J608">
        <v>1436793939</v>
      </c>
      <c r="K608" t="b">
        <v>0</v>
      </c>
      <c r="L608">
        <v>39</v>
      </c>
      <c r="M608" t="b">
        <v>0</v>
      </c>
      <c r="N608" t="s">
        <v>8270</v>
      </c>
      <c r="O608">
        <f t="shared" si="45"/>
        <v>17</v>
      </c>
      <c r="P608">
        <f t="shared" si="46"/>
        <v>111.41</v>
      </c>
      <c r="Q608" s="12" t="s">
        <v>8317</v>
      </c>
      <c r="R608" t="s">
        <v>8318</v>
      </c>
      <c r="S608" s="15">
        <f t="shared" si="47"/>
        <v>42198.559479166666</v>
      </c>
      <c r="T608" s="15">
        <f t="shared" si="48"/>
        <v>42231.556944444441</v>
      </c>
      <c r="U608">
        <f t="shared" si="49"/>
        <v>2015</v>
      </c>
    </row>
    <row r="609" spans="1:21" ht="48" x14ac:dyDescent="0.2">
      <c r="A609">
        <v>627</v>
      </c>
      <c r="B609" s="3" t="s">
        <v>628</v>
      </c>
      <c r="C609" s="3" t="s">
        <v>4737</v>
      </c>
      <c r="D609" s="6">
        <v>450000</v>
      </c>
      <c r="E609" s="8">
        <v>90</v>
      </c>
      <c r="F609" t="s">
        <v>8219</v>
      </c>
      <c r="G609" t="s">
        <v>8234</v>
      </c>
      <c r="H609" t="s">
        <v>8254</v>
      </c>
      <c r="I609">
        <v>1457996400</v>
      </c>
      <c r="J609">
        <v>1452842511</v>
      </c>
      <c r="K609" t="b">
        <v>0</v>
      </c>
      <c r="L609">
        <v>1</v>
      </c>
      <c r="M609" t="b">
        <v>0</v>
      </c>
      <c r="N609" t="s">
        <v>8270</v>
      </c>
      <c r="O609">
        <f t="shared" si="45"/>
        <v>0</v>
      </c>
      <c r="P609">
        <f t="shared" si="46"/>
        <v>90</v>
      </c>
      <c r="Q609" s="12" t="s">
        <v>8317</v>
      </c>
      <c r="R609" t="s">
        <v>8318</v>
      </c>
      <c r="S609" s="15">
        <f t="shared" si="47"/>
        <v>42384.306840277779</v>
      </c>
      <c r="T609" s="15">
        <f t="shared" si="48"/>
        <v>42443.958333333328</v>
      </c>
      <c r="U609">
        <f t="shared" si="49"/>
        <v>2016</v>
      </c>
    </row>
    <row r="610" spans="1:21" ht="48" x14ac:dyDescent="0.2">
      <c r="A610">
        <v>628</v>
      </c>
      <c r="B610" s="3" t="s">
        <v>629</v>
      </c>
      <c r="C610" s="3" t="s">
        <v>4738</v>
      </c>
      <c r="D610" s="6">
        <v>5000</v>
      </c>
      <c r="E610" s="8">
        <v>0</v>
      </c>
      <c r="F610" t="s">
        <v>8219</v>
      </c>
      <c r="G610" t="s">
        <v>8223</v>
      </c>
      <c r="H610" t="s">
        <v>8245</v>
      </c>
      <c r="I610">
        <v>1405269457</v>
      </c>
      <c r="J610">
        <v>1402677457</v>
      </c>
      <c r="K610" t="b">
        <v>0</v>
      </c>
      <c r="L610">
        <v>0</v>
      </c>
      <c r="M610" t="b">
        <v>0</v>
      </c>
      <c r="N610" t="s">
        <v>8270</v>
      </c>
      <c r="O610">
        <f t="shared" si="45"/>
        <v>0</v>
      </c>
      <c r="P610">
        <f t="shared" si="46"/>
        <v>0</v>
      </c>
      <c r="Q610" s="12" t="s">
        <v>8317</v>
      </c>
      <c r="R610" t="s">
        <v>8318</v>
      </c>
      <c r="S610" s="15">
        <f t="shared" si="47"/>
        <v>41803.692789351851</v>
      </c>
      <c r="T610" s="15">
        <f t="shared" si="48"/>
        <v>41833.692789351851</v>
      </c>
      <c r="U610">
        <f t="shared" si="49"/>
        <v>2014</v>
      </c>
    </row>
    <row r="611" spans="1:21" ht="48" x14ac:dyDescent="0.2">
      <c r="A611">
        <v>629</v>
      </c>
      <c r="B611" s="3" t="s">
        <v>630</v>
      </c>
      <c r="C611" s="3" t="s">
        <v>4739</v>
      </c>
      <c r="D611" s="6">
        <v>200000</v>
      </c>
      <c r="E611" s="8">
        <v>350</v>
      </c>
      <c r="F611" t="s">
        <v>8219</v>
      </c>
      <c r="G611" t="s">
        <v>8225</v>
      </c>
      <c r="H611" t="s">
        <v>8247</v>
      </c>
      <c r="I611">
        <v>1463239108</v>
      </c>
      <c r="J611">
        <v>1460647108</v>
      </c>
      <c r="K611" t="b">
        <v>0</v>
      </c>
      <c r="L611">
        <v>3</v>
      </c>
      <c r="M611" t="b">
        <v>0</v>
      </c>
      <c r="N611" t="s">
        <v>8270</v>
      </c>
      <c r="O611">
        <f t="shared" si="45"/>
        <v>0</v>
      </c>
      <c r="P611">
        <f t="shared" si="46"/>
        <v>116.67</v>
      </c>
      <c r="Q611" s="12" t="s">
        <v>8317</v>
      </c>
      <c r="R611" t="s">
        <v>8318</v>
      </c>
      <c r="S611" s="15">
        <f t="shared" si="47"/>
        <v>42474.637824074074</v>
      </c>
      <c r="T611" s="15">
        <f t="shared" si="48"/>
        <v>42504.637824074074</v>
      </c>
      <c r="U611">
        <f t="shared" si="49"/>
        <v>2016</v>
      </c>
    </row>
    <row r="612" spans="1:21" ht="48" x14ac:dyDescent="0.2">
      <c r="A612">
        <v>630</v>
      </c>
      <c r="B612" s="3" t="s">
        <v>631</v>
      </c>
      <c r="C612" s="3" t="s">
        <v>4740</v>
      </c>
      <c r="D612" s="6">
        <v>11999</v>
      </c>
      <c r="E612" s="8">
        <v>10</v>
      </c>
      <c r="F612" t="s">
        <v>8219</v>
      </c>
      <c r="G612" t="s">
        <v>8223</v>
      </c>
      <c r="H612" t="s">
        <v>8245</v>
      </c>
      <c r="I612">
        <v>1441516200</v>
      </c>
      <c r="J612">
        <v>1438959121</v>
      </c>
      <c r="K612" t="b">
        <v>0</v>
      </c>
      <c r="L612">
        <v>1</v>
      </c>
      <c r="M612" t="b">
        <v>0</v>
      </c>
      <c r="N612" t="s">
        <v>8270</v>
      </c>
      <c r="O612">
        <f t="shared" si="45"/>
        <v>0</v>
      </c>
      <c r="P612">
        <f t="shared" si="46"/>
        <v>10</v>
      </c>
      <c r="Q612" s="12" t="s">
        <v>8317</v>
      </c>
      <c r="R612" t="s">
        <v>8318</v>
      </c>
      <c r="S612" s="15">
        <f t="shared" si="47"/>
        <v>42223.619456018518</v>
      </c>
      <c r="T612" s="15">
        <f t="shared" si="48"/>
        <v>42253.215277777781</v>
      </c>
      <c r="U612">
        <f t="shared" si="49"/>
        <v>2015</v>
      </c>
    </row>
    <row r="613" spans="1:21" ht="32" x14ac:dyDescent="0.2">
      <c r="A613">
        <v>631</v>
      </c>
      <c r="B613" s="3" t="s">
        <v>632</v>
      </c>
      <c r="C613" s="3" t="s">
        <v>4741</v>
      </c>
      <c r="D613" s="6">
        <v>50000</v>
      </c>
      <c r="E613" s="8">
        <v>690</v>
      </c>
      <c r="F613" t="s">
        <v>8219</v>
      </c>
      <c r="G613" t="s">
        <v>8228</v>
      </c>
      <c r="H613" t="s">
        <v>8250</v>
      </c>
      <c r="I613">
        <v>1464460329</v>
      </c>
      <c r="J613">
        <v>1461954729</v>
      </c>
      <c r="K613" t="b">
        <v>0</v>
      </c>
      <c r="L613">
        <v>9</v>
      </c>
      <c r="M613" t="b">
        <v>0</v>
      </c>
      <c r="N613" t="s">
        <v>8270</v>
      </c>
      <c r="O613">
        <f t="shared" si="45"/>
        <v>1</v>
      </c>
      <c r="P613">
        <f t="shared" si="46"/>
        <v>76.67</v>
      </c>
      <c r="Q613" s="12" t="s">
        <v>8317</v>
      </c>
      <c r="R613" t="s">
        <v>8318</v>
      </c>
      <c r="S613" s="15">
        <f t="shared" si="47"/>
        <v>42489.772326388891</v>
      </c>
      <c r="T613" s="15">
        <f t="shared" si="48"/>
        <v>42518.772326388891</v>
      </c>
      <c r="U613">
        <f t="shared" si="49"/>
        <v>2016</v>
      </c>
    </row>
    <row r="614" spans="1:21" ht="32" x14ac:dyDescent="0.2">
      <c r="A614">
        <v>632</v>
      </c>
      <c r="B614" s="3" t="s">
        <v>633</v>
      </c>
      <c r="C614" s="3" t="s">
        <v>4742</v>
      </c>
      <c r="D614" s="6">
        <v>20000</v>
      </c>
      <c r="E614" s="8">
        <v>0</v>
      </c>
      <c r="F614" t="s">
        <v>8219</v>
      </c>
      <c r="G614" t="s">
        <v>8232</v>
      </c>
      <c r="H614" t="s">
        <v>8248</v>
      </c>
      <c r="I614">
        <v>1448470165</v>
      </c>
      <c r="J614">
        <v>1445874565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42303.659317129626</v>
      </c>
      <c r="T614" s="15">
        <f t="shared" si="48"/>
        <v>42333.700983796298</v>
      </c>
      <c r="U614">
        <f t="shared" si="49"/>
        <v>2015</v>
      </c>
    </row>
    <row r="615" spans="1:21" ht="48" x14ac:dyDescent="0.2">
      <c r="A615">
        <v>633</v>
      </c>
      <c r="B615" s="3" t="s">
        <v>634</v>
      </c>
      <c r="C615" s="3" t="s">
        <v>4743</v>
      </c>
      <c r="D615" s="6">
        <v>10000</v>
      </c>
      <c r="E615" s="8">
        <v>1245</v>
      </c>
      <c r="F615" t="s">
        <v>8219</v>
      </c>
      <c r="G615" t="s">
        <v>8223</v>
      </c>
      <c r="H615" t="s">
        <v>8245</v>
      </c>
      <c r="I615">
        <v>1466204400</v>
      </c>
      <c r="J615">
        <v>1463469062</v>
      </c>
      <c r="K615" t="b">
        <v>0</v>
      </c>
      <c r="L615">
        <v>25</v>
      </c>
      <c r="M615" t="b">
        <v>0</v>
      </c>
      <c r="N615" t="s">
        <v>8270</v>
      </c>
      <c r="O615">
        <f t="shared" si="45"/>
        <v>12</v>
      </c>
      <c r="P615">
        <f t="shared" si="46"/>
        <v>49.8</v>
      </c>
      <c r="Q615" s="12" t="s">
        <v>8317</v>
      </c>
      <c r="R615" t="s">
        <v>8318</v>
      </c>
      <c r="S615" s="15">
        <f t="shared" si="47"/>
        <v>42507.29932870371</v>
      </c>
      <c r="T615" s="15">
        <f t="shared" si="48"/>
        <v>42538.958333333328</v>
      </c>
      <c r="U615">
        <f t="shared" si="49"/>
        <v>2016</v>
      </c>
    </row>
    <row r="616" spans="1:21" ht="32" x14ac:dyDescent="0.2">
      <c r="A616">
        <v>634</v>
      </c>
      <c r="B616" s="3" t="s">
        <v>635</v>
      </c>
      <c r="C616" s="3" t="s">
        <v>4744</v>
      </c>
      <c r="D616" s="6">
        <v>5000</v>
      </c>
      <c r="E616" s="8">
        <v>1</v>
      </c>
      <c r="F616" t="s">
        <v>8219</v>
      </c>
      <c r="G616" t="s">
        <v>8223</v>
      </c>
      <c r="H616" t="s">
        <v>8245</v>
      </c>
      <c r="I616">
        <v>1424989029</v>
      </c>
      <c r="J616">
        <v>1422397029</v>
      </c>
      <c r="K616" t="b">
        <v>0</v>
      </c>
      <c r="L616">
        <v>1</v>
      </c>
      <c r="M616" t="b">
        <v>0</v>
      </c>
      <c r="N616" t="s">
        <v>8270</v>
      </c>
      <c r="O616">
        <f t="shared" si="45"/>
        <v>0</v>
      </c>
      <c r="P616">
        <f t="shared" si="46"/>
        <v>1</v>
      </c>
      <c r="Q616" s="12" t="s">
        <v>8317</v>
      </c>
      <c r="R616" t="s">
        <v>8318</v>
      </c>
      <c r="S616" s="15">
        <f t="shared" si="47"/>
        <v>42031.928576388891</v>
      </c>
      <c r="T616" s="15">
        <f t="shared" si="48"/>
        <v>42061.928576388891</v>
      </c>
      <c r="U616">
        <f t="shared" si="49"/>
        <v>2015</v>
      </c>
    </row>
    <row r="617" spans="1:21" ht="32" x14ac:dyDescent="0.2">
      <c r="A617">
        <v>635</v>
      </c>
      <c r="B617" s="3" t="s">
        <v>636</v>
      </c>
      <c r="C617" s="3" t="s">
        <v>4745</v>
      </c>
      <c r="D617" s="6">
        <v>25000</v>
      </c>
      <c r="E617" s="8">
        <v>2</v>
      </c>
      <c r="F617" t="s">
        <v>8219</v>
      </c>
      <c r="G617" t="s">
        <v>8223</v>
      </c>
      <c r="H617" t="s">
        <v>8245</v>
      </c>
      <c r="I617">
        <v>1428804762</v>
      </c>
      <c r="J617">
        <v>1426212762</v>
      </c>
      <c r="K617" t="b">
        <v>0</v>
      </c>
      <c r="L617">
        <v>1</v>
      </c>
      <c r="M617" t="b">
        <v>0</v>
      </c>
      <c r="N617" t="s">
        <v>8270</v>
      </c>
      <c r="O617">
        <f t="shared" si="45"/>
        <v>0</v>
      </c>
      <c r="P617">
        <f t="shared" si="46"/>
        <v>2</v>
      </c>
      <c r="Q617" s="12" t="s">
        <v>8317</v>
      </c>
      <c r="R617" t="s">
        <v>8318</v>
      </c>
      <c r="S617" s="15">
        <f t="shared" si="47"/>
        <v>42076.092152777783</v>
      </c>
      <c r="T617" s="15">
        <f t="shared" si="48"/>
        <v>42106.092152777783</v>
      </c>
      <c r="U617">
        <f t="shared" si="49"/>
        <v>2015</v>
      </c>
    </row>
    <row r="618" spans="1:21" ht="32" x14ac:dyDescent="0.2">
      <c r="A618">
        <v>636</v>
      </c>
      <c r="B618" s="3" t="s">
        <v>637</v>
      </c>
      <c r="C618" s="3" t="s">
        <v>4746</v>
      </c>
      <c r="D618" s="6">
        <v>2000</v>
      </c>
      <c r="E618" s="8">
        <v>4</v>
      </c>
      <c r="F618" t="s">
        <v>8219</v>
      </c>
      <c r="G618" t="s">
        <v>8224</v>
      </c>
      <c r="H618" t="s">
        <v>8246</v>
      </c>
      <c r="I618">
        <v>1433587620</v>
      </c>
      <c r="J618">
        <v>1430996150</v>
      </c>
      <c r="K618" t="b">
        <v>0</v>
      </c>
      <c r="L618">
        <v>1</v>
      </c>
      <c r="M618" t="b">
        <v>0</v>
      </c>
      <c r="N618" t="s">
        <v>8270</v>
      </c>
      <c r="O618">
        <f t="shared" si="45"/>
        <v>0</v>
      </c>
      <c r="P618">
        <f t="shared" si="46"/>
        <v>4</v>
      </c>
      <c r="Q618" s="12" t="s">
        <v>8317</v>
      </c>
      <c r="R618" t="s">
        <v>8318</v>
      </c>
      <c r="S618" s="15">
        <f t="shared" si="47"/>
        <v>42131.455439814818</v>
      </c>
      <c r="T618" s="15">
        <f t="shared" si="48"/>
        <v>42161.44930555555</v>
      </c>
      <c r="U618">
        <f t="shared" si="49"/>
        <v>2015</v>
      </c>
    </row>
    <row r="619" spans="1:21" ht="48" x14ac:dyDescent="0.2">
      <c r="A619">
        <v>637</v>
      </c>
      <c r="B619" s="3" t="s">
        <v>638</v>
      </c>
      <c r="C619" s="3" t="s">
        <v>4747</v>
      </c>
      <c r="D619" s="6">
        <v>100000</v>
      </c>
      <c r="E619" s="8">
        <v>0</v>
      </c>
      <c r="F619" t="s">
        <v>8219</v>
      </c>
      <c r="G619" t="s">
        <v>8224</v>
      </c>
      <c r="H619" t="s">
        <v>8246</v>
      </c>
      <c r="I619">
        <v>1488063840</v>
      </c>
      <c r="J619">
        <v>1485558318</v>
      </c>
      <c r="K619" t="b">
        <v>0</v>
      </c>
      <c r="L619">
        <v>0</v>
      </c>
      <c r="M619" t="b">
        <v>0</v>
      </c>
      <c r="N619" t="s">
        <v>8270</v>
      </c>
      <c r="O619">
        <f t="shared" si="45"/>
        <v>0</v>
      </c>
      <c r="P619">
        <f t="shared" si="46"/>
        <v>0</v>
      </c>
      <c r="Q619" s="12" t="s">
        <v>8317</v>
      </c>
      <c r="R619" t="s">
        <v>8318</v>
      </c>
      <c r="S619" s="15">
        <f t="shared" si="47"/>
        <v>42762.962013888886</v>
      </c>
      <c r="T619" s="15">
        <f t="shared" si="48"/>
        <v>42791.961111111115</v>
      </c>
      <c r="U619">
        <f t="shared" si="49"/>
        <v>2017</v>
      </c>
    </row>
    <row r="620" spans="1:21" ht="16" x14ac:dyDescent="0.2">
      <c r="A620">
        <v>638</v>
      </c>
      <c r="B620" s="3" t="s">
        <v>639</v>
      </c>
      <c r="C620" s="3" t="s">
        <v>4748</v>
      </c>
      <c r="D620" s="6">
        <v>200000</v>
      </c>
      <c r="E620" s="8">
        <v>18</v>
      </c>
      <c r="F620" t="s">
        <v>8219</v>
      </c>
      <c r="G620" t="s">
        <v>8235</v>
      </c>
      <c r="H620" t="s">
        <v>8248</v>
      </c>
      <c r="I620">
        <v>1490447662</v>
      </c>
      <c r="J620">
        <v>1485267262</v>
      </c>
      <c r="K620" t="b">
        <v>0</v>
      </c>
      <c r="L620">
        <v>6</v>
      </c>
      <c r="M620" t="b">
        <v>0</v>
      </c>
      <c r="N620" t="s">
        <v>8270</v>
      </c>
      <c r="O620">
        <f t="shared" si="45"/>
        <v>0</v>
      </c>
      <c r="P620">
        <f t="shared" si="46"/>
        <v>3</v>
      </c>
      <c r="Q620" s="12" t="s">
        <v>8317</v>
      </c>
      <c r="R620" t="s">
        <v>8318</v>
      </c>
      <c r="S620" s="15">
        <f t="shared" si="47"/>
        <v>42759.593310185184</v>
      </c>
      <c r="T620" s="15">
        <f t="shared" si="48"/>
        <v>42819.55164351852</v>
      </c>
      <c r="U620">
        <f t="shared" si="49"/>
        <v>2017</v>
      </c>
    </row>
    <row r="621" spans="1:21" ht="32" x14ac:dyDescent="0.2">
      <c r="A621">
        <v>639</v>
      </c>
      <c r="B621" s="3" t="s">
        <v>640</v>
      </c>
      <c r="C621" s="3" t="s">
        <v>4749</v>
      </c>
      <c r="D621" s="6">
        <v>1000000</v>
      </c>
      <c r="E621" s="8">
        <v>1</v>
      </c>
      <c r="F621" t="s">
        <v>8219</v>
      </c>
      <c r="G621" t="s">
        <v>8223</v>
      </c>
      <c r="H621" t="s">
        <v>8245</v>
      </c>
      <c r="I621">
        <v>1413208795</v>
      </c>
      <c r="J621">
        <v>1408024795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41865.583275462966</v>
      </c>
      <c r="T621" s="15">
        <f t="shared" si="48"/>
        <v>41925.583275462966</v>
      </c>
      <c r="U621">
        <f t="shared" si="49"/>
        <v>2014</v>
      </c>
    </row>
    <row r="622" spans="1:21" ht="48" x14ac:dyDescent="0.2">
      <c r="A622">
        <v>2341</v>
      </c>
      <c r="B622" s="3" t="s">
        <v>2342</v>
      </c>
      <c r="C622" s="3" t="s">
        <v>6451</v>
      </c>
      <c r="D622" s="6">
        <v>5000</v>
      </c>
      <c r="E622" s="8">
        <v>0</v>
      </c>
      <c r="F622" t="s">
        <v>8219</v>
      </c>
      <c r="G622" t="s">
        <v>8223</v>
      </c>
      <c r="H622" t="s">
        <v>8245</v>
      </c>
      <c r="I622">
        <v>1436729504</v>
      </c>
      <c r="J622">
        <v>1434137504</v>
      </c>
      <c r="K622" t="b">
        <v>0</v>
      </c>
      <c r="L622">
        <v>0</v>
      </c>
      <c r="M622" t="b">
        <v>0</v>
      </c>
      <c r="N622" t="s">
        <v>8270</v>
      </c>
      <c r="O622">
        <f t="shared" si="45"/>
        <v>0</v>
      </c>
      <c r="P622">
        <f t="shared" si="46"/>
        <v>0</v>
      </c>
      <c r="Q622" s="12" t="s">
        <v>8317</v>
      </c>
      <c r="R622" t="s">
        <v>8318</v>
      </c>
      <c r="S622" s="15">
        <f t="shared" si="47"/>
        <v>42167.813703703709</v>
      </c>
      <c r="T622" s="15">
        <f t="shared" si="48"/>
        <v>42197.813703703709</v>
      </c>
      <c r="U622">
        <f t="shared" si="49"/>
        <v>2015</v>
      </c>
    </row>
    <row r="623" spans="1:21" ht="48" x14ac:dyDescent="0.2">
      <c r="A623">
        <v>2342</v>
      </c>
      <c r="B623" s="3" t="s">
        <v>2343</v>
      </c>
      <c r="C623" s="3" t="s">
        <v>6452</v>
      </c>
      <c r="D623" s="6">
        <v>5500</v>
      </c>
      <c r="E623" s="8">
        <v>0</v>
      </c>
      <c r="F623" t="s">
        <v>8219</v>
      </c>
      <c r="G623" t="s">
        <v>8223</v>
      </c>
      <c r="H623" t="s">
        <v>8245</v>
      </c>
      <c r="I623">
        <v>1412571600</v>
      </c>
      <c r="J623">
        <v>1410799870</v>
      </c>
      <c r="K623" t="b">
        <v>0</v>
      </c>
      <c r="L623">
        <v>0</v>
      </c>
      <c r="M623" t="b">
        <v>0</v>
      </c>
      <c r="N623" t="s">
        <v>8270</v>
      </c>
      <c r="O623">
        <f t="shared" si="45"/>
        <v>0</v>
      </c>
      <c r="P623">
        <f t="shared" si="46"/>
        <v>0</v>
      </c>
      <c r="Q623" s="12" t="s">
        <v>8317</v>
      </c>
      <c r="R623" t="s">
        <v>8318</v>
      </c>
      <c r="S623" s="15">
        <f t="shared" si="47"/>
        <v>41897.702199074076</v>
      </c>
      <c r="T623" s="15">
        <f t="shared" si="48"/>
        <v>41918.208333333336</v>
      </c>
      <c r="U623">
        <f t="shared" si="49"/>
        <v>2014</v>
      </c>
    </row>
    <row r="624" spans="1:21" ht="48" x14ac:dyDescent="0.2">
      <c r="A624">
        <v>2343</v>
      </c>
      <c r="B624" s="3" t="s">
        <v>2344</v>
      </c>
      <c r="C624" s="3" t="s">
        <v>6453</v>
      </c>
      <c r="D624" s="6">
        <v>10000</v>
      </c>
      <c r="E624" s="8">
        <v>300</v>
      </c>
      <c r="F624" t="s">
        <v>8219</v>
      </c>
      <c r="G624" t="s">
        <v>8223</v>
      </c>
      <c r="H624" t="s">
        <v>8245</v>
      </c>
      <c r="I624">
        <v>1452282420</v>
      </c>
      <c r="J624">
        <v>1447962505</v>
      </c>
      <c r="K624" t="b">
        <v>0</v>
      </c>
      <c r="L624">
        <v>1</v>
      </c>
      <c r="M624" t="b">
        <v>0</v>
      </c>
      <c r="N624" t="s">
        <v>8270</v>
      </c>
      <c r="O624">
        <f t="shared" si="45"/>
        <v>3</v>
      </c>
      <c r="P624">
        <f t="shared" si="46"/>
        <v>300</v>
      </c>
      <c r="Q624" s="12" t="s">
        <v>8317</v>
      </c>
      <c r="R624" t="s">
        <v>8318</v>
      </c>
      <c r="S624" s="15">
        <f t="shared" si="47"/>
        <v>42327.825289351851</v>
      </c>
      <c r="T624" s="15">
        <f t="shared" si="48"/>
        <v>42377.82430555555</v>
      </c>
      <c r="U624">
        <f t="shared" si="49"/>
        <v>2015</v>
      </c>
    </row>
    <row r="625" spans="1:21" ht="48" x14ac:dyDescent="0.2">
      <c r="A625">
        <v>2344</v>
      </c>
      <c r="B625" s="3" t="s">
        <v>2345</v>
      </c>
      <c r="C625" s="3" t="s">
        <v>6454</v>
      </c>
      <c r="D625" s="6">
        <v>1000</v>
      </c>
      <c r="E625" s="8">
        <v>1</v>
      </c>
      <c r="F625" t="s">
        <v>8219</v>
      </c>
      <c r="G625" t="s">
        <v>8228</v>
      </c>
      <c r="H625" t="s">
        <v>8250</v>
      </c>
      <c r="I625">
        <v>1466789269</v>
      </c>
      <c r="J625">
        <v>1464197269</v>
      </c>
      <c r="K625" t="b">
        <v>0</v>
      </c>
      <c r="L625">
        <v>1</v>
      </c>
      <c r="M625" t="b">
        <v>0</v>
      </c>
      <c r="N625" t="s">
        <v>8270</v>
      </c>
      <c r="O625">
        <f t="shared" si="45"/>
        <v>0</v>
      </c>
      <c r="P625">
        <f t="shared" si="46"/>
        <v>1</v>
      </c>
      <c r="Q625" s="12" t="s">
        <v>8317</v>
      </c>
      <c r="R625" t="s">
        <v>8318</v>
      </c>
      <c r="S625" s="15">
        <f t="shared" si="47"/>
        <v>42515.727650462963</v>
      </c>
      <c r="T625" s="15">
        <f t="shared" si="48"/>
        <v>42545.727650462963</v>
      </c>
      <c r="U625">
        <f t="shared" si="49"/>
        <v>2016</v>
      </c>
    </row>
    <row r="626" spans="1:21" ht="48" x14ac:dyDescent="0.2">
      <c r="A626">
        <v>2345</v>
      </c>
      <c r="B626" s="3" t="s">
        <v>2346</v>
      </c>
      <c r="C626" s="3" t="s">
        <v>6455</v>
      </c>
      <c r="D626" s="6">
        <v>3000</v>
      </c>
      <c r="E626" s="8">
        <v>0</v>
      </c>
      <c r="F626" t="s">
        <v>8219</v>
      </c>
      <c r="G626" t="s">
        <v>8223</v>
      </c>
      <c r="H626" t="s">
        <v>8245</v>
      </c>
      <c r="I626">
        <v>1427845140</v>
      </c>
      <c r="J626">
        <v>1424822556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42060.001805555556</v>
      </c>
      <c r="T626" s="15">
        <f t="shared" si="48"/>
        <v>42094.985416666663</v>
      </c>
      <c r="U626">
        <f t="shared" si="49"/>
        <v>2015</v>
      </c>
    </row>
    <row r="627" spans="1:21" ht="48" x14ac:dyDescent="0.2">
      <c r="A627">
        <v>2346</v>
      </c>
      <c r="B627" s="3" t="s">
        <v>2347</v>
      </c>
      <c r="C627" s="3" t="s">
        <v>6456</v>
      </c>
      <c r="D627" s="6">
        <v>60000</v>
      </c>
      <c r="E627" s="8">
        <v>39</v>
      </c>
      <c r="F627" t="s">
        <v>8219</v>
      </c>
      <c r="G627" t="s">
        <v>8223</v>
      </c>
      <c r="H627" t="s">
        <v>8245</v>
      </c>
      <c r="I627">
        <v>1476731431</v>
      </c>
      <c r="J627">
        <v>1472843431</v>
      </c>
      <c r="K627" t="b">
        <v>0</v>
      </c>
      <c r="L627">
        <v>3</v>
      </c>
      <c r="M627" t="b">
        <v>0</v>
      </c>
      <c r="N627" t="s">
        <v>8270</v>
      </c>
      <c r="O627">
        <f t="shared" si="45"/>
        <v>0</v>
      </c>
      <c r="P627">
        <f t="shared" si="46"/>
        <v>13</v>
      </c>
      <c r="Q627" s="12" t="s">
        <v>8317</v>
      </c>
      <c r="R627" t="s">
        <v>8318</v>
      </c>
      <c r="S627" s="15">
        <f t="shared" si="47"/>
        <v>42615.79896990741</v>
      </c>
      <c r="T627" s="15">
        <f t="shared" si="48"/>
        <v>42660.79896990741</v>
      </c>
      <c r="U627">
        <f t="shared" si="49"/>
        <v>2016</v>
      </c>
    </row>
    <row r="628" spans="1:21" ht="48" x14ac:dyDescent="0.2">
      <c r="A628">
        <v>2347</v>
      </c>
      <c r="B628" s="3" t="s">
        <v>2348</v>
      </c>
      <c r="C628" s="3" t="s">
        <v>6457</v>
      </c>
      <c r="D628" s="6">
        <v>1000</v>
      </c>
      <c r="E628" s="8">
        <v>15</v>
      </c>
      <c r="F628" t="s">
        <v>8219</v>
      </c>
      <c r="G628" t="s">
        <v>8223</v>
      </c>
      <c r="H628" t="s">
        <v>8245</v>
      </c>
      <c r="I628">
        <v>1472135676</v>
      </c>
      <c r="J628">
        <v>1469543676</v>
      </c>
      <c r="K628" t="b">
        <v>0</v>
      </c>
      <c r="L628">
        <v>1</v>
      </c>
      <c r="M628" t="b">
        <v>0</v>
      </c>
      <c r="N628" t="s">
        <v>8270</v>
      </c>
      <c r="O628">
        <f t="shared" si="45"/>
        <v>2</v>
      </c>
      <c r="P628">
        <f t="shared" si="46"/>
        <v>15</v>
      </c>
      <c r="Q628" s="12" t="s">
        <v>8317</v>
      </c>
      <c r="R628" t="s">
        <v>8318</v>
      </c>
      <c r="S628" s="15">
        <f t="shared" si="47"/>
        <v>42577.607361111113</v>
      </c>
      <c r="T628" s="15">
        <f t="shared" si="48"/>
        <v>42607.607361111113</v>
      </c>
      <c r="U628">
        <f t="shared" si="49"/>
        <v>2016</v>
      </c>
    </row>
    <row r="629" spans="1:21" ht="48" x14ac:dyDescent="0.2">
      <c r="A629">
        <v>2348</v>
      </c>
      <c r="B629" s="3" t="s">
        <v>2349</v>
      </c>
      <c r="C629" s="3" t="s">
        <v>6458</v>
      </c>
      <c r="D629" s="6">
        <v>70000</v>
      </c>
      <c r="E629" s="8">
        <v>270</v>
      </c>
      <c r="F629" t="s">
        <v>8219</v>
      </c>
      <c r="G629" t="s">
        <v>8223</v>
      </c>
      <c r="H629" t="s">
        <v>8245</v>
      </c>
      <c r="I629">
        <v>1456006938</v>
      </c>
      <c r="J629">
        <v>1450822938</v>
      </c>
      <c r="K629" t="b">
        <v>0</v>
      </c>
      <c r="L629">
        <v>5</v>
      </c>
      <c r="M629" t="b">
        <v>0</v>
      </c>
      <c r="N629" t="s">
        <v>8270</v>
      </c>
      <c r="O629">
        <f t="shared" si="45"/>
        <v>0</v>
      </c>
      <c r="P629">
        <f t="shared" si="46"/>
        <v>54</v>
      </c>
      <c r="Q629" s="12" t="s">
        <v>8317</v>
      </c>
      <c r="R629" t="s">
        <v>8318</v>
      </c>
      <c r="S629" s="15">
        <f t="shared" si="47"/>
        <v>42360.932152777779</v>
      </c>
      <c r="T629" s="15">
        <f t="shared" si="48"/>
        <v>42420.932152777779</v>
      </c>
      <c r="U629">
        <f t="shared" si="49"/>
        <v>2015</v>
      </c>
    </row>
    <row r="630" spans="1:21" ht="48" x14ac:dyDescent="0.2">
      <c r="A630">
        <v>2349</v>
      </c>
      <c r="B630" s="3" t="s">
        <v>2350</v>
      </c>
      <c r="C630" s="3" t="s">
        <v>6459</v>
      </c>
      <c r="D630" s="6">
        <v>474900</v>
      </c>
      <c r="E630" s="8">
        <v>0</v>
      </c>
      <c r="F630" t="s">
        <v>8219</v>
      </c>
      <c r="G630" t="s">
        <v>8234</v>
      </c>
      <c r="H630" t="s">
        <v>8254</v>
      </c>
      <c r="I630">
        <v>1439318228</v>
      </c>
      <c r="J630">
        <v>1436812628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42198.775787037041</v>
      </c>
      <c r="T630" s="15">
        <f t="shared" si="48"/>
        <v>42227.775787037041</v>
      </c>
      <c r="U630">
        <f t="shared" si="49"/>
        <v>2015</v>
      </c>
    </row>
    <row r="631" spans="1:21" ht="32" x14ac:dyDescent="0.2">
      <c r="A631">
        <v>2350</v>
      </c>
      <c r="B631" s="3" t="s">
        <v>2351</v>
      </c>
      <c r="C631" s="3" t="s">
        <v>6460</v>
      </c>
      <c r="D631" s="6">
        <v>50000</v>
      </c>
      <c r="E631" s="8">
        <v>0</v>
      </c>
      <c r="F631" t="s">
        <v>8219</v>
      </c>
      <c r="G631" t="s">
        <v>8240</v>
      </c>
      <c r="H631" t="s">
        <v>8248</v>
      </c>
      <c r="I631">
        <v>1483474370</v>
      </c>
      <c r="J631">
        <v>1480882370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2" t="s">
        <v>8317</v>
      </c>
      <c r="R631" t="s">
        <v>8318</v>
      </c>
      <c r="S631" s="15">
        <f t="shared" si="47"/>
        <v>42708.842245370368</v>
      </c>
      <c r="T631" s="15">
        <f t="shared" si="48"/>
        <v>42738.842245370368</v>
      </c>
      <c r="U631">
        <f t="shared" si="49"/>
        <v>2016</v>
      </c>
    </row>
    <row r="632" spans="1:21" ht="32" x14ac:dyDescent="0.2">
      <c r="A632">
        <v>2351</v>
      </c>
      <c r="B632" s="3" t="s">
        <v>2352</v>
      </c>
      <c r="C632" s="3" t="s">
        <v>6461</v>
      </c>
      <c r="D632" s="6">
        <v>18900</v>
      </c>
      <c r="E632" s="8">
        <v>108</v>
      </c>
      <c r="F632" t="s">
        <v>8219</v>
      </c>
      <c r="G632" t="s">
        <v>8227</v>
      </c>
      <c r="H632" t="s">
        <v>8249</v>
      </c>
      <c r="I632">
        <v>1430360739</v>
      </c>
      <c r="J632">
        <v>1427768739</v>
      </c>
      <c r="K632" t="b">
        <v>0</v>
      </c>
      <c r="L632">
        <v>7</v>
      </c>
      <c r="M632" t="b">
        <v>0</v>
      </c>
      <c r="N632" t="s">
        <v>8270</v>
      </c>
      <c r="O632">
        <f t="shared" si="45"/>
        <v>1</v>
      </c>
      <c r="P632">
        <f t="shared" si="46"/>
        <v>15.43</v>
      </c>
      <c r="Q632" s="12" t="s">
        <v>8317</v>
      </c>
      <c r="R632" t="s">
        <v>8318</v>
      </c>
      <c r="S632" s="15">
        <f t="shared" si="47"/>
        <v>42094.101145833338</v>
      </c>
      <c r="T632" s="15">
        <f t="shared" si="48"/>
        <v>42124.101145833338</v>
      </c>
      <c r="U632">
        <f t="shared" si="49"/>
        <v>2015</v>
      </c>
    </row>
    <row r="633" spans="1:21" ht="48" x14ac:dyDescent="0.2">
      <c r="A633">
        <v>2352</v>
      </c>
      <c r="B633" s="3" t="s">
        <v>2353</v>
      </c>
      <c r="C633" s="3" t="s">
        <v>6462</v>
      </c>
      <c r="D633" s="6">
        <v>2000</v>
      </c>
      <c r="E633" s="8">
        <v>0</v>
      </c>
      <c r="F633" t="s">
        <v>8219</v>
      </c>
      <c r="G633" t="s">
        <v>8223</v>
      </c>
      <c r="H633" t="s">
        <v>8245</v>
      </c>
      <c r="I633">
        <v>1433603552</v>
      </c>
      <c r="J633">
        <v>1428419552</v>
      </c>
      <c r="K633" t="b">
        <v>0</v>
      </c>
      <c r="L633">
        <v>0</v>
      </c>
      <c r="M633" t="b">
        <v>0</v>
      </c>
      <c r="N633" t="s">
        <v>8270</v>
      </c>
      <c r="O633">
        <f t="shared" si="45"/>
        <v>0</v>
      </c>
      <c r="P633">
        <f t="shared" si="46"/>
        <v>0</v>
      </c>
      <c r="Q633" s="12" t="s">
        <v>8317</v>
      </c>
      <c r="R633" t="s">
        <v>8318</v>
      </c>
      <c r="S633" s="15">
        <f t="shared" si="47"/>
        <v>42101.633703703701</v>
      </c>
      <c r="T633" s="15">
        <f t="shared" si="48"/>
        <v>42161.633703703701</v>
      </c>
      <c r="U633">
        <f t="shared" si="49"/>
        <v>2015</v>
      </c>
    </row>
    <row r="634" spans="1:21" ht="48" x14ac:dyDescent="0.2">
      <c r="A634">
        <v>2353</v>
      </c>
      <c r="B634" s="3" t="s">
        <v>2354</v>
      </c>
      <c r="C634" s="3" t="s">
        <v>6463</v>
      </c>
      <c r="D634" s="6">
        <v>1000</v>
      </c>
      <c r="E634" s="8">
        <v>0</v>
      </c>
      <c r="F634" t="s">
        <v>8219</v>
      </c>
      <c r="G634" t="s">
        <v>8223</v>
      </c>
      <c r="H634" t="s">
        <v>8245</v>
      </c>
      <c r="I634">
        <v>1429632822</v>
      </c>
      <c r="J634">
        <v>1428596022</v>
      </c>
      <c r="K634" t="b">
        <v>0</v>
      </c>
      <c r="L634">
        <v>0</v>
      </c>
      <c r="M634" t="b">
        <v>0</v>
      </c>
      <c r="N634" t="s">
        <v>8270</v>
      </c>
      <c r="O634">
        <f t="shared" ref="O634:O697" si="50">ROUND(E634/D634*100,0)</f>
        <v>0</v>
      </c>
      <c r="P634">
        <f t="shared" ref="P634:P697" si="51">IFERROR(ROUND(E634/L634,2),0)</f>
        <v>0</v>
      </c>
      <c r="Q634" s="12" t="s">
        <v>8317</v>
      </c>
      <c r="R634" t="s">
        <v>8318</v>
      </c>
      <c r="S634" s="15">
        <f t="shared" ref="S634:S697" si="52">(((J634/60)/60)/24+DATE(1970,1,1))</f>
        <v>42103.676180555558</v>
      </c>
      <c r="T634" s="15">
        <f t="shared" ref="T634:T697" si="53">(((I634/60)/60)/24)+DATE(1970,1,1)</f>
        <v>42115.676180555558</v>
      </c>
      <c r="U634">
        <f t="shared" ref="U634:U697" si="54">YEAR(S634)</f>
        <v>2015</v>
      </c>
    </row>
    <row r="635" spans="1:21" ht="48" x14ac:dyDescent="0.2">
      <c r="A635">
        <v>2354</v>
      </c>
      <c r="B635" s="3" t="s">
        <v>2355</v>
      </c>
      <c r="C635" s="3" t="s">
        <v>6464</v>
      </c>
      <c r="D635" s="6">
        <v>35000</v>
      </c>
      <c r="E635" s="8">
        <v>25</v>
      </c>
      <c r="F635" t="s">
        <v>8219</v>
      </c>
      <c r="G635" t="s">
        <v>8223</v>
      </c>
      <c r="H635" t="s">
        <v>8245</v>
      </c>
      <c r="I635">
        <v>1420910460</v>
      </c>
      <c r="J635">
        <v>1415726460</v>
      </c>
      <c r="K635" t="b">
        <v>0</v>
      </c>
      <c r="L635">
        <v>1</v>
      </c>
      <c r="M635" t="b">
        <v>0</v>
      </c>
      <c r="N635" t="s">
        <v>8270</v>
      </c>
      <c r="O635">
        <f t="shared" si="50"/>
        <v>0</v>
      </c>
      <c r="P635">
        <f t="shared" si="51"/>
        <v>25</v>
      </c>
      <c r="Q635" s="12" t="s">
        <v>8317</v>
      </c>
      <c r="R635" t="s">
        <v>8318</v>
      </c>
      <c r="S635" s="15">
        <f t="shared" si="52"/>
        <v>41954.722916666666</v>
      </c>
      <c r="T635" s="15">
        <f t="shared" si="53"/>
        <v>42014.722916666666</v>
      </c>
      <c r="U635">
        <f t="shared" si="54"/>
        <v>2014</v>
      </c>
    </row>
    <row r="636" spans="1:21" ht="48" x14ac:dyDescent="0.2">
      <c r="A636">
        <v>2355</v>
      </c>
      <c r="B636" s="3" t="s">
        <v>2356</v>
      </c>
      <c r="C636" s="3" t="s">
        <v>6465</v>
      </c>
      <c r="D636" s="6">
        <v>8000</v>
      </c>
      <c r="E636" s="8">
        <v>55</v>
      </c>
      <c r="F636" t="s">
        <v>8219</v>
      </c>
      <c r="G636" t="s">
        <v>8225</v>
      </c>
      <c r="H636" t="s">
        <v>8247</v>
      </c>
      <c r="I636">
        <v>1430604136</v>
      </c>
      <c r="J636">
        <v>1428012136</v>
      </c>
      <c r="K636" t="b">
        <v>0</v>
      </c>
      <c r="L636">
        <v>2</v>
      </c>
      <c r="M636" t="b">
        <v>0</v>
      </c>
      <c r="N636" t="s">
        <v>8270</v>
      </c>
      <c r="O636">
        <f t="shared" si="50"/>
        <v>1</v>
      </c>
      <c r="P636">
        <f t="shared" si="51"/>
        <v>27.5</v>
      </c>
      <c r="Q636" s="12" t="s">
        <v>8317</v>
      </c>
      <c r="R636" t="s">
        <v>8318</v>
      </c>
      <c r="S636" s="15">
        <f t="shared" si="52"/>
        <v>42096.918240740735</v>
      </c>
      <c r="T636" s="15">
        <f t="shared" si="53"/>
        <v>42126.918240740735</v>
      </c>
      <c r="U636">
        <f t="shared" si="54"/>
        <v>2015</v>
      </c>
    </row>
    <row r="637" spans="1:21" ht="32" x14ac:dyDescent="0.2">
      <c r="A637">
        <v>2356</v>
      </c>
      <c r="B637" s="3" t="s">
        <v>2357</v>
      </c>
      <c r="C637" s="3" t="s">
        <v>6466</v>
      </c>
      <c r="D637" s="6">
        <v>10000</v>
      </c>
      <c r="E637" s="8">
        <v>0</v>
      </c>
      <c r="F637" t="s">
        <v>8219</v>
      </c>
      <c r="G637" t="s">
        <v>8232</v>
      </c>
      <c r="H637" t="s">
        <v>8248</v>
      </c>
      <c r="I637">
        <v>1433530104</v>
      </c>
      <c r="J637">
        <v>1430938104</v>
      </c>
      <c r="K637" t="b">
        <v>0</v>
      </c>
      <c r="L637">
        <v>0</v>
      </c>
      <c r="M637" t="b">
        <v>0</v>
      </c>
      <c r="N637" t="s">
        <v>8270</v>
      </c>
      <c r="O637">
        <f t="shared" si="50"/>
        <v>0</v>
      </c>
      <c r="P637">
        <f t="shared" si="51"/>
        <v>0</v>
      </c>
      <c r="Q637" s="12" t="s">
        <v>8317</v>
      </c>
      <c r="R637" t="s">
        <v>8318</v>
      </c>
      <c r="S637" s="15">
        <f t="shared" si="52"/>
        <v>42130.78361111111</v>
      </c>
      <c r="T637" s="15">
        <f t="shared" si="53"/>
        <v>42160.78361111111</v>
      </c>
      <c r="U637">
        <f t="shared" si="54"/>
        <v>2015</v>
      </c>
    </row>
    <row r="638" spans="1:21" ht="32" x14ac:dyDescent="0.2">
      <c r="A638">
        <v>2357</v>
      </c>
      <c r="B638" s="3" t="s">
        <v>2358</v>
      </c>
      <c r="C638" s="3" t="s">
        <v>6467</v>
      </c>
      <c r="D638" s="6">
        <v>27000</v>
      </c>
      <c r="E638" s="8">
        <v>0</v>
      </c>
      <c r="F638" t="s">
        <v>8219</v>
      </c>
      <c r="G638" t="s">
        <v>8224</v>
      </c>
      <c r="H638" t="s">
        <v>8246</v>
      </c>
      <c r="I638">
        <v>1445093578</v>
      </c>
      <c r="J638">
        <v>1442501578</v>
      </c>
      <c r="K638" t="b">
        <v>0</v>
      </c>
      <c r="L638">
        <v>0</v>
      </c>
      <c r="M638" t="b">
        <v>0</v>
      </c>
      <c r="N638" t="s">
        <v>8270</v>
      </c>
      <c r="O638">
        <f t="shared" si="50"/>
        <v>0</v>
      </c>
      <c r="P638">
        <f t="shared" si="51"/>
        <v>0</v>
      </c>
      <c r="Q638" s="12" t="s">
        <v>8317</v>
      </c>
      <c r="R638" t="s">
        <v>8318</v>
      </c>
      <c r="S638" s="15">
        <f t="shared" si="52"/>
        <v>42264.620115740734</v>
      </c>
      <c r="T638" s="15">
        <f t="shared" si="53"/>
        <v>42294.620115740734</v>
      </c>
      <c r="U638">
        <f t="shared" si="54"/>
        <v>2015</v>
      </c>
    </row>
    <row r="639" spans="1:21" ht="48" x14ac:dyDescent="0.2">
      <c r="A639">
        <v>2358</v>
      </c>
      <c r="B639" s="3" t="s">
        <v>2359</v>
      </c>
      <c r="C639" s="3" t="s">
        <v>6468</v>
      </c>
      <c r="D639" s="6">
        <v>1500</v>
      </c>
      <c r="E639" s="8">
        <v>0</v>
      </c>
      <c r="F639" t="s">
        <v>8219</v>
      </c>
      <c r="G639" t="s">
        <v>8224</v>
      </c>
      <c r="H639" t="s">
        <v>8246</v>
      </c>
      <c r="I639">
        <v>1422664740</v>
      </c>
      <c r="J639">
        <v>1417818036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2" t="s">
        <v>8317</v>
      </c>
      <c r="R639" t="s">
        <v>8318</v>
      </c>
      <c r="S639" s="15">
        <f t="shared" si="52"/>
        <v>41978.930972222224</v>
      </c>
      <c r="T639" s="15">
        <f t="shared" si="53"/>
        <v>42035.027083333334</v>
      </c>
      <c r="U639">
        <f t="shared" si="54"/>
        <v>2014</v>
      </c>
    </row>
    <row r="640" spans="1:21" ht="48" x14ac:dyDescent="0.2">
      <c r="A640">
        <v>2359</v>
      </c>
      <c r="B640" s="3" t="s">
        <v>2360</v>
      </c>
      <c r="C640" s="3" t="s">
        <v>6469</v>
      </c>
      <c r="D640" s="6">
        <v>7500</v>
      </c>
      <c r="E640" s="8">
        <v>1101</v>
      </c>
      <c r="F640" t="s">
        <v>8219</v>
      </c>
      <c r="G640" t="s">
        <v>8223</v>
      </c>
      <c r="H640" t="s">
        <v>8245</v>
      </c>
      <c r="I640">
        <v>1438616124</v>
      </c>
      <c r="J640">
        <v>1433432124</v>
      </c>
      <c r="K640" t="b">
        <v>0</v>
      </c>
      <c r="L640">
        <v>3</v>
      </c>
      <c r="M640" t="b">
        <v>0</v>
      </c>
      <c r="N640" t="s">
        <v>8270</v>
      </c>
      <c r="O640">
        <f t="shared" si="50"/>
        <v>15</v>
      </c>
      <c r="P640">
        <f t="shared" si="51"/>
        <v>367</v>
      </c>
      <c r="Q640" s="12" t="s">
        <v>8317</v>
      </c>
      <c r="R640" t="s">
        <v>8318</v>
      </c>
      <c r="S640" s="15">
        <f t="shared" si="52"/>
        <v>42159.649583333332</v>
      </c>
      <c r="T640" s="15">
        <f t="shared" si="53"/>
        <v>42219.649583333332</v>
      </c>
      <c r="U640">
        <f t="shared" si="54"/>
        <v>2015</v>
      </c>
    </row>
    <row r="641" spans="1:21" ht="48" x14ac:dyDescent="0.2">
      <c r="A641">
        <v>2360</v>
      </c>
      <c r="B641" s="3" t="s">
        <v>2361</v>
      </c>
      <c r="C641" s="3" t="s">
        <v>6470</v>
      </c>
      <c r="D641" s="6">
        <v>5000</v>
      </c>
      <c r="E641" s="8">
        <v>2</v>
      </c>
      <c r="F641" t="s">
        <v>8219</v>
      </c>
      <c r="G641" t="s">
        <v>8228</v>
      </c>
      <c r="H641" t="s">
        <v>8250</v>
      </c>
      <c r="I641">
        <v>1454864280</v>
      </c>
      <c r="J641">
        <v>1452272280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2</v>
      </c>
      <c r="Q641" s="12" t="s">
        <v>8317</v>
      </c>
      <c r="R641" t="s">
        <v>8318</v>
      </c>
      <c r="S641" s="15">
        <f t="shared" si="52"/>
        <v>42377.70694444445</v>
      </c>
      <c r="T641" s="15">
        <f t="shared" si="53"/>
        <v>42407.70694444445</v>
      </c>
      <c r="U641">
        <f t="shared" si="54"/>
        <v>2016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2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55">ROUND(E698/D698*100,0)</f>
        <v>0</v>
      </c>
      <c r="P698">
        <f t="shared" ref="P698:P761" si="56">IFERROR(ROUND(E698/L698,2),0)</f>
        <v>1</v>
      </c>
      <c r="Q698" s="12" t="s">
        <v>8317</v>
      </c>
      <c r="R698" t="s">
        <v>8319</v>
      </c>
      <c r="S698" s="15">
        <f t="shared" ref="S698:S761" si="57">(((J698/60)/60)/24+DATE(1970,1,1))</f>
        <v>41815.927106481482</v>
      </c>
      <c r="T698" s="15">
        <f t="shared" ref="T698:T761" si="58">(((I698/60)/60)/24)+DATE(1970,1,1)</f>
        <v>41845.927106481482</v>
      </c>
      <c r="U698">
        <f t="shared" ref="U698:U761" si="59">YEAR(S698)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2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2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2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2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2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2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2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2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60">ROUND(E762/D762*100,0)</f>
        <v>0</v>
      </c>
      <c r="P762">
        <f t="shared" ref="P762:P825" si="61">IFERROR(ROUND(E762/L762,2),0)</f>
        <v>0</v>
      </c>
      <c r="Q762" s="12" t="s">
        <v>8320</v>
      </c>
      <c r="R762" t="s">
        <v>8322</v>
      </c>
      <c r="S762" s="15">
        <f t="shared" ref="S762:S825" si="62">(((J762/60)/60)/24+DATE(1970,1,1))</f>
        <v>42670.764039351852</v>
      </c>
      <c r="T762" s="15">
        <f t="shared" ref="T762:T825" si="63">(((I762/60)/60)/24)+DATE(1970,1,1)</f>
        <v>42700.805706018517</v>
      </c>
      <c r="U762">
        <f t="shared" ref="U762:U825" si="64">YEAR(S762)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2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2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2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2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2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2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2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2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65">ROUND(E826/D826*100,0)</f>
        <v>134</v>
      </c>
      <c r="P826">
        <f t="shared" ref="P826:P889" si="66">IFERROR(ROUND(E826/L826,2),0)</f>
        <v>39.82</v>
      </c>
      <c r="Q826" s="12" t="s">
        <v>8323</v>
      </c>
      <c r="R826" t="s">
        <v>8324</v>
      </c>
      <c r="S826" s="15">
        <f t="shared" ref="S826:S889" si="67">(((J826/60)/60)/24+DATE(1970,1,1))</f>
        <v>40250.242106481484</v>
      </c>
      <c r="T826" s="15">
        <f t="shared" ref="T826:T889" si="68">(((I826/60)/60)/24)+DATE(1970,1,1)</f>
        <v>40286.290972222225</v>
      </c>
      <c r="U826">
        <f t="shared" ref="U826:U889" si="69">YEAR(S826)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2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2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2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2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2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2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2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2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70">ROUND(E890/D890*100,0)</f>
        <v>7</v>
      </c>
      <c r="P890">
        <f t="shared" ref="P890:P953" si="71">IFERROR(ROUND(E890/L890,2),0)</f>
        <v>18</v>
      </c>
      <c r="Q890" s="12" t="s">
        <v>8323</v>
      </c>
      <c r="R890" t="s">
        <v>8327</v>
      </c>
      <c r="S890" s="15">
        <f t="shared" ref="S890:S953" si="72">(((J890/60)/60)/24+DATE(1970,1,1))</f>
        <v>40751.753298611111</v>
      </c>
      <c r="T890" s="15">
        <f t="shared" ref="T890:T953" si="73">(((I890/60)/60)/24)+DATE(1970,1,1)</f>
        <v>40787.25</v>
      </c>
      <c r="U890">
        <f t="shared" ref="U890:U953" si="74">YEAR(S890)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2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2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2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2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2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2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2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2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75">ROUND(E954/D954*100,0)</f>
        <v>40</v>
      </c>
      <c r="P954">
        <f t="shared" ref="P954:P1017" si="76">IFERROR(ROUND(E954/L954,2),0)</f>
        <v>99.86</v>
      </c>
      <c r="Q954" s="12" t="s">
        <v>8317</v>
      </c>
      <c r="R954" t="s">
        <v>8319</v>
      </c>
      <c r="S954" s="15">
        <f t="shared" ref="S954:S1017" si="77">(((J954/60)/60)/24+DATE(1970,1,1))</f>
        <v>42662.613564814819</v>
      </c>
      <c r="T954" s="15">
        <f t="shared" ref="T954:T1017" si="78">(((I954/60)/60)/24)+DATE(1970,1,1)</f>
        <v>42692.655231481483</v>
      </c>
      <c r="U954">
        <f t="shared" ref="U954:U1017" si="79">YEAR(S954)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2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2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2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2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2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2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2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2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2361</v>
      </c>
      <c r="B1002" s="3" t="s">
        <v>2362</v>
      </c>
      <c r="C1002" s="3" t="s">
        <v>6471</v>
      </c>
      <c r="D1002" s="6">
        <v>200</v>
      </c>
      <c r="E1002" s="8">
        <v>0</v>
      </c>
      <c r="F1002" t="s">
        <v>8219</v>
      </c>
      <c r="G1002" t="s">
        <v>8228</v>
      </c>
      <c r="H1002" t="s">
        <v>8250</v>
      </c>
      <c r="I1002">
        <v>1462053600</v>
      </c>
      <c r="J1002">
        <v>1459975008</v>
      </c>
      <c r="K1002" t="b">
        <v>0</v>
      </c>
      <c r="L1002">
        <v>0</v>
      </c>
      <c r="M1002" t="b">
        <v>0</v>
      </c>
      <c r="N1002" t="s">
        <v>8270</v>
      </c>
      <c r="O1002">
        <f t="shared" si="75"/>
        <v>0</v>
      </c>
      <c r="P1002">
        <f t="shared" si="76"/>
        <v>0</v>
      </c>
      <c r="Q1002" s="12" t="s">
        <v>8317</v>
      </c>
      <c r="R1002" t="s">
        <v>8318</v>
      </c>
      <c r="S1002" s="15">
        <f t="shared" si="77"/>
        <v>42466.858888888892</v>
      </c>
      <c r="T1002" s="15">
        <f t="shared" si="78"/>
        <v>42490.916666666672</v>
      </c>
      <c r="U1002">
        <f t="shared" si="79"/>
        <v>2016</v>
      </c>
    </row>
    <row r="1003" spans="1:21" ht="32" x14ac:dyDescent="0.2">
      <c r="A1003">
        <v>2362</v>
      </c>
      <c r="B1003" s="3" t="s">
        <v>2363</v>
      </c>
      <c r="C1003" s="3" t="s">
        <v>6472</v>
      </c>
      <c r="D1003" s="6">
        <v>420</v>
      </c>
      <c r="E1003" s="8">
        <v>120</v>
      </c>
      <c r="F1003" t="s">
        <v>8219</v>
      </c>
      <c r="G1003" t="s">
        <v>8223</v>
      </c>
      <c r="H1003" t="s">
        <v>8245</v>
      </c>
      <c r="I1003">
        <v>1418315470</v>
      </c>
      <c r="J1003">
        <v>1415723470</v>
      </c>
      <c r="K1003" t="b">
        <v>0</v>
      </c>
      <c r="L1003">
        <v>2</v>
      </c>
      <c r="M1003" t="b">
        <v>0</v>
      </c>
      <c r="N1003" t="s">
        <v>8270</v>
      </c>
      <c r="O1003">
        <f t="shared" si="75"/>
        <v>29</v>
      </c>
      <c r="P1003">
        <f t="shared" si="76"/>
        <v>60</v>
      </c>
      <c r="Q1003" s="12" t="s">
        <v>8317</v>
      </c>
      <c r="R1003" t="s">
        <v>8318</v>
      </c>
      <c r="S1003" s="15">
        <f t="shared" si="77"/>
        <v>41954.688310185185</v>
      </c>
      <c r="T1003" s="15">
        <f t="shared" si="78"/>
        <v>41984.688310185185</v>
      </c>
      <c r="U1003">
        <f t="shared" si="79"/>
        <v>2014</v>
      </c>
    </row>
    <row r="1004" spans="1:21" ht="48" x14ac:dyDescent="0.2">
      <c r="A1004">
        <v>2363</v>
      </c>
      <c r="B1004" s="3" t="s">
        <v>2364</v>
      </c>
      <c r="C1004" s="3" t="s">
        <v>6473</v>
      </c>
      <c r="D1004" s="6">
        <v>175000</v>
      </c>
      <c r="E1004" s="8">
        <v>0</v>
      </c>
      <c r="F1004" t="s">
        <v>8219</v>
      </c>
      <c r="G1004" t="s">
        <v>8223</v>
      </c>
      <c r="H1004" t="s">
        <v>8245</v>
      </c>
      <c r="I1004">
        <v>1451348200</v>
      </c>
      <c r="J1004">
        <v>1447460200</v>
      </c>
      <c r="K1004" t="b">
        <v>0</v>
      </c>
      <c r="L1004">
        <v>0</v>
      </c>
      <c r="M1004" t="b">
        <v>0</v>
      </c>
      <c r="N1004" t="s">
        <v>8270</v>
      </c>
      <c r="O1004">
        <f t="shared" si="75"/>
        <v>0</v>
      </c>
      <c r="P1004">
        <f t="shared" si="76"/>
        <v>0</v>
      </c>
      <c r="Q1004" s="12" t="s">
        <v>8317</v>
      </c>
      <c r="R1004" t="s">
        <v>8318</v>
      </c>
      <c r="S1004" s="15">
        <f t="shared" si="77"/>
        <v>42322.011574074073</v>
      </c>
      <c r="T1004" s="15">
        <f t="shared" si="78"/>
        <v>42367.011574074073</v>
      </c>
      <c r="U1004">
        <f t="shared" si="79"/>
        <v>2015</v>
      </c>
    </row>
    <row r="1005" spans="1:21" ht="32" x14ac:dyDescent="0.2">
      <c r="A1005">
        <v>2364</v>
      </c>
      <c r="B1005" s="3" t="s">
        <v>2365</v>
      </c>
      <c r="C1005" s="3" t="s">
        <v>6474</v>
      </c>
      <c r="D1005" s="6">
        <v>128</v>
      </c>
      <c r="E1005" s="8">
        <v>0</v>
      </c>
      <c r="F1005" t="s">
        <v>8219</v>
      </c>
      <c r="G1005" t="s">
        <v>8223</v>
      </c>
      <c r="H1005" t="s">
        <v>8245</v>
      </c>
      <c r="I1005">
        <v>1445898356</v>
      </c>
      <c r="J1005">
        <v>1441146356</v>
      </c>
      <c r="K1005" t="b">
        <v>0</v>
      </c>
      <c r="L1005">
        <v>0</v>
      </c>
      <c r="M1005" t="b">
        <v>0</v>
      </c>
      <c r="N1005" t="s">
        <v>8270</v>
      </c>
      <c r="O1005">
        <f t="shared" si="75"/>
        <v>0</v>
      </c>
      <c r="P1005">
        <f t="shared" si="76"/>
        <v>0</v>
      </c>
      <c r="Q1005" s="12" t="s">
        <v>8317</v>
      </c>
      <c r="R1005" t="s">
        <v>8318</v>
      </c>
      <c r="S1005" s="15">
        <f t="shared" si="77"/>
        <v>42248.934675925921</v>
      </c>
      <c r="T1005" s="15">
        <f t="shared" si="78"/>
        <v>42303.934675925921</v>
      </c>
      <c r="U1005">
        <f t="shared" si="79"/>
        <v>2015</v>
      </c>
    </row>
    <row r="1006" spans="1:21" ht="48" x14ac:dyDescent="0.2">
      <c r="A1006">
        <v>2365</v>
      </c>
      <c r="B1006" s="3" t="s">
        <v>2366</v>
      </c>
      <c r="C1006" s="3" t="s">
        <v>6475</v>
      </c>
      <c r="D1006" s="6">
        <v>1000</v>
      </c>
      <c r="E1006" s="8">
        <v>0</v>
      </c>
      <c r="F1006" t="s">
        <v>8219</v>
      </c>
      <c r="G1006" t="s">
        <v>8236</v>
      </c>
      <c r="H1006" t="s">
        <v>8248</v>
      </c>
      <c r="I1006">
        <v>1453071600</v>
      </c>
      <c r="J1006">
        <v>1449596425</v>
      </c>
      <c r="K1006" t="b">
        <v>0</v>
      </c>
      <c r="L1006">
        <v>0</v>
      </c>
      <c r="M1006" t="b">
        <v>0</v>
      </c>
      <c r="N1006" t="s">
        <v>8270</v>
      </c>
      <c r="O1006">
        <f t="shared" si="75"/>
        <v>0</v>
      </c>
      <c r="P1006">
        <f t="shared" si="76"/>
        <v>0</v>
      </c>
      <c r="Q1006" s="12" t="s">
        <v>8317</v>
      </c>
      <c r="R1006" t="s">
        <v>8318</v>
      </c>
      <c r="S1006" s="15">
        <f t="shared" si="77"/>
        <v>42346.736400462964</v>
      </c>
      <c r="T1006" s="15">
        <f t="shared" si="78"/>
        <v>42386.958333333328</v>
      </c>
      <c r="U1006">
        <f t="shared" si="79"/>
        <v>2015</v>
      </c>
    </row>
    <row r="1007" spans="1:21" ht="48" x14ac:dyDescent="0.2">
      <c r="A1007">
        <v>2366</v>
      </c>
      <c r="B1007" s="3" t="s">
        <v>2367</v>
      </c>
      <c r="C1007" s="3" t="s">
        <v>6476</v>
      </c>
      <c r="D1007" s="6">
        <v>25000</v>
      </c>
      <c r="E1007" s="8">
        <v>2630</v>
      </c>
      <c r="F1007" t="s">
        <v>8219</v>
      </c>
      <c r="G1007" t="s">
        <v>8224</v>
      </c>
      <c r="H1007" t="s">
        <v>8246</v>
      </c>
      <c r="I1007">
        <v>1445431533</v>
      </c>
      <c r="J1007">
        <v>1442839533</v>
      </c>
      <c r="K1007" t="b">
        <v>0</v>
      </c>
      <c r="L1007">
        <v>27</v>
      </c>
      <c r="M1007" t="b">
        <v>0</v>
      </c>
      <c r="N1007" t="s">
        <v>8270</v>
      </c>
      <c r="O1007">
        <f t="shared" si="75"/>
        <v>11</v>
      </c>
      <c r="P1007">
        <f t="shared" si="76"/>
        <v>97.41</v>
      </c>
      <c r="Q1007" s="12" t="s">
        <v>8317</v>
      </c>
      <c r="R1007" t="s">
        <v>8318</v>
      </c>
      <c r="S1007" s="15">
        <f t="shared" si="77"/>
        <v>42268.531631944439</v>
      </c>
      <c r="T1007" s="15">
        <f t="shared" si="78"/>
        <v>42298.531631944439</v>
      </c>
      <c r="U1007">
        <f t="shared" si="79"/>
        <v>2015</v>
      </c>
    </row>
    <row r="1008" spans="1:21" ht="48" x14ac:dyDescent="0.2">
      <c r="A1008">
        <v>2367</v>
      </c>
      <c r="B1008" s="3" t="s">
        <v>2368</v>
      </c>
      <c r="C1008" s="3" t="s">
        <v>6477</v>
      </c>
      <c r="D1008" s="6">
        <v>50000</v>
      </c>
      <c r="E1008" s="8">
        <v>670</v>
      </c>
      <c r="F1008" t="s">
        <v>8219</v>
      </c>
      <c r="G1008" t="s">
        <v>8223</v>
      </c>
      <c r="H1008" t="s">
        <v>8245</v>
      </c>
      <c r="I1008">
        <v>1461622616</v>
      </c>
      <c r="J1008">
        <v>1456442216</v>
      </c>
      <c r="K1008" t="b">
        <v>0</v>
      </c>
      <c r="L1008">
        <v>14</v>
      </c>
      <c r="M1008" t="b">
        <v>0</v>
      </c>
      <c r="N1008" t="s">
        <v>8270</v>
      </c>
      <c r="O1008">
        <f t="shared" si="75"/>
        <v>1</v>
      </c>
      <c r="P1008">
        <f t="shared" si="76"/>
        <v>47.86</v>
      </c>
      <c r="Q1008" s="12" t="s">
        <v>8317</v>
      </c>
      <c r="R1008" t="s">
        <v>8318</v>
      </c>
      <c r="S1008" s="15">
        <f t="shared" si="77"/>
        <v>42425.970092592594</v>
      </c>
      <c r="T1008" s="15">
        <f t="shared" si="78"/>
        <v>42485.928425925929</v>
      </c>
      <c r="U1008">
        <f t="shared" si="79"/>
        <v>2016</v>
      </c>
    </row>
    <row r="1009" spans="1:21" ht="48" x14ac:dyDescent="0.2">
      <c r="A1009">
        <v>2368</v>
      </c>
      <c r="B1009" s="3" t="s">
        <v>2369</v>
      </c>
      <c r="C1009" s="3" t="s">
        <v>6478</v>
      </c>
      <c r="D1009" s="6">
        <v>40000</v>
      </c>
      <c r="E1009" s="8">
        <v>100</v>
      </c>
      <c r="F1009" t="s">
        <v>8219</v>
      </c>
      <c r="G1009" t="s">
        <v>8223</v>
      </c>
      <c r="H1009" t="s">
        <v>8245</v>
      </c>
      <c r="I1009">
        <v>1429028365</v>
      </c>
      <c r="J1009">
        <v>1425143965</v>
      </c>
      <c r="K1009" t="b">
        <v>0</v>
      </c>
      <c r="L1009">
        <v>2</v>
      </c>
      <c r="M1009" t="b">
        <v>0</v>
      </c>
      <c r="N1009" t="s">
        <v>8270</v>
      </c>
      <c r="O1009">
        <f t="shared" si="75"/>
        <v>0</v>
      </c>
      <c r="P1009">
        <f t="shared" si="76"/>
        <v>50</v>
      </c>
      <c r="Q1009" s="12" t="s">
        <v>8317</v>
      </c>
      <c r="R1009" t="s">
        <v>8318</v>
      </c>
      <c r="S1009" s="15">
        <f t="shared" si="77"/>
        <v>42063.721817129626</v>
      </c>
      <c r="T1009" s="15">
        <f t="shared" si="78"/>
        <v>42108.680150462969</v>
      </c>
      <c r="U1009">
        <f t="shared" si="79"/>
        <v>2015</v>
      </c>
    </row>
    <row r="1010" spans="1:21" ht="48" x14ac:dyDescent="0.2">
      <c r="A1010">
        <v>2369</v>
      </c>
      <c r="B1010" s="3" t="s">
        <v>2370</v>
      </c>
      <c r="C1010" s="3" t="s">
        <v>6479</v>
      </c>
      <c r="D1010" s="6">
        <v>25000</v>
      </c>
      <c r="E1010" s="8">
        <v>0</v>
      </c>
      <c r="F1010" t="s">
        <v>8219</v>
      </c>
      <c r="G1010" t="s">
        <v>8223</v>
      </c>
      <c r="H1010" t="s">
        <v>8245</v>
      </c>
      <c r="I1010">
        <v>1455132611</v>
      </c>
      <c r="J1010">
        <v>1452540611</v>
      </c>
      <c r="K1010" t="b">
        <v>0</v>
      </c>
      <c r="L1010">
        <v>0</v>
      </c>
      <c r="M1010" t="b">
        <v>0</v>
      </c>
      <c r="N1010" t="s">
        <v>8270</v>
      </c>
      <c r="O1010">
        <f t="shared" si="75"/>
        <v>0</v>
      </c>
      <c r="P1010">
        <f t="shared" si="76"/>
        <v>0</v>
      </c>
      <c r="Q1010" s="12" t="s">
        <v>8317</v>
      </c>
      <c r="R1010" t="s">
        <v>8318</v>
      </c>
      <c r="S1010" s="15">
        <f t="shared" si="77"/>
        <v>42380.812627314815</v>
      </c>
      <c r="T1010" s="15">
        <f t="shared" si="78"/>
        <v>42410.812627314815</v>
      </c>
      <c r="U1010">
        <f t="shared" si="79"/>
        <v>2016</v>
      </c>
    </row>
    <row r="1011" spans="1:21" ht="48" x14ac:dyDescent="0.2">
      <c r="A1011">
        <v>2370</v>
      </c>
      <c r="B1011" s="3" t="s">
        <v>2371</v>
      </c>
      <c r="C1011" s="3" t="s">
        <v>6480</v>
      </c>
      <c r="D1011" s="6">
        <v>25000</v>
      </c>
      <c r="E1011" s="8">
        <v>82</v>
      </c>
      <c r="F1011" t="s">
        <v>8219</v>
      </c>
      <c r="G1011" t="s">
        <v>8223</v>
      </c>
      <c r="H1011" t="s">
        <v>8245</v>
      </c>
      <c r="I1011">
        <v>1418877141</v>
      </c>
      <c r="J1011">
        <v>1416285141</v>
      </c>
      <c r="K1011" t="b">
        <v>0</v>
      </c>
      <c r="L1011">
        <v>4</v>
      </c>
      <c r="M1011" t="b">
        <v>0</v>
      </c>
      <c r="N1011" t="s">
        <v>8270</v>
      </c>
      <c r="O1011">
        <f t="shared" si="75"/>
        <v>0</v>
      </c>
      <c r="P1011">
        <f t="shared" si="76"/>
        <v>20.5</v>
      </c>
      <c r="Q1011" s="12" t="s">
        <v>8317</v>
      </c>
      <c r="R1011" t="s">
        <v>8318</v>
      </c>
      <c r="S1011" s="15">
        <f t="shared" si="77"/>
        <v>41961.18913194444</v>
      </c>
      <c r="T1011" s="15">
        <f t="shared" si="78"/>
        <v>41991.18913194444</v>
      </c>
      <c r="U1011">
        <f t="shared" si="79"/>
        <v>2014</v>
      </c>
    </row>
    <row r="1012" spans="1:21" ht="48" x14ac:dyDescent="0.2">
      <c r="A1012">
        <v>2371</v>
      </c>
      <c r="B1012" s="3" t="s">
        <v>2372</v>
      </c>
      <c r="C1012" s="3" t="s">
        <v>6481</v>
      </c>
      <c r="D1012" s="6">
        <v>2000</v>
      </c>
      <c r="E1012" s="8">
        <v>0</v>
      </c>
      <c r="F1012" t="s">
        <v>8219</v>
      </c>
      <c r="G1012" t="s">
        <v>8223</v>
      </c>
      <c r="H1012" t="s">
        <v>8245</v>
      </c>
      <c r="I1012">
        <v>1435257596</v>
      </c>
      <c r="J1012">
        <v>1432665596</v>
      </c>
      <c r="K1012" t="b">
        <v>0</v>
      </c>
      <c r="L1012">
        <v>0</v>
      </c>
      <c r="M1012" t="b">
        <v>0</v>
      </c>
      <c r="N1012" t="s">
        <v>8270</v>
      </c>
      <c r="O1012">
        <f t="shared" si="75"/>
        <v>0</v>
      </c>
      <c r="P1012">
        <f t="shared" si="76"/>
        <v>0</v>
      </c>
      <c r="Q1012" s="12" t="s">
        <v>8317</v>
      </c>
      <c r="R1012" t="s">
        <v>8318</v>
      </c>
      <c r="S1012" s="15">
        <f t="shared" si="77"/>
        <v>42150.777731481481</v>
      </c>
      <c r="T1012" s="15">
        <f t="shared" si="78"/>
        <v>42180.777731481481</v>
      </c>
      <c r="U1012">
        <f t="shared" si="79"/>
        <v>2015</v>
      </c>
    </row>
    <row r="1013" spans="1:21" ht="48" x14ac:dyDescent="0.2">
      <c r="A1013">
        <v>2372</v>
      </c>
      <c r="B1013" s="3" t="s">
        <v>2373</v>
      </c>
      <c r="C1013" s="3" t="s">
        <v>6482</v>
      </c>
      <c r="D1013" s="6">
        <v>5500</v>
      </c>
      <c r="E1013" s="8">
        <v>180</v>
      </c>
      <c r="F1013" t="s">
        <v>8219</v>
      </c>
      <c r="G1013" t="s">
        <v>8225</v>
      </c>
      <c r="H1013" t="s">
        <v>8247</v>
      </c>
      <c r="I1013">
        <v>1429839571</v>
      </c>
      <c r="J1013">
        <v>1427247571</v>
      </c>
      <c r="K1013" t="b">
        <v>0</v>
      </c>
      <c r="L1013">
        <v>6</v>
      </c>
      <c r="M1013" t="b">
        <v>0</v>
      </c>
      <c r="N1013" t="s">
        <v>8270</v>
      </c>
      <c r="O1013">
        <f t="shared" si="75"/>
        <v>3</v>
      </c>
      <c r="P1013">
        <f t="shared" si="76"/>
        <v>30</v>
      </c>
      <c r="Q1013" s="12" t="s">
        <v>8317</v>
      </c>
      <c r="R1013" t="s">
        <v>8318</v>
      </c>
      <c r="S1013" s="15">
        <f t="shared" si="77"/>
        <v>42088.069108796291</v>
      </c>
      <c r="T1013" s="15">
        <f t="shared" si="78"/>
        <v>42118.069108796291</v>
      </c>
      <c r="U1013">
        <f t="shared" si="79"/>
        <v>2015</v>
      </c>
    </row>
    <row r="1014" spans="1:21" ht="32" x14ac:dyDescent="0.2">
      <c r="A1014">
        <v>2373</v>
      </c>
      <c r="B1014" s="3" t="s">
        <v>2374</v>
      </c>
      <c r="C1014" s="3" t="s">
        <v>6483</v>
      </c>
      <c r="D1014" s="6">
        <v>850000</v>
      </c>
      <c r="E1014" s="8">
        <v>50</v>
      </c>
      <c r="F1014" t="s">
        <v>8219</v>
      </c>
      <c r="G1014" t="s">
        <v>8234</v>
      </c>
      <c r="H1014" t="s">
        <v>8254</v>
      </c>
      <c r="I1014">
        <v>1440863624</v>
      </c>
      <c r="J1014">
        <v>1438271624</v>
      </c>
      <c r="K1014" t="b">
        <v>0</v>
      </c>
      <c r="L1014">
        <v>1</v>
      </c>
      <c r="M1014" t="b">
        <v>0</v>
      </c>
      <c r="N1014" t="s">
        <v>8270</v>
      </c>
      <c r="O1014">
        <f t="shared" si="75"/>
        <v>0</v>
      </c>
      <c r="P1014">
        <f t="shared" si="76"/>
        <v>50</v>
      </c>
      <c r="Q1014" s="12" t="s">
        <v>8317</v>
      </c>
      <c r="R1014" t="s">
        <v>8318</v>
      </c>
      <c r="S1014" s="15">
        <f t="shared" si="77"/>
        <v>42215.662314814821</v>
      </c>
      <c r="T1014" s="15">
        <f t="shared" si="78"/>
        <v>42245.662314814821</v>
      </c>
      <c r="U1014">
        <f t="shared" si="79"/>
        <v>2015</v>
      </c>
    </row>
    <row r="1015" spans="1:21" ht="48" x14ac:dyDescent="0.2">
      <c r="A1015">
        <v>2374</v>
      </c>
      <c r="B1015" s="3" t="s">
        <v>2375</v>
      </c>
      <c r="C1015" s="3" t="s">
        <v>6484</v>
      </c>
      <c r="D1015" s="6">
        <v>22000</v>
      </c>
      <c r="E1015" s="8">
        <v>10</v>
      </c>
      <c r="F1015" t="s">
        <v>8219</v>
      </c>
      <c r="G1015" t="s">
        <v>8223</v>
      </c>
      <c r="H1015" t="s">
        <v>8245</v>
      </c>
      <c r="I1015">
        <v>1423772060</v>
      </c>
      <c r="J1015">
        <v>1421180060</v>
      </c>
      <c r="K1015" t="b">
        <v>0</v>
      </c>
      <c r="L1015">
        <v>1</v>
      </c>
      <c r="M1015" t="b">
        <v>0</v>
      </c>
      <c r="N1015" t="s">
        <v>8270</v>
      </c>
      <c r="O1015">
        <f t="shared" si="75"/>
        <v>0</v>
      </c>
      <c r="P1015">
        <f t="shared" si="76"/>
        <v>10</v>
      </c>
      <c r="Q1015" s="12" t="s">
        <v>8317</v>
      </c>
      <c r="R1015" t="s">
        <v>8318</v>
      </c>
      <c r="S1015" s="15">
        <f t="shared" si="77"/>
        <v>42017.843287037031</v>
      </c>
      <c r="T1015" s="15">
        <f t="shared" si="78"/>
        <v>42047.843287037031</v>
      </c>
      <c r="U1015">
        <f t="shared" si="79"/>
        <v>2015</v>
      </c>
    </row>
    <row r="1016" spans="1:21" ht="48" x14ac:dyDescent="0.2">
      <c r="A1016">
        <v>2375</v>
      </c>
      <c r="B1016" s="3" t="s">
        <v>2376</v>
      </c>
      <c r="C1016" s="3" t="s">
        <v>6485</v>
      </c>
      <c r="D1016" s="6">
        <v>10000</v>
      </c>
      <c r="E1016" s="8">
        <v>0</v>
      </c>
      <c r="F1016" t="s">
        <v>8219</v>
      </c>
      <c r="G1016" t="s">
        <v>8223</v>
      </c>
      <c r="H1016" t="s">
        <v>8245</v>
      </c>
      <c r="I1016">
        <v>1473451437</v>
      </c>
      <c r="J1016">
        <v>1470859437</v>
      </c>
      <c r="K1016" t="b">
        <v>0</v>
      </c>
      <c r="L1016">
        <v>0</v>
      </c>
      <c r="M1016" t="b">
        <v>0</v>
      </c>
      <c r="N1016" t="s">
        <v>8270</v>
      </c>
      <c r="O1016">
        <f t="shared" si="75"/>
        <v>0</v>
      </c>
      <c r="P1016">
        <f t="shared" si="76"/>
        <v>0</v>
      </c>
      <c r="Q1016" s="12" t="s">
        <v>8317</v>
      </c>
      <c r="R1016" t="s">
        <v>8318</v>
      </c>
      <c r="S1016" s="15">
        <f t="shared" si="77"/>
        <v>42592.836076388892</v>
      </c>
      <c r="T1016" s="15">
        <f t="shared" si="78"/>
        <v>42622.836076388892</v>
      </c>
      <c r="U1016">
        <f t="shared" si="79"/>
        <v>2016</v>
      </c>
    </row>
    <row r="1017" spans="1:21" ht="48" x14ac:dyDescent="0.2">
      <c r="A1017">
        <v>2376</v>
      </c>
      <c r="B1017" s="3" t="s">
        <v>2377</v>
      </c>
      <c r="C1017" s="3" t="s">
        <v>6486</v>
      </c>
      <c r="D1017" s="6">
        <v>3000</v>
      </c>
      <c r="E1017" s="8">
        <v>326.33</v>
      </c>
      <c r="F1017" t="s">
        <v>8219</v>
      </c>
      <c r="G1017" t="s">
        <v>8223</v>
      </c>
      <c r="H1017" t="s">
        <v>8245</v>
      </c>
      <c r="I1017">
        <v>1449785566</v>
      </c>
      <c r="J1017">
        <v>1447193566</v>
      </c>
      <c r="K1017" t="b">
        <v>0</v>
      </c>
      <c r="L1017">
        <v>4</v>
      </c>
      <c r="M1017" t="b">
        <v>0</v>
      </c>
      <c r="N1017" t="s">
        <v>8270</v>
      </c>
      <c r="O1017">
        <f t="shared" si="75"/>
        <v>11</v>
      </c>
      <c r="P1017">
        <f t="shared" si="76"/>
        <v>81.58</v>
      </c>
      <c r="Q1017" s="12" t="s">
        <v>8317</v>
      </c>
      <c r="R1017" t="s">
        <v>8318</v>
      </c>
      <c r="S1017" s="15">
        <f t="shared" si="77"/>
        <v>42318.925532407404</v>
      </c>
      <c r="T1017" s="15">
        <f t="shared" si="78"/>
        <v>42348.925532407404</v>
      </c>
      <c r="U1017">
        <f t="shared" si="79"/>
        <v>2015</v>
      </c>
    </row>
    <row r="1018" spans="1:21" ht="48" x14ac:dyDescent="0.2">
      <c r="A1018">
        <v>2377</v>
      </c>
      <c r="B1018" s="3" t="s">
        <v>2378</v>
      </c>
      <c r="C1018" s="3" t="s">
        <v>6487</v>
      </c>
      <c r="D1018" s="6">
        <v>2500</v>
      </c>
      <c r="E1018" s="8">
        <v>0</v>
      </c>
      <c r="F1018" t="s">
        <v>8219</v>
      </c>
      <c r="G1018" t="s">
        <v>8228</v>
      </c>
      <c r="H1018" t="s">
        <v>8250</v>
      </c>
      <c r="I1018">
        <v>1480110783</v>
      </c>
      <c r="J1018">
        <v>1477515183</v>
      </c>
      <c r="K1018" t="b">
        <v>0</v>
      </c>
      <c r="L1018">
        <v>0</v>
      </c>
      <c r="M1018" t="b">
        <v>0</v>
      </c>
      <c r="N1018" t="s">
        <v>8270</v>
      </c>
      <c r="O1018">
        <f t="shared" ref="O1018:O1081" si="80">ROUND(E1018/D1018*100,0)</f>
        <v>0</v>
      </c>
      <c r="P1018">
        <f t="shared" ref="P1018:P1081" si="81">IFERROR(ROUND(E1018/L1018,2),0)</f>
        <v>0</v>
      </c>
      <c r="Q1018" s="12" t="s">
        <v>8317</v>
      </c>
      <c r="R1018" t="s">
        <v>8318</v>
      </c>
      <c r="S1018" s="15">
        <f t="shared" ref="S1018:S1081" si="82">(((J1018/60)/60)/24+DATE(1970,1,1))</f>
        <v>42669.870173611111</v>
      </c>
      <c r="T1018" s="15">
        <f t="shared" ref="T1018:T1081" si="83">(((I1018/60)/60)/24)+DATE(1970,1,1)</f>
        <v>42699.911840277782</v>
      </c>
      <c r="U1018">
        <f t="shared" ref="U1018:U1081" si="84">YEAR(S1018)</f>
        <v>2016</v>
      </c>
    </row>
    <row r="1019" spans="1:21" ht="32" x14ac:dyDescent="0.2">
      <c r="A1019">
        <v>2378</v>
      </c>
      <c r="B1019" s="3" t="s">
        <v>2379</v>
      </c>
      <c r="C1019" s="3" t="s">
        <v>6488</v>
      </c>
      <c r="D1019" s="6">
        <v>110000</v>
      </c>
      <c r="E1019" s="8">
        <v>0</v>
      </c>
      <c r="F1019" t="s">
        <v>8219</v>
      </c>
      <c r="G1019" t="s">
        <v>8223</v>
      </c>
      <c r="H1019" t="s">
        <v>8245</v>
      </c>
      <c r="I1019">
        <v>1440548330</v>
      </c>
      <c r="J1019">
        <v>1438042730</v>
      </c>
      <c r="K1019" t="b">
        <v>0</v>
      </c>
      <c r="L1019">
        <v>0</v>
      </c>
      <c r="M1019" t="b">
        <v>0</v>
      </c>
      <c r="N1019" t="s">
        <v>8270</v>
      </c>
      <c r="O1019">
        <f t="shared" si="80"/>
        <v>0</v>
      </c>
      <c r="P1019">
        <f t="shared" si="81"/>
        <v>0</v>
      </c>
      <c r="Q1019" s="12" t="s">
        <v>8317</v>
      </c>
      <c r="R1019" t="s">
        <v>8318</v>
      </c>
      <c r="S1019" s="15">
        <f t="shared" si="82"/>
        <v>42213.013078703705</v>
      </c>
      <c r="T1019" s="15">
        <f t="shared" si="83"/>
        <v>42242.013078703705</v>
      </c>
      <c r="U1019">
        <f t="shared" si="84"/>
        <v>2015</v>
      </c>
    </row>
    <row r="1020" spans="1:21" ht="32" x14ac:dyDescent="0.2">
      <c r="A1020">
        <v>2379</v>
      </c>
      <c r="B1020" s="3" t="s">
        <v>2380</v>
      </c>
      <c r="C1020" s="3" t="s">
        <v>6489</v>
      </c>
      <c r="D1020" s="6">
        <v>30000</v>
      </c>
      <c r="E1020" s="8">
        <v>0</v>
      </c>
      <c r="F1020" t="s">
        <v>8219</v>
      </c>
      <c r="G1020" t="s">
        <v>8223</v>
      </c>
      <c r="H1020" t="s">
        <v>8245</v>
      </c>
      <c r="I1020">
        <v>1444004616</v>
      </c>
      <c r="J1020">
        <v>1440116616</v>
      </c>
      <c r="K1020" t="b">
        <v>0</v>
      </c>
      <c r="L1020">
        <v>0</v>
      </c>
      <c r="M1020" t="b">
        <v>0</v>
      </c>
      <c r="N1020" t="s">
        <v>8270</v>
      </c>
      <c r="O1020">
        <f t="shared" si="80"/>
        <v>0</v>
      </c>
      <c r="P1020">
        <f t="shared" si="81"/>
        <v>0</v>
      </c>
      <c r="Q1020" s="12" t="s">
        <v>8317</v>
      </c>
      <c r="R1020" t="s">
        <v>8318</v>
      </c>
      <c r="S1020" s="15">
        <f t="shared" si="82"/>
        <v>42237.016388888893</v>
      </c>
      <c r="T1020" s="15">
        <f t="shared" si="83"/>
        <v>42282.016388888893</v>
      </c>
      <c r="U1020">
        <f t="shared" si="84"/>
        <v>2015</v>
      </c>
    </row>
    <row r="1021" spans="1:21" ht="48" x14ac:dyDescent="0.2">
      <c r="A1021">
        <v>2380</v>
      </c>
      <c r="B1021" s="3" t="s">
        <v>2381</v>
      </c>
      <c r="C1021" s="3" t="s">
        <v>6490</v>
      </c>
      <c r="D1021" s="6">
        <v>15000</v>
      </c>
      <c r="E1021" s="8">
        <v>55</v>
      </c>
      <c r="F1021" t="s">
        <v>8219</v>
      </c>
      <c r="G1021" t="s">
        <v>8223</v>
      </c>
      <c r="H1021" t="s">
        <v>8245</v>
      </c>
      <c r="I1021">
        <v>1443726142</v>
      </c>
      <c r="J1021">
        <v>1441134142</v>
      </c>
      <c r="K1021" t="b">
        <v>0</v>
      </c>
      <c r="L1021">
        <v>3</v>
      </c>
      <c r="M1021" t="b">
        <v>0</v>
      </c>
      <c r="N1021" t="s">
        <v>8270</v>
      </c>
      <c r="O1021">
        <f t="shared" si="80"/>
        <v>0</v>
      </c>
      <c r="P1021">
        <f t="shared" si="81"/>
        <v>18.329999999999998</v>
      </c>
      <c r="Q1021" s="12" t="s">
        <v>8317</v>
      </c>
      <c r="R1021" t="s">
        <v>8318</v>
      </c>
      <c r="S1021" s="15">
        <f t="shared" si="82"/>
        <v>42248.793310185181</v>
      </c>
      <c r="T1021" s="15">
        <f t="shared" si="83"/>
        <v>42278.793310185181</v>
      </c>
      <c r="U1021">
        <f t="shared" si="84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2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2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2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2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2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2381</v>
      </c>
      <c r="B1042" s="3" t="s">
        <v>2382</v>
      </c>
      <c r="C1042" s="3" t="s">
        <v>6491</v>
      </c>
      <c r="D1042" s="6">
        <v>86350</v>
      </c>
      <c r="E1042" s="8">
        <v>1571</v>
      </c>
      <c r="F1042" t="s">
        <v>8219</v>
      </c>
      <c r="G1042" t="s">
        <v>8223</v>
      </c>
      <c r="H1042" t="s">
        <v>8245</v>
      </c>
      <c r="I1042">
        <v>1428704848</v>
      </c>
      <c r="J1042">
        <v>1426112848</v>
      </c>
      <c r="K1042" t="b">
        <v>0</v>
      </c>
      <c r="L1042">
        <v>7</v>
      </c>
      <c r="M1042" t="b">
        <v>0</v>
      </c>
      <c r="N1042" t="s">
        <v>8270</v>
      </c>
      <c r="O1042">
        <f t="shared" si="80"/>
        <v>2</v>
      </c>
      <c r="P1042">
        <f t="shared" si="81"/>
        <v>224.43</v>
      </c>
      <c r="Q1042" s="12" t="s">
        <v>8317</v>
      </c>
      <c r="R1042" t="s">
        <v>8318</v>
      </c>
      <c r="S1042" s="15">
        <f t="shared" si="82"/>
        <v>42074.935740740737</v>
      </c>
      <c r="T1042" s="15">
        <f t="shared" si="83"/>
        <v>42104.935740740737</v>
      </c>
      <c r="U1042">
        <f t="shared" si="84"/>
        <v>2015</v>
      </c>
    </row>
    <row r="1043" spans="1:21" ht="64" x14ac:dyDescent="0.2">
      <c r="A1043">
        <v>2382</v>
      </c>
      <c r="B1043" s="3" t="s">
        <v>2383</v>
      </c>
      <c r="C1043" s="3" t="s">
        <v>6492</v>
      </c>
      <c r="D1043" s="6">
        <v>3000</v>
      </c>
      <c r="E1043" s="8">
        <v>75</v>
      </c>
      <c r="F1043" t="s">
        <v>8219</v>
      </c>
      <c r="G1043" t="s">
        <v>8223</v>
      </c>
      <c r="H1043" t="s">
        <v>8245</v>
      </c>
      <c r="I1043">
        <v>1438662603</v>
      </c>
      <c r="J1043">
        <v>1436502603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3</v>
      </c>
      <c r="P1043">
        <f t="shared" si="81"/>
        <v>37.5</v>
      </c>
      <c r="Q1043" s="12" t="s">
        <v>8317</v>
      </c>
      <c r="R1043" t="s">
        <v>8318</v>
      </c>
      <c r="S1043" s="15">
        <f t="shared" si="82"/>
        <v>42195.187534722223</v>
      </c>
      <c r="T1043" s="15">
        <f t="shared" si="83"/>
        <v>42220.187534722223</v>
      </c>
      <c r="U1043">
        <f t="shared" si="84"/>
        <v>2015</v>
      </c>
    </row>
    <row r="1044" spans="1:21" ht="48" x14ac:dyDescent="0.2">
      <c r="A1044">
        <v>2383</v>
      </c>
      <c r="B1044" s="3" t="s">
        <v>2384</v>
      </c>
      <c r="C1044" s="3" t="s">
        <v>6493</v>
      </c>
      <c r="D1044" s="6">
        <v>10000</v>
      </c>
      <c r="E1044" s="8">
        <v>435</v>
      </c>
      <c r="F1044" t="s">
        <v>8219</v>
      </c>
      <c r="G1044" t="s">
        <v>8227</v>
      </c>
      <c r="H1044" t="s">
        <v>8249</v>
      </c>
      <c r="I1044">
        <v>1424568107</v>
      </c>
      <c r="J1044">
        <v>1421976107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4</v>
      </c>
      <c r="P1044">
        <f t="shared" si="81"/>
        <v>145</v>
      </c>
      <c r="Q1044" s="12" t="s">
        <v>8317</v>
      </c>
      <c r="R1044" t="s">
        <v>8318</v>
      </c>
      <c r="S1044" s="15">
        <f t="shared" si="82"/>
        <v>42027.056793981479</v>
      </c>
      <c r="T1044" s="15">
        <f t="shared" si="83"/>
        <v>42057.056793981479</v>
      </c>
      <c r="U1044">
        <f t="shared" si="84"/>
        <v>2015</v>
      </c>
    </row>
    <row r="1045" spans="1:21" ht="48" x14ac:dyDescent="0.2">
      <c r="A1045">
        <v>2384</v>
      </c>
      <c r="B1045" s="3" t="s">
        <v>2385</v>
      </c>
      <c r="C1045" s="3" t="s">
        <v>6494</v>
      </c>
      <c r="D1045" s="6">
        <v>1000</v>
      </c>
      <c r="E1045" s="8">
        <v>8</v>
      </c>
      <c r="F1045" t="s">
        <v>8219</v>
      </c>
      <c r="G1045" t="s">
        <v>8223</v>
      </c>
      <c r="H1045" t="s">
        <v>8245</v>
      </c>
      <c r="I1045">
        <v>1415932643</v>
      </c>
      <c r="J1045">
        <v>1413337043</v>
      </c>
      <c r="K1045" t="b">
        <v>0</v>
      </c>
      <c r="L1045">
        <v>8</v>
      </c>
      <c r="M1045" t="b">
        <v>0</v>
      </c>
      <c r="N1045" t="s">
        <v>8270</v>
      </c>
      <c r="O1045">
        <f t="shared" si="80"/>
        <v>1</v>
      </c>
      <c r="P1045">
        <f t="shared" si="81"/>
        <v>1</v>
      </c>
      <c r="Q1045" s="12" t="s">
        <v>8317</v>
      </c>
      <c r="R1045" t="s">
        <v>8318</v>
      </c>
      <c r="S1045" s="15">
        <f t="shared" si="82"/>
        <v>41927.067627314813</v>
      </c>
      <c r="T1045" s="15">
        <f t="shared" si="83"/>
        <v>41957.109293981484</v>
      </c>
      <c r="U1045">
        <f t="shared" si="84"/>
        <v>2014</v>
      </c>
    </row>
    <row r="1046" spans="1:21" ht="48" x14ac:dyDescent="0.2">
      <c r="A1046">
        <v>2385</v>
      </c>
      <c r="B1046" s="3" t="s">
        <v>2386</v>
      </c>
      <c r="C1046" s="3" t="s">
        <v>6495</v>
      </c>
      <c r="D1046" s="6">
        <v>65000</v>
      </c>
      <c r="E1046" s="8">
        <v>788</v>
      </c>
      <c r="F1046" t="s">
        <v>8219</v>
      </c>
      <c r="G1046" t="s">
        <v>8223</v>
      </c>
      <c r="H1046" t="s">
        <v>8245</v>
      </c>
      <c r="I1046">
        <v>1438793432</v>
      </c>
      <c r="J1046">
        <v>1436201432</v>
      </c>
      <c r="K1046" t="b">
        <v>0</v>
      </c>
      <c r="L1046">
        <v>7</v>
      </c>
      <c r="M1046" t="b">
        <v>0</v>
      </c>
      <c r="N1046" t="s">
        <v>8270</v>
      </c>
      <c r="O1046">
        <f t="shared" si="80"/>
        <v>1</v>
      </c>
      <c r="P1046">
        <f t="shared" si="81"/>
        <v>112.57</v>
      </c>
      <c r="Q1046" s="12" t="s">
        <v>8317</v>
      </c>
      <c r="R1046" t="s">
        <v>8318</v>
      </c>
      <c r="S1046" s="15">
        <f t="shared" si="82"/>
        <v>42191.70175925926</v>
      </c>
      <c r="T1046" s="15">
        <f t="shared" si="83"/>
        <v>42221.70175925926</v>
      </c>
      <c r="U1046">
        <f t="shared" si="84"/>
        <v>2015</v>
      </c>
    </row>
    <row r="1047" spans="1:21" ht="48" x14ac:dyDescent="0.2">
      <c r="A1047">
        <v>2386</v>
      </c>
      <c r="B1047" s="3" t="s">
        <v>2387</v>
      </c>
      <c r="C1047" s="3" t="s">
        <v>6496</v>
      </c>
      <c r="D1047" s="6">
        <v>30000</v>
      </c>
      <c r="E1047" s="8">
        <v>0</v>
      </c>
      <c r="F1047" t="s">
        <v>8219</v>
      </c>
      <c r="G1047" t="s">
        <v>8228</v>
      </c>
      <c r="H1047" t="s">
        <v>8250</v>
      </c>
      <c r="I1047">
        <v>1420920424</v>
      </c>
      <c r="J1047">
        <v>1415736424</v>
      </c>
      <c r="K1047" t="b">
        <v>0</v>
      </c>
      <c r="L1047">
        <v>0</v>
      </c>
      <c r="M1047" t="b">
        <v>0</v>
      </c>
      <c r="N1047" t="s">
        <v>8270</v>
      </c>
      <c r="O1047">
        <f t="shared" si="80"/>
        <v>0</v>
      </c>
      <c r="P1047">
        <f t="shared" si="81"/>
        <v>0</v>
      </c>
      <c r="Q1047" s="12" t="s">
        <v>8317</v>
      </c>
      <c r="R1047" t="s">
        <v>8318</v>
      </c>
      <c r="S1047" s="15">
        <f t="shared" si="82"/>
        <v>41954.838240740741</v>
      </c>
      <c r="T1047" s="15">
        <f t="shared" si="83"/>
        <v>42014.838240740741</v>
      </c>
      <c r="U1047">
        <f t="shared" si="84"/>
        <v>2014</v>
      </c>
    </row>
    <row r="1048" spans="1:21" ht="48" x14ac:dyDescent="0.2">
      <c r="A1048">
        <v>2387</v>
      </c>
      <c r="B1048" s="3" t="s">
        <v>2388</v>
      </c>
      <c r="C1048" s="3" t="s">
        <v>6497</v>
      </c>
      <c r="D1048" s="6">
        <v>150000</v>
      </c>
      <c r="E1048" s="8">
        <v>1026</v>
      </c>
      <c r="F1048" t="s">
        <v>8219</v>
      </c>
      <c r="G1048" t="s">
        <v>8223</v>
      </c>
      <c r="H1048" t="s">
        <v>8245</v>
      </c>
      <c r="I1048">
        <v>1469199740</v>
      </c>
      <c r="J1048">
        <v>1465311740</v>
      </c>
      <c r="K1048" t="b">
        <v>0</v>
      </c>
      <c r="L1048">
        <v>3</v>
      </c>
      <c r="M1048" t="b">
        <v>0</v>
      </c>
      <c r="N1048" t="s">
        <v>8270</v>
      </c>
      <c r="O1048">
        <f t="shared" si="80"/>
        <v>1</v>
      </c>
      <c r="P1048">
        <f t="shared" si="81"/>
        <v>342</v>
      </c>
      <c r="Q1048" s="12" t="s">
        <v>8317</v>
      </c>
      <c r="R1048" t="s">
        <v>8318</v>
      </c>
      <c r="S1048" s="15">
        <f t="shared" si="82"/>
        <v>42528.626620370371</v>
      </c>
      <c r="T1048" s="15">
        <f t="shared" si="83"/>
        <v>42573.626620370371</v>
      </c>
      <c r="U1048">
        <f t="shared" si="84"/>
        <v>2016</v>
      </c>
    </row>
    <row r="1049" spans="1:21" ht="48" x14ac:dyDescent="0.2">
      <c r="A1049">
        <v>2388</v>
      </c>
      <c r="B1049" s="3" t="s">
        <v>2389</v>
      </c>
      <c r="C1049" s="3" t="s">
        <v>6498</v>
      </c>
      <c r="D1049" s="6">
        <v>37000</v>
      </c>
      <c r="E1049" s="8">
        <v>463</v>
      </c>
      <c r="F1049" t="s">
        <v>8219</v>
      </c>
      <c r="G1049" t="s">
        <v>8223</v>
      </c>
      <c r="H1049" t="s">
        <v>8245</v>
      </c>
      <c r="I1049">
        <v>1421350140</v>
      </c>
      <c r="J1049">
        <v>1418761759</v>
      </c>
      <c r="K1049" t="b">
        <v>0</v>
      </c>
      <c r="L1049">
        <v>8</v>
      </c>
      <c r="M1049" t="b">
        <v>0</v>
      </c>
      <c r="N1049" t="s">
        <v>8270</v>
      </c>
      <c r="O1049">
        <f t="shared" si="80"/>
        <v>1</v>
      </c>
      <c r="P1049">
        <f t="shared" si="81"/>
        <v>57.88</v>
      </c>
      <c r="Q1049" s="12" t="s">
        <v>8317</v>
      </c>
      <c r="R1049" t="s">
        <v>8318</v>
      </c>
      <c r="S1049" s="15">
        <f t="shared" si="82"/>
        <v>41989.853692129633</v>
      </c>
      <c r="T1049" s="15">
        <f t="shared" si="83"/>
        <v>42019.811805555553</v>
      </c>
      <c r="U1049">
        <f t="shared" si="84"/>
        <v>2014</v>
      </c>
    </row>
    <row r="1050" spans="1:21" ht="48" x14ac:dyDescent="0.2">
      <c r="A1050">
        <v>2389</v>
      </c>
      <c r="B1050" s="3" t="s">
        <v>2390</v>
      </c>
      <c r="C1050" s="3" t="s">
        <v>6499</v>
      </c>
      <c r="D1050" s="6">
        <v>16000</v>
      </c>
      <c r="E1050" s="8">
        <v>30</v>
      </c>
      <c r="F1050" t="s">
        <v>8219</v>
      </c>
      <c r="G1050" t="s">
        <v>8229</v>
      </c>
      <c r="H1050" t="s">
        <v>8248</v>
      </c>
      <c r="I1050">
        <v>1437861540</v>
      </c>
      <c r="J1050">
        <v>1435160452</v>
      </c>
      <c r="K1050" t="b">
        <v>0</v>
      </c>
      <c r="L1050">
        <v>1</v>
      </c>
      <c r="M1050" t="b">
        <v>0</v>
      </c>
      <c r="N1050" t="s">
        <v>8270</v>
      </c>
      <c r="O1050">
        <f t="shared" si="80"/>
        <v>0</v>
      </c>
      <c r="P1050">
        <f t="shared" si="81"/>
        <v>30</v>
      </c>
      <c r="Q1050" s="12" t="s">
        <v>8317</v>
      </c>
      <c r="R1050" t="s">
        <v>8318</v>
      </c>
      <c r="S1050" s="15">
        <f t="shared" si="82"/>
        <v>42179.653379629628</v>
      </c>
      <c r="T1050" s="15">
        <f t="shared" si="83"/>
        <v>42210.915972222225</v>
      </c>
      <c r="U1050">
        <f t="shared" si="84"/>
        <v>2015</v>
      </c>
    </row>
    <row r="1051" spans="1:21" ht="48" x14ac:dyDescent="0.2">
      <c r="A1051">
        <v>2390</v>
      </c>
      <c r="B1051" s="3" t="s">
        <v>2391</v>
      </c>
      <c r="C1051" s="3" t="s">
        <v>6500</v>
      </c>
      <c r="D1051" s="6">
        <v>510000</v>
      </c>
      <c r="E1051" s="8">
        <v>0</v>
      </c>
      <c r="F1051" t="s">
        <v>8219</v>
      </c>
      <c r="G1051" t="s">
        <v>8225</v>
      </c>
      <c r="H1051" t="s">
        <v>8247</v>
      </c>
      <c r="I1051">
        <v>1420352264</v>
      </c>
      <c r="J1051">
        <v>1416896264</v>
      </c>
      <c r="K1051" t="b">
        <v>0</v>
      </c>
      <c r="L1051">
        <v>0</v>
      </c>
      <c r="M1051" t="b">
        <v>0</v>
      </c>
      <c r="N1051" t="s">
        <v>8270</v>
      </c>
      <c r="O1051">
        <f t="shared" si="80"/>
        <v>0</v>
      </c>
      <c r="P1051">
        <f t="shared" si="81"/>
        <v>0</v>
      </c>
      <c r="Q1051" s="12" t="s">
        <v>8317</v>
      </c>
      <c r="R1051" t="s">
        <v>8318</v>
      </c>
      <c r="S1051" s="15">
        <f t="shared" si="82"/>
        <v>41968.262314814812</v>
      </c>
      <c r="T1051" s="15">
        <f t="shared" si="83"/>
        <v>42008.262314814812</v>
      </c>
      <c r="U1051">
        <f t="shared" si="84"/>
        <v>2014</v>
      </c>
    </row>
    <row r="1052" spans="1:21" ht="32" x14ac:dyDescent="0.2">
      <c r="A1052">
        <v>2391</v>
      </c>
      <c r="B1052" s="3" t="s">
        <v>2392</v>
      </c>
      <c r="C1052" s="3" t="s">
        <v>6501</v>
      </c>
      <c r="D1052" s="6">
        <v>20000</v>
      </c>
      <c r="E1052" s="8">
        <v>25</v>
      </c>
      <c r="F1052" t="s">
        <v>8219</v>
      </c>
      <c r="G1052" t="s">
        <v>8223</v>
      </c>
      <c r="H1052" t="s">
        <v>8245</v>
      </c>
      <c r="I1052">
        <v>1427825044</v>
      </c>
      <c r="J1052">
        <v>1425236644</v>
      </c>
      <c r="K1052" t="b">
        <v>0</v>
      </c>
      <c r="L1052">
        <v>1</v>
      </c>
      <c r="M1052" t="b">
        <v>0</v>
      </c>
      <c r="N1052" t="s">
        <v>8270</v>
      </c>
      <c r="O1052">
        <f t="shared" si="80"/>
        <v>0</v>
      </c>
      <c r="P1052">
        <f t="shared" si="81"/>
        <v>25</v>
      </c>
      <c r="Q1052" s="12" t="s">
        <v>8317</v>
      </c>
      <c r="R1052" t="s">
        <v>8318</v>
      </c>
      <c r="S1052" s="15">
        <f t="shared" si="82"/>
        <v>42064.794490740736</v>
      </c>
      <c r="T1052" s="15">
        <f t="shared" si="83"/>
        <v>42094.752824074079</v>
      </c>
      <c r="U1052">
        <f t="shared" si="84"/>
        <v>2015</v>
      </c>
    </row>
    <row r="1053" spans="1:21" ht="48" x14ac:dyDescent="0.2">
      <c r="A1053">
        <v>2392</v>
      </c>
      <c r="B1053" s="3" t="s">
        <v>2393</v>
      </c>
      <c r="C1053" s="3" t="s">
        <v>6502</v>
      </c>
      <c r="D1053" s="6">
        <v>4200</v>
      </c>
      <c r="E1053" s="8">
        <v>0</v>
      </c>
      <c r="F1053" t="s">
        <v>8219</v>
      </c>
      <c r="G1053" t="s">
        <v>8223</v>
      </c>
      <c r="H1053" t="s">
        <v>8245</v>
      </c>
      <c r="I1053">
        <v>1446087223</v>
      </c>
      <c r="J1053">
        <v>1443495223</v>
      </c>
      <c r="K1053" t="b">
        <v>0</v>
      </c>
      <c r="L1053">
        <v>0</v>
      </c>
      <c r="M1053" t="b">
        <v>0</v>
      </c>
      <c r="N1053" t="s">
        <v>8270</v>
      </c>
      <c r="O1053">
        <f t="shared" si="80"/>
        <v>0</v>
      </c>
      <c r="P1053">
        <f t="shared" si="81"/>
        <v>0</v>
      </c>
      <c r="Q1053" s="12" t="s">
        <v>8317</v>
      </c>
      <c r="R1053" t="s">
        <v>8318</v>
      </c>
      <c r="S1053" s="15">
        <f t="shared" si="82"/>
        <v>42276.120636574073</v>
      </c>
      <c r="T1053" s="15">
        <f t="shared" si="83"/>
        <v>42306.120636574073</v>
      </c>
      <c r="U1053">
        <f t="shared" si="84"/>
        <v>2015</v>
      </c>
    </row>
    <row r="1054" spans="1:21" ht="48" x14ac:dyDescent="0.2">
      <c r="A1054">
        <v>2393</v>
      </c>
      <c r="B1054" s="3" t="s">
        <v>2394</v>
      </c>
      <c r="C1054" s="3" t="s">
        <v>6503</v>
      </c>
      <c r="D1054" s="6">
        <v>100000</v>
      </c>
      <c r="E1054" s="8">
        <v>50</v>
      </c>
      <c r="F1054" t="s">
        <v>8219</v>
      </c>
      <c r="G1054" t="s">
        <v>8223</v>
      </c>
      <c r="H1054" t="s">
        <v>8245</v>
      </c>
      <c r="I1054">
        <v>1439048017</v>
      </c>
      <c r="J1054">
        <v>1436456017</v>
      </c>
      <c r="K1054" t="b">
        <v>0</v>
      </c>
      <c r="L1054">
        <v>1</v>
      </c>
      <c r="M1054" t="b">
        <v>0</v>
      </c>
      <c r="N1054" t="s">
        <v>8270</v>
      </c>
      <c r="O1054">
        <f t="shared" si="80"/>
        <v>0</v>
      </c>
      <c r="P1054">
        <f t="shared" si="81"/>
        <v>50</v>
      </c>
      <c r="Q1054" s="12" t="s">
        <v>8317</v>
      </c>
      <c r="R1054" t="s">
        <v>8318</v>
      </c>
      <c r="S1054" s="15">
        <f t="shared" si="82"/>
        <v>42194.648344907408</v>
      </c>
      <c r="T1054" s="15">
        <f t="shared" si="83"/>
        <v>42224.648344907408</v>
      </c>
      <c r="U1054">
        <f t="shared" si="84"/>
        <v>2015</v>
      </c>
    </row>
    <row r="1055" spans="1:21" ht="48" x14ac:dyDescent="0.2">
      <c r="A1055">
        <v>2394</v>
      </c>
      <c r="B1055" s="3" t="s">
        <v>2395</v>
      </c>
      <c r="C1055" s="3" t="s">
        <v>6504</v>
      </c>
      <c r="D1055" s="6">
        <v>5000</v>
      </c>
      <c r="E1055" s="8">
        <v>3</v>
      </c>
      <c r="F1055" t="s">
        <v>8219</v>
      </c>
      <c r="G1055" t="s">
        <v>8240</v>
      </c>
      <c r="H1055" t="s">
        <v>8248</v>
      </c>
      <c r="I1055">
        <v>1424940093</v>
      </c>
      <c r="J1055">
        <v>1422348093</v>
      </c>
      <c r="K1055" t="b">
        <v>0</v>
      </c>
      <c r="L1055">
        <v>2</v>
      </c>
      <c r="M1055" t="b">
        <v>0</v>
      </c>
      <c r="N1055" t="s">
        <v>8270</v>
      </c>
      <c r="O1055">
        <f t="shared" si="80"/>
        <v>0</v>
      </c>
      <c r="P1055">
        <f t="shared" si="81"/>
        <v>1.5</v>
      </c>
      <c r="Q1055" s="12" t="s">
        <v>8317</v>
      </c>
      <c r="R1055" t="s">
        <v>8318</v>
      </c>
      <c r="S1055" s="15">
        <f t="shared" si="82"/>
        <v>42031.362187499995</v>
      </c>
      <c r="T1055" s="15">
        <f t="shared" si="83"/>
        <v>42061.362187499995</v>
      </c>
      <c r="U1055">
        <f t="shared" si="84"/>
        <v>2015</v>
      </c>
    </row>
    <row r="1056" spans="1:21" ht="48" x14ac:dyDescent="0.2">
      <c r="A1056">
        <v>2395</v>
      </c>
      <c r="B1056" s="3" t="s">
        <v>2396</v>
      </c>
      <c r="C1056" s="3" t="s">
        <v>6505</v>
      </c>
      <c r="D1056" s="6">
        <v>33000</v>
      </c>
      <c r="E1056" s="8">
        <v>0</v>
      </c>
      <c r="F1056" t="s">
        <v>8219</v>
      </c>
      <c r="G1056" t="s">
        <v>8223</v>
      </c>
      <c r="H1056" t="s">
        <v>8245</v>
      </c>
      <c r="I1056">
        <v>1484038620</v>
      </c>
      <c r="J1056">
        <v>1481597687</v>
      </c>
      <c r="K1056" t="b">
        <v>0</v>
      </c>
      <c r="L1056">
        <v>0</v>
      </c>
      <c r="M1056" t="b">
        <v>0</v>
      </c>
      <c r="N1056" t="s">
        <v>8270</v>
      </c>
      <c r="O1056">
        <f t="shared" si="80"/>
        <v>0</v>
      </c>
      <c r="P1056">
        <f t="shared" si="81"/>
        <v>0</v>
      </c>
      <c r="Q1056" s="12" t="s">
        <v>8317</v>
      </c>
      <c r="R1056" t="s">
        <v>8318</v>
      </c>
      <c r="S1056" s="15">
        <f t="shared" si="82"/>
        <v>42717.121377314819</v>
      </c>
      <c r="T1056" s="15">
        <f t="shared" si="83"/>
        <v>42745.372916666667</v>
      </c>
      <c r="U1056">
        <f t="shared" si="84"/>
        <v>2016</v>
      </c>
    </row>
    <row r="1057" spans="1:21" ht="48" x14ac:dyDescent="0.2">
      <c r="A1057">
        <v>2396</v>
      </c>
      <c r="B1057" s="3" t="s">
        <v>2397</v>
      </c>
      <c r="C1057" s="3" t="s">
        <v>6506</v>
      </c>
      <c r="D1057" s="6">
        <v>5000</v>
      </c>
      <c r="E1057" s="8">
        <v>10</v>
      </c>
      <c r="F1057" t="s">
        <v>8219</v>
      </c>
      <c r="G1057" t="s">
        <v>8239</v>
      </c>
      <c r="H1057" t="s">
        <v>8256</v>
      </c>
      <c r="I1057">
        <v>1444940558</v>
      </c>
      <c r="J1057">
        <v>1442348558</v>
      </c>
      <c r="K1057" t="b">
        <v>0</v>
      </c>
      <c r="L1057">
        <v>1</v>
      </c>
      <c r="M1057" t="b">
        <v>0</v>
      </c>
      <c r="N1057" t="s">
        <v>8270</v>
      </c>
      <c r="O1057">
        <f t="shared" si="80"/>
        <v>0</v>
      </c>
      <c r="P1057">
        <f t="shared" si="81"/>
        <v>10</v>
      </c>
      <c r="Q1057" s="12" t="s">
        <v>8317</v>
      </c>
      <c r="R1057" t="s">
        <v>8318</v>
      </c>
      <c r="S1057" s="15">
        <f t="shared" si="82"/>
        <v>42262.849050925928</v>
      </c>
      <c r="T1057" s="15">
        <f t="shared" si="83"/>
        <v>42292.849050925928</v>
      </c>
      <c r="U1057">
        <f t="shared" si="84"/>
        <v>2015</v>
      </c>
    </row>
    <row r="1058" spans="1:21" ht="48" x14ac:dyDescent="0.2">
      <c r="A1058">
        <v>2397</v>
      </c>
      <c r="B1058" s="3" t="s">
        <v>2398</v>
      </c>
      <c r="C1058" s="3" t="s">
        <v>6507</v>
      </c>
      <c r="D1058" s="6">
        <v>124000</v>
      </c>
      <c r="E1058" s="8">
        <v>0</v>
      </c>
      <c r="F1058" t="s">
        <v>8219</v>
      </c>
      <c r="G1058" t="s">
        <v>8223</v>
      </c>
      <c r="H1058" t="s">
        <v>8245</v>
      </c>
      <c r="I1058">
        <v>1420233256</v>
      </c>
      <c r="J1058">
        <v>1417641256</v>
      </c>
      <c r="K1058" t="b">
        <v>0</v>
      </c>
      <c r="L1058">
        <v>0</v>
      </c>
      <c r="M1058" t="b">
        <v>0</v>
      </c>
      <c r="N1058" t="s">
        <v>8270</v>
      </c>
      <c r="O1058">
        <f t="shared" si="80"/>
        <v>0</v>
      </c>
      <c r="P1058">
        <f t="shared" si="81"/>
        <v>0</v>
      </c>
      <c r="Q1058" s="12" t="s">
        <v>8317</v>
      </c>
      <c r="R1058" t="s">
        <v>8318</v>
      </c>
      <c r="S1058" s="15">
        <f t="shared" si="82"/>
        <v>41976.88490740741</v>
      </c>
      <c r="T1058" s="15">
        <f t="shared" si="83"/>
        <v>42006.88490740741</v>
      </c>
      <c r="U1058">
        <f t="shared" si="84"/>
        <v>2014</v>
      </c>
    </row>
    <row r="1059" spans="1:21" ht="48" x14ac:dyDescent="0.2">
      <c r="A1059">
        <v>2398</v>
      </c>
      <c r="B1059" s="3" t="s">
        <v>2399</v>
      </c>
      <c r="C1059" s="3" t="s">
        <v>6508</v>
      </c>
      <c r="D1059" s="6">
        <v>4000</v>
      </c>
      <c r="E1059" s="8">
        <v>0</v>
      </c>
      <c r="F1059" t="s">
        <v>8219</v>
      </c>
      <c r="G1059" t="s">
        <v>8223</v>
      </c>
      <c r="H1059" t="s">
        <v>8245</v>
      </c>
      <c r="I1059">
        <v>1435874384</v>
      </c>
      <c r="J1059">
        <v>1433282384</v>
      </c>
      <c r="K1059" t="b">
        <v>0</v>
      </c>
      <c r="L1059">
        <v>0</v>
      </c>
      <c r="M1059" t="b">
        <v>0</v>
      </c>
      <c r="N1059" t="s">
        <v>8270</v>
      </c>
      <c r="O1059">
        <f t="shared" si="80"/>
        <v>0</v>
      </c>
      <c r="P1059">
        <f t="shared" si="81"/>
        <v>0</v>
      </c>
      <c r="Q1059" s="12" t="s">
        <v>8317</v>
      </c>
      <c r="R1059" t="s">
        <v>8318</v>
      </c>
      <c r="S1059" s="15">
        <f t="shared" si="82"/>
        <v>42157.916481481487</v>
      </c>
      <c r="T1059" s="15">
        <f t="shared" si="83"/>
        <v>42187.916481481487</v>
      </c>
      <c r="U1059">
        <f t="shared" si="84"/>
        <v>2015</v>
      </c>
    </row>
    <row r="1060" spans="1:21" ht="48" x14ac:dyDescent="0.2">
      <c r="A1060">
        <v>2399</v>
      </c>
      <c r="B1060" s="3" t="s">
        <v>2400</v>
      </c>
      <c r="C1060" s="3" t="s">
        <v>6509</v>
      </c>
      <c r="D1060" s="6">
        <v>13000</v>
      </c>
      <c r="E1060" s="8">
        <v>0</v>
      </c>
      <c r="F1060" t="s">
        <v>8219</v>
      </c>
      <c r="G1060" t="s">
        <v>8234</v>
      </c>
      <c r="H1060" t="s">
        <v>8254</v>
      </c>
      <c r="I1060">
        <v>1418934506</v>
      </c>
      <c r="J1060">
        <v>1415910506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 s="12" t="s">
        <v>8317</v>
      </c>
      <c r="R1060" t="s">
        <v>8318</v>
      </c>
      <c r="S1060" s="15">
        <f t="shared" si="82"/>
        <v>41956.853078703702</v>
      </c>
      <c r="T1060" s="15">
        <f t="shared" si="83"/>
        <v>41991.853078703702</v>
      </c>
      <c r="U1060">
        <f t="shared" si="84"/>
        <v>2014</v>
      </c>
    </row>
    <row r="1061" spans="1:21" ht="48" x14ac:dyDescent="0.2">
      <c r="A1061">
        <v>2400</v>
      </c>
      <c r="B1061" s="3" t="s">
        <v>2401</v>
      </c>
      <c r="C1061" s="3" t="s">
        <v>6510</v>
      </c>
      <c r="D1061" s="6">
        <v>50000</v>
      </c>
      <c r="E1061" s="8">
        <v>0</v>
      </c>
      <c r="F1061" t="s">
        <v>8219</v>
      </c>
      <c r="G1061" t="s">
        <v>8225</v>
      </c>
      <c r="H1061" t="s">
        <v>8247</v>
      </c>
      <c r="I1061">
        <v>1460615164</v>
      </c>
      <c r="J1061">
        <v>1458023164</v>
      </c>
      <c r="K1061" t="b">
        <v>0</v>
      </c>
      <c r="L1061">
        <v>0</v>
      </c>
      <c r="M1061" t="b">
        <v>0</v>
      </c>
      <c r="N1061" t="s">
        <v>8270</v>
      </c>
      <c r="O1061">
        <f t="shared" si="80"/>
        <v>0</v>
      </c>
      <c r="P1061">
        <f t="shared" si="81"/>
        <v>0</v>
      </c>
      <c r="Q1061" s="12" t="s">
        <v>8317</v>
      </c>
      <c r="R1061" t="s">
        <v>8318</v>
      </c>
      <c r="S1061" s="15">
        <f t="shared" si="82"/>
        <v>42444.268101851849</v>
      </c>
      <c r="T1061" s="15">
        <f t="shared" si="83"/>
        <v>42474.268101851849</v>
      </c>
      <c r="U1061">
        <f t="shared" si="84"/>
        <v>2016</v>
      </c>
    </row>
    <row r="1062" spans="1:21" ht="48" x14ac:dyDescent="0.2">
      <c r="A1062">
        <v>1000</v>
      </c>
      <c r="B1062" s="3" t="s">
        <v>1001</v>
      </c>
      <c r="C1062" s="3" t="s">
        <v>5110</v>
      </c>
      <c r="D1062" s="6">
        <v>894700</v>
      </c>
      <c r="E1062" s="8">
        <v>19824</v>
      </c>
      <c r="F1062" t="s">
        <v>8219</v>
      </c>
      <c r="G1062" t="s">
        <v>8223</v>
      </c>
      <c r="H1062" t="s">
        <v>8245</v>
      </c>
      <c r="I1062">
        <v>1489537560</v>
      </c>
      <c r="J1062">
        <v>1484357160</v>
      </c>
      <c r="K1062" t="b">
        <v>0</v>
      </c>
      <c r="L1062">
        <v>6</v>
      </c>
      <c r="M1062" t="b">
        <v>0</v>
      </c>
      <c r="N1062" t="s">
        <v>8271</v>
      </c>
      <c r="O1062">
        <f t="shared" si="80"/>
        <v>2</v>
      </c>
      <c r="P1062">
        <f t="shared" si="81"/>
        <v>3304</v>
      </c>
      <c r="Q1062" s="12" t="s">
        <v>8317</v>
      </c>
      <c r="R1062" t="s">
        <v>8319</v>
      </c>
      <c r="S1062" s="15">
        <f t="shared" si="82"/>
        <v>42749.059722222228</v>
      </c>
      <c r="T1062" s="15">
        <f t="shared" si="83"/>
        <v>42809.018055555556</v>
      </c>
      <c r="U1062">
        <f t="shared" si="84"/>
        <v>2017</v>
      </c>
    </row>
    <row r="1063" spans="1:21" ht="48" x14ac:dyDescent="0.2">
      <c r="A1063">
        <v>1001</v>
      </c>
      <c r="B1063" s="3" t="s">
        <v>1002</v>
      </c>
      <c r="C1063" s="3" t="s">
        <v>5111</v>
      </c>
      <c r="D1063" s="6">
        <v>5000</v>
      </c>
      <c r="E1063" s="8">
        <v>5200</v>
      </c>
      <c r="F1063" t="s">
        <v>8219</v>
      </c>
      <c r="G1063" t="s">
        <v>8224</v>
      </c>
      <c r="H1063" t="s">
        <v>8246</v>
      </c>
      <c r="I1063">
        <v>1485796613</v>
      </c>
      <c r="J1063">
        <v>1481908613</v>
      </c>
      <c r="K1063" t="b">
        <v>0</v>
      </c>
      <c r="L1063">
        <v>4</v>
      </c>
      <c r="M1063" t="b">
        <v>0</v>
      </c>
      <c r="N1063" t="s">
        <v>8271</v>
      </c>
      <c r="O1063">
        <f t="shared" si="80"/>
        <v>104</v>
      </c>
      <c r="P1063">
        <f t="shared" si="81"/>
        <v>1300</v>
      </c>
      <c r="Q1063" s="12" t="s">
        <v>8317</v>
      </c>
      <c r="R1063" t="s">
        <v>8319</v>
      </c>
      <c r="S1063" s="15">
        <f t="shared" si="82"/>
        <v>42720.720057870371</v>
      </c>
      <c r="T1063" s="15">
        <f t="shared" si="83"/>
        <v>42765.720057870371</v>
      </c>
      <c r="U1063">
        <f t="shared" si="84"/>
        <v>2016</v>
      </c>
    </row>
    <row r="1064" spans="1:21" ht="48" x14ac:dyDescent="0.2">
      <c r="A1064">
        <v>1002</v>
      </c>
      <c r="B1064" s="3" t="s">
        <v>1003</v>
      </c>
      <c r="C1064" s="3" t="s">
        <v>5112</v>
      </c>
      <c r="D1064" s="6">
        <v>9999</v>
      </c>
      <c r="E1064" s="8">
        <v>2960</v>
      </c>
      <c r="F1064" t="s">
        <v>8219</v>
      </c>
      <c r="G1064" t="s">
        <v>8223</v>
      </c>
      <c r="H1064" t="s">
        <v>8245</v>
      </c>
      <c r="I1064">
        <v>1450331940</v>
      </c>
      <c r="J1064">
        <v>1447777514</v>
      </c>
      <c r="K1064" t="b">
        <v>0</v>
      </c>
      <c r="L1064">
        <v>22</v>
      </c>
      <c r="M1064" t="b">
        <v>0</v>
      </c>
      <c r="N1064" t="s">
        <v>8271</v>
      </c>
      <c r="O1064">
        <f t="shared" si="80"/>
        <v>30</v>
      </c>
      <c r="P1064">
        <f t="shared" si="81"/>
        <v>134.55000000000001</v>
      </c>
      <c r="Q1064" s="12" t="s">
        <v>8317</v>
      </c>
      <c r="R1064" t="s">
        <v>8319</v>
      </c>
      <c r="S1064" s="15">
        <f t="shared" si="82"/>
        <v>42325.684189814812</v>
      </c>
      <c r="T1064" s="15">
        <f t="shared" si="83"/>
        <v>42355.249305555553</v>
      </c>
      <c r="U1064">
        <f t="shared" si="84"/>
        <v>2015</v>
      </c>
    </row>
    <row r="1065" spans="1:21" ht="48" x14ac:dyDescent="0.2">
      <c r="A1065">
        <v>1003</v>
      </c>
      <c r="B1065" s="3" t="s">
        <v>1004</v>
      </c>
      <c r="C1065" s="3" t="s">
        <v>5113</v>
      </c>
      <c r="D1065" s="6">
        <v>20000</v>
      </c>
      <c r="E1065" s="8">
        <v>3211</v>
      </c>
      <c r="F1065" t="s">
        <v>8219</v>
      </c>
      <c r="G1065" t="s">
        <v>8229</v>
      </c>
      <c r="H1065" t="s">
        <v>8248</v>
      </c>
      <c r="I1065">
        <v>1489680061</v>
      </c>
      <c r="J1065">
        <v>1487091661</v>
      </c>
      <c r="K1065" t="b">
        <v>0</v>
      </c>
      <c r="L1065">
        <v>15</v>
      </c>
      <c r="M1065" t="b">
        <v>0</v>
      </c>
      <c r="N1065" t="s">
        <v>8271</v>
      </c>
      <c r="O1065">
        <f t="shared" si="80"/>
        <v>16</v>
      </c>
      <c r="P1065">
        <f t="shared" si="81"/>
        <v>214.07</v>
      </c>
      <c r="Q1065" s="12" t="s">
        <v>8317</v>
      </c>
      <c r="R1065" t="s">
        <v>8319</v>
      </c>
      <c r="S1065" s="15">
        <f t="shared" si="82"/>
        <v>42780.709039351852</v>
      </c>
      <c r="T1065" s="15">
        <f t="shared" si="83"/>
        <v>42810.667372685188</v>
      </c>
      <c r="U1065">
        <f t="shared" si="84"/>
        <v>2017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85">ROUND(E1082/D1082*100,0)</f>
        <v>9</v>
      </c>
      <c r="P1082">
        <f t="shared" ref="P1082:P1145" si="86">IFERROR(ROUND(E1082/L1082,2),0)</f>
        <v>18.579999999999998</v>
      </c>
      <c r="Q1082" s="12" t="s">
        <v>8331</v>
      </c>
      <c r="R1082" t="s">
        <v>8332</v>
      </c>
      <c r="S1082" s="15">
        <f t="shared" ref="S1082:S1145" si="87">(((J1082/60)/60)/24+DATE(1970,1,1))</f>
        <v>41740.138113425928</v>
      </c>
      <c r="T1082" s="15">
        <f t="shared" ref="T1082:T1145" si="88">(((I1082/60)/60)/24)+DATE(1970,1,1)</f>
        <v>41770.138113425928</v>
      </c>
      <c r="U1082">
        <f t="shared" ref="U1082:U1145" si="89">YEAR(S1082)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2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2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2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2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2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2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2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2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90">ROUND(E1146/D1146*100,0)</f>
        <v>0</v>
      </c>
      <c r="P1146">
        <f t="shared" ref="P1146:P1209" si="91">IFERROR(ROUND(E1146/L1146,2),0)</f>
        <v>0</v>
      </c>
      <c r="Q1146" s="12" t="s">
        <v>8334</v>
      </c>
      <c r="R1146" t="s">
        <v>8335</v>
      </c>
      <c r="S1146" s="15">
        <f t="shared" ref="S1146:S1209" si="92">(((J1146/60)/60)/24+DATE(1970,1,1))</f>
        <v>42093.181944444441</v>
      </c>
      <c r="T1146" s="15">
        <f t="shared" ref="T1146:T1209" si="93">(((I1146/60)/60)/24)+DATE(1970,1,1)</f>
        <v>42123.181944444441</v>
      </c>
      <c r="U1146">
        <f t="shared" ref="U1146:U1209" si="94">YEAR(S1146)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2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2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2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2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2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2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2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2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95">ROUND(E1210/D1210*100,0)</f>
        <v>155</v>
      </c>
      <c r="P1210">
        <f t="shared" ref="P1210:P1273" si="96">IFERROR(ROUND(E1210/L1210,2),0)</f>
        <v>207.07</v>
      </c>
      <c r="Q1210" s="12" t="s">
        <v>8336</v>
      </c>
      <c r="R1210" t="s">
        <v>8337</v>
      </c>
      <c r="S1210" s="15">
        <f t="shared" ref="S1210:S1273" si="97">(((J1210/60)/60)/24+DATE(1970,1,1))</f>
        <v>42423.709074074075</v>
      </c>
      <c r="T1210" s="15">
        <f t="shared" ref="T1210:T1273" si="98">(((I1210/60)/60)/24)+DATE(1970,1,1)</f>
        <v>42453.667407407411</v>
      </c>
      <c r="U1210">
        <f t="shared" ref="U1210:U1273" si="99">YEAR(S1210)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2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2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2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2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2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2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2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2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1004</v>
      </c>
      <c r="B1226" s="3" t="s">
        <v>1005</v>
      </c>
      <c r="C1226" s="3" t="s">
        <v>5114</v>
      </c>
      <c r="D1226" s="6">
        <v>25000</v>
      </c>
      <c r="E1226" s="8">
        <v>20552</v>
      </c>
      <c r="F1226" t="s">
        <v>8219</v>
      </c>
      <c r="G1226" t="s">
        <v>8223</v>
      </c>
      <c r="H1226" t="s">
        <v>8245</v>
      </c>
      <c r="I1226">
        <v>1455814827</v>
      </c>
      <c r="J1226">
        <v>1453222827</v>
      </c>
      <c r="K1226" t="b">
        <v>0</v>
      </c>
      <c r="L1226">
        <v>95</v>
      </c>
      <c r="M1226" t="b">
        <v>0</v>
      </c>
      <c r="N1226" t="s">
        <v>8271</v>
      </c>
      <c r="O1226">
        <f t="shared" si="95"/>
        <v>82</v>
      </c>
      <c r="P1226">
        <f t="shared" si="96"/>
        <v>216.34</v>
      </c>
      <c r="Q1226" s="12" t="s">
        <v>8317</v>
      </c>
      <c r="R1226" t="s">
        <v>8319</v>
      </c>
      <c r="S1226" s="15">
        <f t="shared" si="97"/>
        <v>42388.708645833336</v>
      </c>
      <c r="T1226" s="15">
        <f t="shared" si="98"/>
        <v>42418.708645833336</v>
      </c>
      <c r="U1226">
        <f t="shared" si="99"/>
        <v>2016</v>
      </c>
    </row>
    <row r="1227" spans="1:21" ht="32" x14ac:dyDescent="0.2">
      <c r="A1227">
        <v>1005</v>
      </c>
      <c r="B1227" s="3" t="s">
        <v>1006</v>
      </c>
      <c r="C1227" s="3" t="s">
        <v>5115</v>
      </c>
      <c r="D1227" s="6">
        <v>200000</v>
      </c>
      <c r="E1227" s="8">
        <v>150102</v>
      </c>
      <c r="F1227" t="s">
        <v>8219</v>
      </c>
      <c r="G1227" t="s">
        <v>8223</v>
      </c>
      <c r="H1227" t="s">
        <v>8245</v>
      </c>
      <c r="I1227">
        <v>1446217183</v>
      </c>
      <c r="J1227">
        <v>1443538783</v>
      </c>
      <c r="K1227" t="b">
        <v>0</v>
      </c>
      <c r="L1227">
        <v>161</v>
      </c>
      <c r="M1227" t="b">
        <v>0</v>
      </c>
      <c r="N1227" t="s">
        <v>8271</v>
      </c>
      <c r="O1227">
        <f t="shared" si="95"/>
        <v>75</v>
      </c>
      <c r="P1227">
        <f t="shared" si="96"/>
        <v>932.31</v>
      </c>
      <c r="Q1227" s="12" t="s">
        <v>8317</v>
      </c>
      <c r="R1227" t="s">
        <v>8319</v>
      </c>
      <c r="S1227" s="15">
        <f t="shared" si="97"/>
        <v>42276.624803240738</v>
      </c>
      <c r="T1227" s="15">
        <f t="shared" si="98"/>
        <v>42307.624803240738</v>
      </c>
      <c r="U1227">
        <f t="shared" si="99"/>
        <v>2015</v>
      </c>
    </row>
    <row r="1228" spans="1:21" ht="48" x14ac:dyDescent="0.2">
      <c r="A1228">
        <v>1006</v>
      </c>
      <c r="B1228" s="3" t="s">
        <v>1007</v>
      </c>
      <c r="C1228" s="3" t="s">
        <v>5116</v>
      </c>
      <c r="D1228" s="6">
        <v>4000</v>
      </c>
      <c r="E1228" s="8">
        <v>234</v>
      </c>
      <c r="F1228" t="s">
        <v>8219</v>
      </c>
      <c r="G1228" t="s">
        <v>8223</v>
      </c>
      <c r="H1228" t="s">
        <v>8245</v>
      </c>
      <c r="I1228">
        <v>1418368260</v>
      </c>
      <c r="J1228">
        <v>1417654672</v>
      </c>
      <c r="K1228" t="b">
        <v>0</v>
      </c>
      <c r="L1228">
        <v>8</v>
      </c>
      <c r="M1228" t="b">
        <v>0</v>
      </c>
      <c r="N1228" t="s">
        <v>8271</v>
      </c>
      <c r="O1228">
        <f t="shared" si="95"/>
        <v>6</v>
      </c>
      <c r="P1228">
        <f t="shared" si="96"/>
        <v>29.25</v>
      </c>
      <c r="Q1228" s="12" t="s">
        <v>8317</v>
      </c>
      <c r="R1228" t="s">
        <v>8319</v>
      </c>
      <c r="S1228" s="15">
        <f t="shared" si="97"/>
        <v>41977.040185185186</v>
      </c>
      <c r="T1228" s="15">
        <f t="shared" si="98"/>
        <v>41985.299305555556</v>
      </c>
      <c r="U1228">
        <f t="shared" si="99"/>
        <v>2014</v>
      </c>
    </row>
    <row r="1229" spans="1:21" ht="48" x14ac:dyDescent="0.2">
      <c r="A1229">
        <v>1007</v>
      </c>
      <c r="B1229" s="3" t="s">
        <v>1008</v>
      </c>
      <c r="C1229" s="3" t="s">
        <v>5117</v>
      </c>
      <c r="D1229" s="6">
        <v>30000</v>
      </c>
      <c r="E1229" s="8">
        <v>13296</v>
      </c>
      <c r="F1229" t="s">
        <v>8219</v>
      </c>
      <c r="G1229" t="s">
        <v>8223</v>
      </c>
      <c r="H1229" t="s">
        <v>8245</v>
      </c>
      <c r="I1229">
        <v>1481727623</v>
      </c>
      <c r="J1229">
        <v>1478095223</v>
      </c>
      <c r="K1229" t="b">
        <v>0</v>
      </c>
      <c r="L1229">
        <v>76</v>
      </c>
      <c r="M1229" t="b">
        <v>0</v>
      </c>
      <c r="N1229" t="s">
        <v>8271</v>
      </c>
      <c r="O1229">
        <f t="shared" si="95"/>
        <v>44</v>
      </c>
      <c r="P1229">
        <f t="shared" si="96"/>
        <v>174.95</v>
      </c>
      <c r="Q1229" s="12" t="s">
        <v>8317</v>
      </c>
      <c r="R1229" t="s">
        <v>8319</v>
      </c>
      <c r="S1229" s="15">
        <f t="shared" si="97"/>
        <v>42676.583599537036</v>
      </c>
      <c r="T1229" s="15">
        <f t="shared" si="98"/>
        <v>42718.6252662037</v>
      </c>
      <c r="U1229">
        <f t="shared" si="99"/>
        <v>2016</v>
      </c>
    </row>
    <row r="1230" spans="1:21" ht="48" x14ac:dyDescent="0.2">
      <c r="A1230">
        <v>1008</v>
      </c>
      <c r="B1230" s="3" t="s">
        <v>1009</v>
      </c>
      <c r="C1230" s="3" t="s">
        <v>5118</v>
      </c>
      <c r="D1230" s="6">
        <v>93500</v>
      </c>
      <c r="E1230" s="8">
        <v>250</v>
      </c>
      <c r="F1230" t="s">
        <v>8219</v>
      </c>
      <c r="G1230" t="s">
        <v>8237</v>
      </c>
      <c r="H1230" t="s">
        <v>8255</v>
      </c>
      <c r="I1230">
        <v>1482953115</v>
      </c>
      <c r="J1230">
        <v>1480361115</v>
      </c>
      <c r="K1230" t="b">
        <v>0</v>
      </c>
      <c r="L1230">
        <v>1</v>
      </c>
      <c r="M1230" t="b">
        <v>0</v>
      </c>
      <c r="N1230" t="s">
        <v>8271</v>
      </c>
      <c r="O1230">
        <f t="shared" si="95"/>
        <v>0</v>
      </c>
      <c r="P1230">
        <f t="shared" si="96"/>
        <v>250</v>
      </c>
      <c r="Q1230" s="12" t="s">
        <v>8317</v>
      </c>
      <c r="R1230" t="s">
        <v>8319</v>
      </c>
      <c r="S1230" s="15">
        <f t="shared" si="97"/>
        <v>42702.809201388889</v>
      </c>
      <c r="T1230" s="15">
        <f t="shared" si="98"/>
        <v>42732.809201388889</v>
      </c>
      <c r="U1230">
        <f t="shared" si="99"/>
        <v>2016</v>
      </c>
    </row>
    <row r="1231" spans="1:21" ht="48" x14ac:dyDescent="0.2">
      <c r="A1231">
        <v>1009</v>
      </c>
      <c r="B1231" s="3" t="s">
        <v>1010</v>
      </c>
      <c r="C1231" s="3" t="s">
        <v>5119</v>
      </c>
      <c r="D1231" s="6">
        <v>50000</v>
      </c>
      <c r="E1231" s="8">
        <v>6565</v>
      </c>
      <c r="F1231" t="s">
        <v>8219</v>
      </c>
      <c r="G1231" t="s">
        <v>8223</v>
      </c>
      <c r="H1231" t="s">
        <v>8245</v>
      </c>
      <c r="I1231">
        <v>1466346646</v>
      </c>
      <c r="J1231">
        <v>1463754646</v>
      </c>
      <c r="K1231" t="b">
        <v>0</v>
      </c>
      <c r="L1231">
        <v>101</v>
      </c>
      <c r="M1231" t="b">
        <v>0</v>
      </c>
      <c r="N1231" t="s">
        <v>8271</v>
      </c>
      <c r="O1231">
        <f t="shared" si="95"/>
        <v>13</v>
      </c>
      <c r="P1231">
        <f t="shared" si="96"/>
        <v>65</v>
      </c>
      <c r="Q1231" s="12" t="s">
        <v>8317</v>
      </c>
      <c r="R1231" t="s">
        <v>8319</v>
      </c>
      <c r="S1231" s="15">
        <f t="shared" si="97"/>
        <v>42510.604699074072</v>
      </c>
      <c r="T1231" s="15">
        <f t="shared" si="98"/>
        <v>42540.604699074072</v>
      </c>
      <c r="U1231">
        <f t="shared" si="99"/>
        <v>2016</v>
      </c>
    </row>
    <row r="1232" spans="1:21" ht="48" x14ac:dyDescent="0.2">
      <c r="A1232">
        <v>1010</v>
      </c>
      <c r="B1232" s="3" t="s">
        <v>1011</v>
      </c>
      <c r="C1232" s="3" t="s">
        <v>5120</v>
      </c>
      <c r="D1232" s="6">
        <v>115250</v>
      </c>
      <c r="E1232" s="8">
        <v>220</v>
      </c>
      <c r="F1232" t="s">
        <v>8219</v>
      </c>
      <c r="G1232" t="s">
        <v>8223</v>
      </c>
      <c r="H1232" t="s">
        <v>8245</v>
      </c>
      <c r="I1232">
        <v>1473044340</v>
      </c>
      <c r="J1232">
        <v>1468180462</v>
      </c>
      <c r="K1232" t="b">
        <v>0</v>
      </c>
      <c r="L1232">
        <v>4</v>
      </c>
      <c r="M1232" t="b">
        <v>0</v>
      </c>
      <c r="N1232" t="s">
        <v>8271</v>
      </c>
      <c r="O1232">
        <f t="shared" si="95"/>
        <v>0</v>
      </c>
      <c r="P1232">
        <f t="shared" si="96"/>
        <v>55</v>
      </c>
      <c r="Q1232" s="12" t="s">
        <v>8317</v>
      </c>
      <c r="R1232" t="s">
        <v>8319</v>
      </c>
      <c r="S1232" s="15">
        <f t="shared" si="97"/>
        <v>42561.829421296294</v>
      </c>
      <c r="T1232" s="15">
        <f t="shared" si="98"/>
        <v>42618.124305555553</v>
      </c>
      <c r="U1232">
        <f t="shared" si="99"/>
        <v>2016</v>
      </c>
    </row>
    <row r="1233" spans="1:21" ht="48" x14ac:dyDescent="0.2">
      <c r="A1233">
        <v>1011</v>
      </c>
      <c r="B1233" s="3" t="s">
        <v>1012</v>
      </c>
      <c r="C1233" s="3" t="s">
        <v>5121</v>
      </c>
      <c r="D1233" s="6">
        <v>20000</v>
      </c>
      <c r="E1233" s="8">
        <v>75</v>
      </c>
      <c r="F1233" t="s">
        <v>8219</v>
      </c>
      <c r="G1233" t="s">
        <v>8223</v>
      </c>
      <c r="H1233" t="s">
        <v>8245</v>
      </c>
      <c r="I1233">
        <v>1418938395</v>
      </c>
      <c r="J1233">
        <v>1415050395</v>
      </c>
      <c r="K1233" t="b">
        <v>0</v>
      </c>
      <c r="L1233">
        <v>1</v>
      </c>
      <c r="M1233" t="b">
        <v>0</v>
      </c>
      <c r="N1233" t="s">
        <v>8271</v>
      </c>
      <c r="O1233">
        <f t="shared" si="95"/>
        <v>0</v>
      </c>
      <c r="P1233">
        <f t="shared" si="96"/>
        <v>75</v>
      </c>
      <c r="Q1233" s="12" t="s">
        <v>8317</v>
      </c>
      <c r="R1233" t="s">
        <v>8319</v>
      </c>
      <c r="S1233" s="15">
        <f t="shared" si="97"/>
        <v>41946.898090277777</v>
      </c>
      <c r="T1233" s="15">
        <f t="shared" si="98"/>
        <v>41991.898090277777</v>
      </c>
      <c r="U1233">
        <f t="shared" si="99"/>
        <v>2014</v>
      </c>
    </row>
    <row r="1234" spans="1:21" ht="48" x14ac:dyDescent="0.2">
      <c r="A1234">
        <v>1012</v>
      </c>
      <c r="B1234" s="3" t="s">
        <v>1013</v>
      </c>
      <c r="C1234" s="3" t="s">
        <v>5122</v>
      </c>
      <c r="D1234" s="6">
        <v>5000</v>
      </c>
      <c r="E1234" s="8">
        <v>1076751.05</v>
      </c>
      <c r="F1234" t="s">
        <v>8219</v>
      </c>
      <c r="G1234" t="s">
        <v>8223</v>
      </c>
      <c r="H1234" t="s">
        <v>8245</v>
      </c>
      <c r="I1234">
        <v>1485254052</v>
      </c>
      <c r="J1234">
        <v>1481366052</v>
      </c>
      <c r="K1234" t="b">
        <v>0</v>
      </c>
      <c r="L1234">
        <v>775</v>
      </c>
      <c r="M1234" t="b">
        <v>0</v>
      </c>
      <c r="N1234" t="s">
        <v>8271</v>
      </c>
      <c r="O1234">
        <f t="shared" si="95"/>
        <v>21535</v>
      </c>
      <c r="P1234">
        <f t="shared" si="96"/>
        <v>1389.36</v>
      </c>
      <c r="Q1234" s="12" t="s">
        <v>8317</v>
      </c>
      <c r="R1234" t="s">
        <v>8319</v>
      </c>
      <c r="S1234" s="15">
        <f t="shared" si="97"/>
        <v>42714.440416666665</v>
      </c>
      <c r="T1234" s="15">
        <f t="shared" si="98"/>
        <v>42759.440416666665</v>
      </c>
      <c r="U1234">
        <f t="shared" si="99"/>
        <v>2016</v>
      </c>
    </row>
    <row r="1235" spans="1:21" ht="48" x14ac:dyDescent="0.2">
      <c r="A1235">
        <v>1013</v>
      </c>
      <c r="B1235" s="3" t="s">
        <v>1014</v>
      </c>
      <c r="C1235" s="3" t="s">
        <v>5123</v>
      </c>
      <c r="D1235" s="6">
        <v>25000</v>
      </c>
      <c r="E1235" s="8">
        <v>8632</v>
      </c>
      <c r="F1235" t="s">
        <v>8219</v>
      </c>
      <c r="G1235" t="s">
        <v>8223</v>
      </c>
      <c r="H1235" t="s">
        <v>8245</v>
      </c>
      <c r="I1235">
        <v>1451419200</v>
      </c>
      <c r="J1235">
        <v>1449000056</v>
      </c>
      <c r="K1235" t="b">
        <v>0</v>
      </c>
      <c r="L1235">
        <v>90</v>
      </c>
      <c r="M1235" t="b">
        <v>0</v>
      </c>
      <c r="N1235" t="s">
        <v>8271</v>
      </c>
      <c r="O1235">
        <f t="shared" si="95"/>
        <v>35</v>
      </c>
      <c r="P1235">
        <f t="shared" si="96"/>
        <v>95.91</v>
      </c>
      <c r="Q1235" s="12" t="s">
        <v>8317</v>
      </c>
      <c r="R1235" t="s">
        <v>8319</v>
      </c>
      <c r="S1235" s="15">
        <f t="shared" si="97"/>
        <v>42339.833981481483</v>
      </c>
      <c r="T1235" s="15">
        <f t="shared" si="98"/>
        <v>42367.833333333328</v>
      </c>
      <c r="U1235">
        <f t="shared" si="99"/>
        <v>2015</v>
      </c>
    </row>
    <row r="1236" spans="1:21" ht="32" x14ac:dyDescent="0.2">
      <c r="A1236">
        <v>1014</v>
      </c>
      <c r="B1236" s="3" t="s">
        <v>1015</v>
      </c>
      <c r="C1236" s="3" t="s">
        <v>5124</v>
      </c>
      <c r="D1236" s="6">
        <v>10000</v>
      </c>
      <c r="E1236" s="8">
        <v>3060</v>
      </c>
      <c r="F1236" t="s">
        <v>8219</v>
      </c>
      <c r="G1236" t="s">
        <v>8223</v>
      </c>
      <c r="H1236" t="s">
        <v>8245</v>
      </c>
      <c r="I1236">
        <v>1420070615</v>
      </c>
      <c r="J1236">
        <v>1415750615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31</v>
      </c>
      <c r="P1236">
        <f t="shared" si="96"/>
        <v>191.25</v>
      </c>
      <c r="Q1236" s="12" t="s">
        <v>8317</v>
      </c>
      <c r="R1236" t="s">
        <v>8319</v>
      </c>
      <c r="S1236" s="15">
        <f t="shared" si="97"/>
        <v>41955.002488425926</v>
      </c>
      <c r="T1236" s="15">
        <f t="shared" si="98"/>
        <v>42005.002488425926</v>
      </c>
      <c r="U1236">
        <f t="shared" si="99"/>
        <v>2014</v>
      </c>
    </row>
    <row r="1237" spans="1:21" ht="32" x14ac:dyDescent="0.2">
      <c r="A1237">
        <v>1015</v>
      </c>
      <c r="B1237" s="3" t="s">
        <v>1016</v>
      </c>
      <c r="C1237" s="3" t="s">
        <v>5125</v>
      </c>
      <c r="D1237" s="6">
        <v>9000</v>
      </c>
      <c r="E1237" s="8">
        <v>240</v>
      </c>
      <c r="F1237" t="s">
        <v>8219</v>
      </c>
      <c r="G1237" t="s">
        <v>8239</v>
      </c>
      <c r="H1237" t="s">
        <v>8256</v>
      </c>
      <c r="I1237">
        <v>1448489095</v>
      </c>
      <c r="J1237">
        <v>1445893495</v>
      </c>
      <c r="K1237" t="b">
        <v>0</v>
      </c>
      <c r="L1237">
        <v>6</v>
      </c>
      <c r="M1237" t="b">
        <v>0</v>
      </c>
      <c r="N1237" t="s">
        <v>8271</v>
      </c>
      <c r="O1237">
        <f t="shared" si="95"/>
        <v>3</v>
      </c>
      <c r="P1237">
        <f t="shared" si="96"/>
        <v>40</v>
      </c>
      <c r="Q1237" s="12" t="s">
        <v>8317</v>
      </c>
      <c r="R1237" t="s">
        <v>8319</v>
      </c>
      <c r="S1237" s="15">
        <f t="shared" si="97"/>
        <v>42303.878414351857</v>
      </c>
      <c r="T1237" s="15">
        <f t="shared" si="98"/>
        <v>42333.920081018514</v>
      </c>
      <c r="U1237">
        <f t="shared" si="99"/>
        <v>2015</v>
      </c>
    </row>
    <row r="1238" spans="1:21" ht="48" x14ac:dyDescent="0.2">
      <c r="A1238">
        <v>1016</v>
      </c>
      <c r="B1238" s="3" t="s">
        <v>1017</v>
      </c>
      <c r="C1238" s="3" t="s">
        <v>5126</v>
      </c>
      <c r="D1238" s="6">
        <v>100000</v>
      </c>
      <c r="E1238" s="8">
        <v>2842</v>
      </c>
      <c r="F1238" t="s">
        <v>8219</v>
      </c>
      <c r="G1238" t="s">
        <v>8223</v>
      </c>
      <c r="H1238" t="s">
        <v>8245</v>
      </c>
      <c r="I1238">
        <v>1459992856</v>
      </c>
      <c r="J1238">
        <v>1456108456</v>
      </c>
      <c r="K1238" t="b">
        <v>0</v>
      </c>
      <c r="L1238">
        <v>38</v>
      </c>
      <c r="M1238" t="b">
        <v>0</v>
      </c>
      <c r="N1238" t="s">
        <v>8271</v>
      </c>
      <c r="O1238">
        <f t="shared" si="95"/>
        <v>3</v>
      </c>
      <c r="P1238">
        <f t="shared" si="96"/>
        <v>74.790000000000006</v>
      </c>
      <c r="Q1238" s="12" t="s">
        <v>8317</v>
      </c>
      <c r="R1238" t="s">
        <v>8319</v>
      </c>
      <c r="S1238" s="15">
        <f t="shared" si="97"/>
        <v>42422.107129629629</v>
      </c>
      <c r="T1238" s="15">
        <f t="shared" si="98"/>
        <v>42467.065462962957</v>
      </c>
      <c r="U1238">
        <f t="shared" si="99"/>
        <v>2016</v>
      </c>
    </row>
    <row r="1239" spans="1:21" ht="48" x14ac:dyDescent="0.2">
      <c r="A1239">
        <v>1017</v>
      </c>
      <c r="B1239" s="3" t="s">
        <v>1018</v>
      </c>
      <c r="C1239" s="3" t="s">
        <v>5127</v>
      </c>
      <c r="D1239" s="6">
        <v>250000</v>
      </c>
      <c r="E1239" s="8">
        <v>57197</v>
      </c>
      <c r="F1239" t="s">
        <v>8219</v>
      </c>
      <c r="G1239" t="s">
        <v>8223</v>
      </c>
      <c r="H1239" t="s">
        <v>8245</v>
      </c>
      <c r="I1239">
        <v>1448125935</v>
      </c>
      <c r="J1239">
        <v>1444666335</v>
      </c>
      <c r="K1239" t="b">
        <v>0</v>
      </c>
      <c r="L1239">
        <v>355</v>
      </c>
      <c r="M1239" t="b">
        <v>0</v>
      </c>
      <c r="N1239" t="s">
        <v>8271</v>
      </c>
      <c r="O1239">
        <f t="shared" si="95"/>
        <v>23</v>
      </c>
      <c r="P1239">
        <f t="shared" si="96"/>
        <v>161.12</v>
      </c>
      <c r="Q1239" s="12" t="s">
        <v>8317</v>
      </c>
      <c r="R1239" t="s">
        <v>8319</v>
      </c>
      <c r="S1239" s="15">
        <f t="shared" si="97"/>
        <v>42289.675173611111</v>
      </c>
      <c r="T1239" s="15">
        <f t="shared" si="98"/>
        <v>42329.716840277775</v>
      </c>
      <c r="U1239">
        <f t="shared" si="99"/>
        <v>2015</v>
      </c>
    </row>
    <row r="1240" spans="1:21" ht="48" x14ac:dyDescent="0.2">
      <c r="A1240">
        <v>1018</v>
      </c>
      <c r="B1240" s="3" t="s">
        <v>1019</v>
      </c>
      <c r="C1240" s="3" t="s">
        <v>5128</v>
      </c>
      <c r="D1240" s="6">
        <v>20000</v>
      </c>
      <c r="E1240" s="8">
        <v>621</v>
      </c>
      <c r="F1240" t="s">
        <v>8219</v>
      </c>
      <c r="G1240" t="s">
        <v>8223</v>
      </c>
      <c r="H1240" t="s">
        <v>8245</v>
      </c>
      <c r="I1240">
        <v>1468496933</v>
      </c>
      <c r="J1240">
        <v>1465904933</v>
      </c>
      <c r="K1240" t="b">
        <v>0</v>
      </c>
      <c r="L1240">
        <v>7</v>
      </c>
      <c r="M1240" t="b">
        <v>0</v>
      </c>
      <c r="N1240" t="s">
        <v>8271</v>
      </c>
      <c r="O1240">
        <f t="shared" si="95"/>
        <v>3</v>
      </c>
      <c r="P1240">
        <f t="shared" si="96"/>
        <v>88.71</v>
      </c>
      <c r="Q1240" s="12" t="s">
        <v>8317</v>
      </c>
      <c r="R1240" t="s">
        <v>8319</v>
      </c>
      <c r="S1240" s="15">
        <f t="shared" si="97"/>
        <v>42535.492280092592</v>
      </c>
      <c r="T1240" s="15">
        <f t="shared" si="98"/>
        <v>42565.492280092592</v>
      </c>
      <c r="U1240">
        <f t="shared" si="99"/>
        <v>2016</v>
      </c>
    </row>
    <row r="1241" spans="1:21" ht="32" x14ac:dyDescent="0.2">
      <c r="A1241">
        <v>1019</v>
      </c>
      <c r="B1241" s="3" t="s">
        <v>1020</v>
      </c>
      <c r="C1241" s="3" t="s">
        <v>5129</v>
      </c>
      <c r="D1241" s="6">
        <v>45000</v>
      </c>
      <c r="E1241" s="8">
        <v>21300</v>
      </c>
      <c r="F1241" t="s">
        <v>8219</v>
      </c>
      <c r="G1241" t="s">
        <v>8223</v>
      </c>
      <c r="H1241" t="s">
        <v>8245</v>
      </c>
      <c r="I1241">
        <v>1423092149</v>
      </c>
      <c r="J1241">
        <v>1420500149</v>
      </c>
      <c r="K1241" t="b">
        <v>0</v>
      </c>
      <c r="L1241">
        <v>400</v>
      </c>
      <c r="M1241" t="b">
        <v>0</v>
      </c>
      <c r="N1241" t="s">
        <v>8271</v>
      </c>
      <c r="O1241">
        <f t="shared" si="95"/>
        <v>47</v>
      </c>
      <c r="P1241">
        <f t="shared" si="96"/>
        <v>53.25</v>
      </c>
      <c r="Q1241" s="12" t="s">
        <v>8317</v>
      </c>
      <c r="R1241" t="s">
        <v>8319</v>
      </c>
      <c r="S1241" s="15">
        <f t="shared" si="97"/>
        <v>42009.973946759259</v>
      </c>
      <c r="T1241" s="15">
        <f t="shared" si="98"/>
        <v>42039.973946759259</v>
      </c>
      <c r="U1241">
        <f t="shared" si="99"/>
        <v>2015</v>
      </c>
    </row>
    <row r="1242" spans="1:21" ht="48" x14ac:dyDescent="0.2">
      <c r="A1242">
        <v>1304</v>
      </c>
      <c r="B1242" s="3" t="s">
        <v>1305</v>
      </c>
      <c r="C1242" s="3" t="s">
        <v>5414</v>
      </c>
      <c r="D1242" s="6">
        <v>40000</v>
      </c>
      <c r="E1242" s="8">
        <v>15851</v>
      </c>
      <c r="F1242" t="s">
        <v>8219</v>
      </c>
      <c r="G1242" t="s">
        <v>8224</v>
      </c>
      <c r="H1242" t="s">
        <v>8246</v>
      </c>
      <c r="I1242">
        <v>1489376405</v>
      </c>
      <c r="J1242">
        <v>1484196005</v>
      </c>
      <c r="K1242" t="b">
        <v>0</v>
      </c>
      <c r="L1242">
        <v>104</v>
      </c>
      <c r="M1242" t="b">
        <v>0</v>
      </c>
      <c r="N1242" t="s">
        <v>8271</v>
      </c>
      <c r="O1242">
        <f t="shared" si="95"/>
        <v>40</v>
      </c>
      <c r="P1242">
        <f t="shared" si="96"/>
        <v>152.41</v>
      </c>
      <c r="Q1242" s="12" t="s">
        <v>8317</v>
      </c>
      <c r="R1242" t="s">
        <v>8319</v>
      </c>
      <c r="S1242" s="15">
        <f t="shared" si="97"/>
        <v>42747.194502314815</v>
      </c>
      <c r="T1242" s="15">
        <f t="shared" si="98"/>
        <v>42807.152835648143</v>
      </c>
      <c r="U1242">
        <f t="shared" si="99"/>
        <v>2017</v>
      </c>
    </row>
    <row r="1243" spans="1:21" ht="48" x14ac:dyDescent="0.2">
      <c r="A1243">
        <v>1305</v>
      </c>
      <c r="B1243" s="3" t="s">
        <v>1306</v>
      </c>
      <c r="C1243" s="3" t="s">
        <v>5415</v>
      </c>
      <c r="D1243" s="6">
        <v>30000</v>
      </c>
      <c r="E1243" s="8">
        <v>7793</v>
      </c>
      <c r="F1243" t="s">
        <v>8219</v>
      </c>
      <c r="G1243" t="s">
        <v>8223</v>
      </c>
      <c r="H1243" t="s">
        <v>8245</v>
      </c>
      <c r="I1243">
        <v>1469122200</v>
      </c>
      <c r="J1243">
        <v>1466611108</v>
      </c>
      <c r="K1243" t="b">
        <v>0</v>
      </c>
      <c r="L1243">
        <v>86</v>
      </c>
      <c r="M1243" t="b">
        <v>0</v>
      </c>
      <c r="N1243" t="s">
        <v>8271</v>
      </c>
      <c r="O1243">
        <f t="shared" si="95"/>
        <v>26</v>
      </c>
      <c r="P1243">
        <f t="shared" si="96"/>
        <v>90.62</v>
      </c>
      <c r="Q1243" s="12" t="s">
        <v>8317</v>
      </c>
      <c r="R1243" t="s">
        <v>8319</v>
      </c>
      <c r="S1243" s="15">
        <f t="shared" si="97"/>
        <v>42543.665601851855</v>
      </c>
      <c r="T1243" s="15">
        <f t="shared" si="98"/>
        <v>42572.729166666672</v>
      </c>
      <c r="U1243">
        <f t="shared" si="99"/>
        <v>2016</v>
      </c>
    </row>
    <row r="1244" spans="1:21" ht="64" x14ac:dyDescent="0.2">
      <c r="A1244">
        <v>1306</v>
      </c>
      <c r="B1244" s="3" t="s">
        <v>1307</v>
      </c>
      <c r="C1244" s="3" t="s">
        <v>5416</v>
      </c>
      <c r="D1244" s="6">
        <v>110000</v>
      </c>
      <c r="E1244" s="8">
        <v>71771</v>
      </c>
      <c r="F1244" t="s">
        <v>8219</v>
      </c>
      <c r="G1244" t="s">
        <v>8223</v>
      </c>
      <c r="H1244" t="s">
        <v>8245</v>
      </c>
      <c r="I1244">
        <v>1417690734</v>
      </c>
      <c r="J1244">
        <v>1415098734</v>
      </c>
      <c r="K1244" t="b">
        <v>0</v>
      </c>
      <c r="L1244">
        <v>356</v>
      </c>
      <c r="M1244" t="b">
        <v>0</v>
      </c>
      <c r="N1244" t="s">
        <v>8271</v>
      </c>
      <c r="O1244">
        <f t="shared" si="95"/>
        <v>65</v>
      </c>
      <c r="P1244">
        <f t="shared" si="96"/>
        <v>201.6</v>
      </c>
      <c r="Q1244" s="12" t="s">
        <v>8317</v>
      </c>
      <c r="R1244" t="s">
        <v>8319</v>
      </c>
      <c r="S1244" s="15">
        <f t="shared" si="97"/>
        <v>41947.457569444443</v>
      </c>
      <c r="T1244" s="15">
        <f t="shared" si="98"/>
        <v>41977.457569444443</v>
      </c>
      <c r="U1244">
        <f t="shared" si="99"/>
        <v>2014</v>
      </c>
    </row>
    <row r="1245" spans="1:21" ht="32" x14ac:dyDescent="0.2">
      <c r="A1245">
        <v>1307</v>
      </c>
      <c r="B1245" s="3" t="s">
        <v>1308</v>
      </c>
      <c r="C1245" s="3" t="s">
        <v>5417</v>
      </c>
      <c r="D1245" s="6">
        <v>50000</v>
      </c>
      <c r="E1245" s="8">
        <v>5757</v>
      </c>
      <c r="F1245" t="s">
        <v>8219</v>
      </c>
      <c r="G1245" t="s">
        <v>8223</v>
      </c>
      <c r="H1245" t="s">
        <v>8245</v>
      </c>
      <c r="I1245">
        <v>1455710679</v>
      </c>
      <c r="J1245">
        <v>1453118679</v>
      </c>
      <c r="K1245" t="b">
        <v>0</v>
      </c>
      <c r="L1245">
        <v>45</v>
      </c>
      <c r="M1245" t="b">
        <v>0</v>
      </c>
      <c r="N1245" t="s">
        <v>8271</v>
      </c>
      <c r="O1245">
        <f t="shared" si="95"/>
        <v>12</v>
      </c>
      <c r="P1245">
        <f t="shared" si="96"/>
        <v>127.93</v>
      </c>
      <c r="Q1245" s="12" t="s">
        <v>8317</v>
      </c>
      <c r="R1245" t="s">
        <v>8319</v>
      </c>
      <c r="S1245" s="15">
        <f t="shared" si="97"/>
        <v>42387.503229166665</v>
      </c>
      <c r="T1245" s="15">
        <f t="shared" si="98"/>
        <v>42417.503229166665</v>
      </c>
      <c r="U1245">
        <f t="shared" si="99"/>
        <v>2016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100">ROUND(E1274/D1274*100,0)</f>
        <v>106</v>
      </c>
      <c r="P1274">
        <f t="shared" ref="P1274:P1337" si="101">IFERROR(ROUND(E1274/L1274,2),0)</f>
        <v>189.29</v>
      </c>
      <c r="Q1274" s="12" t="s">
        <v>8323</v>
      </c>
      <c r="R1274" t="s">
        <v>8324</v>
      </c>
      <c r="S1274" s="15">
        <f t="shared" ref="S1274:S1337" si="102">(((J1274/60)/60)/24+DATE(1970,1,1))</f>
        <v>40274.745127314818</v>
      </c>
      <c r="T1274" s="15">
        <f t="shared" ref="T1274:T1337" si="103">(((I1274/60)/60)/24)+DATE(1970,1,1)</f>
        <v>40344.166666666664</v>
      </c>
      <c r="U1274">
        <f t="shared" ref="U1274:U1337" si="104">YEAR(S1274)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2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2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2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2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2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2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2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2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32" x14ac:dyDescent="0.2">
      <c r="A1306">
        <v>1308</v>
      </c>
      <c r="B1306" s="3" t="s">
        <v>1309</v>
      </c>
      <c r="C1306" s="3" t="s">
        <v>5418</v>
      </c>
      <c r="D1306" s="6">
        <v>10000</v>
      </c>
      <c r="E1306" s="8">
        <v>1136</v>
      </c>
      <c r="F1306" t="s">
        <v>8219</v>
      </c>
      <c r="G1306" t="s">
        <v>8223</v>
      </c>
      <c r="H1306" t="s">
        <v>8245</v>
      </c>
      <c r="I1306">
        <v>1475937812</v>
      </c>
      <c r="J1306">
        <v>1472481812</v>
      </c>
      <c r="K1306" t="b">
        <v>0</v>
      </c>
      <c r="L1306">
        <v>38</v>
      </c>
      <c r="M1306" t="b">
        <v>0</v>
      </c>
      <c r="N1306" t="s">
        <v>8271</v>
      </c>
      <c r="O1306">
        <f t="shared" si="100"/>
        <v>11</v>
      </c>
      <c r="P1306">
        <f t="shared" si="101"/>
        <v>29.89</v>
      </c>
      <c r="Q1306" s="12" t="s">
        <v>8317</v>
      </c>
      <c r="R1306" t="s">
        <v>8319</v>
      </c>
      <c r="S1306" s="15">
        <f t="shared" si="102"/>
        <v>42611.613564814819</v>
      </c>
      <c r="T1306" s="15">
        <f t="shared" si="103"/>
        <v>42651.613564814819</v>
      </c>
      <c r="U1306">
        <f t="shared" si="104"/>
        <v>2016</v>
      </c>
    </row>
    <row r="1307" spans="1:21" ht="32" x14ac:dyDescent="0.2">
      <c r="A1307">
        <v>1309</v>
      </c>
      <c r="B1307" s="3" t="s">
        <v>1310</v>
      </c>
      <c r="C1307" s="3" t="s">
        <v>5419</v>
      </c>
      <c r="D1307" s="6">
        <v>11500</v>
      </c>
      <c r="E1307" s="8">
        <v>12879</v>
      </c>
      <c r="F1307" t="s">
        <v>8219</v>
      </c>
      <c r="G1307" t="s">
        <v>8223</v>
      </c>
      <c r="H1307" t="s">
        <v>8245</v>
      </c>
      <c r="I1307">
        <v>1444943468</v>
      </c>
      <c r="J1307">
        <v>1441919468</v>
      </c>
      <c r="K1307" t="b">
        <v>0</v>
      </c>
      <c r="L1307">
        <v>35</v>
      </c>
      <c r="M1307" t="b">
        <v>0</v>
      </c>
      <c r="N1307" t="s">
        <v>8271</v>
      </c>
      <c r="O1307">
        <f t="shared" si="100"/>
        <v>112</v>
      </c>
      <c r="P1307">
        <f t="shared" si="101"/>
        <v>367.97</v>
      </c>
      <c r="Q1307" s="12" t="s">
        <v>8317</v>
      </c>
      <c r="R1307" t="s">
        <v>8319</v>
      </c>
      <c r="S1307" s="15">
        <f t="shared" si="102"/>
        <v>42257.882731481484</v>
      </c>
      <c r="T1307" s="15">
        <f t="shared" si="103"/>
        <v>42292.882731481484</v>
      </c>
      <c r="U1307">
        <f t="shared" si="104"/>
        <v>2015</v>
      </c>
    </row>
    <row r="1308" spans="1:21" ht="32" x14ac:dyDescent="0.2">
      <c r="A1308">
        <v>1310</v>
      </c>
      <c r="B1308" s="3" t="s">
        <v>1311</v>
      </c>
      <c r="C1308" s="3" t="s">
        <v>5420</v>
      </c>
      <c r="D1308" s="6">
        <v>20000</v>
      </c>
      <c r="E1308" s="8">
        <v>3100</v>
      </c>
      <c r="F1308" t="s">
        <v>8219</v>
      </c>
      <c r="G1308" t="s">
        <v>8223</v>
      </c>
      <c r="H1308" t="s">
        <v>8245</v>
      </c>
      <c r="I1308">
        <v>1471622450</v>
      </c>
      <c r="J1308">
        <v>1467734450</v>
      </c>
      <c r="K1308" t="b">
        <v>0</v>
      </c>
      <c r="L1308">
        <v>24</v>
      </c>
      <c r="M1308" t="b">
        <v>0</v>
      </c>
      <c r="N1308" t="s">
        <v>8271</v>
      </c>
      <c r="O1308">
        <f t="shared" si="100"/>
        <v>16</v>
      </c>
      <c r="P1308">
        <f t="shared" si="101"/>
        <v>129.16999999999999</v>
      </c>
      <c r="Q1308" s="12" t="s">
        <v>8317</v>
      </c>
      <c r="R1308" t="s">
        <v>8319</v>
      </c>
      <c r="S1308" s="15">
        <f t="shared" si="102"/>
        <v>42556.667245370365</v>
      </c>
      <c r="T1308" s="15">
        <f t="shared" si="103"/>
        <v>42601.667245370365</v>
      </c>
      <c r="U1308">
        <f t="shared" si="104"/>
        <v>2016</v>
      </c>
    </row>
    <row r="1309" spans="1:21" ht="48" x14ac:dyDescent="0.2">
      <c r="A1309">
        <v>1311</v>
      </c>
      <c r="B1309" s="3" t="s">
        <v>1312</v>
      </c>
      <c r="C1309" s="3" t="s">
        <v>5421</v>
      </c>
      <c r="D1309" s="6">
        <v>250000</v>
      </c>
      <c r="E1309" s="8">
        <v>80070</v>
      </c>
      <c r="F1309" t="s">
        <v>8219</v>
      </c>
      <c r="G1309" t="s">
        <v>8223</v>
      </c>
      <c r="H1309" t="s">
        <v>8245</v>
      </c>
      <c r="I1309">
        <v>1480536919</v>
      </c>
      <c r="J1309">
        <v>1477509319</v>
      </c>
      <c r="K1309" t="b">
        <v>0</v>
      </c>
      <c r="L1309">
        <v>100</v>
      </c>
      <c r="M1309" t="b">
        <v>0</v>
      </c>
      <c r="N1309" t="s">
        <v>8271</v>
      </c>
      <c r="O1309">
        <f t="shared" si="100"/>
        <v>32</v>
      </c>
      <c r="P1309">
        <f t="shared" si="101"/>
        <v>800.7</v>
      </c>
      <c r="Q1309" s="12" t="s">
        <v>8317</v>
      </c>
      <c r="R1309" t="s">
        <v>8319</v>
      </c>
      <c r="S1309" s="15">
        <f t="shared" si="102"/>
        <v>42669.802303240736</v>
      </c>
      <c r="T1309" s="15">
        <f t="shared" si="103"/>
        <v>42704.843969907408</v>
      </c>
      <c r="U1309">
        <f t="shared" si="104"/>
        <v>2016</v>
      </c>
    </row>
    <row r="1310" spans="1:21" ht="48" x14ac:dyDescent="0.2">
      <c r="A1310">
        <v>1312</v>
      </c>
      <c r="B1310" s="3" t="s">
        <v>1313</v>
      </c>
      <c r="C1310" s="3" t="s">
        <v>5422</v>
      </c>
      <c r="D1310" s="6">
        <v>4600</v>
      </c>
      <c r="E1310" s="8">
        <v>28</v>
      </c>
      <c r="F1310" t="s">
        <v>8219</v>
      </c>
      <c r="G1310" t="s">
        <v>8223</v>
      </c>
      <c r="H1310" t="s">
        <v>8245</v>
      </c>
      <c r="I1310">
        <v>1429375922</v>
      </c>
      <c r="J1310">
        <v>1426783922</v>
      </c>
      <c r="K1310" t="b">
        <v>0</v>
      </c>
      <c r="L1310">
        <v>1</v>
      </c>
      <c r="M1310" t="b">
        <v>0</v>
      </c>
      <c r="N1310" t="s">
        <v>8271</v>
      </c>
      <c r="O1310">
        <f t="shared" si="100"/>
        <v>1</v>
      </c>
      <c r="P1310">
        <f t="shared" si="101"/>
        <v>28</v>
      </c>
      <c r="Q1310" s="12" t="s">
        <v>8317</v>
      </c>
      <c r="R1310" t="s">
        <v>8319</v>
      </c>
      <c r="S1310" s="15">
        <f t="shared" si="102"/>
        <v>42082.702800925923</v>
      </c>
      <c r="T1310" s="15">
        <f t="shared" si="103"/>
        <v>42112.702800925923</v>
      </c>
      <c r="U1310">
        <f t="shared" si="104"/>
        <v>2015</v>
      </c>
    </row>
    <row r="1311" spans="1:21" ht="48" x14ac:dyDescent="0.2">
      <c r="A1311">
        <v>1313</v>
      </c>
      <c r="B1311" s="3" t="s">
        <v>1314</v>
      </c>
      <c r="C1311" s="3" t="s">
        <v>5423</v>
      </c>
      <c r="D1311" s="6">
        <v>40000</v>
      </c>
      <c r="E1311" s="8">
        <v>12446</v>
      </c>
      <c r="F1311" t="s">
        <v>8219</v>
      </c>
      <c r="G1311" t="s">
        <v>8223</v>
      </c>
      <c r="H1311" t="s">
        <v>8245</v>
      </c>
      <c r="I1311">
        <v>1457024514</v>
      </c>
      <c r="J1311">
        <v>1454432514</v>
      </c>
      <c r="K1311" t="b">
        <v>0</v>
      </c>
      <c r="L1311">
        <v>122</v>
      </c>
      <c r="M1311" t="b">
        <v>0</v>
      </c>
      <c r="N1311" t="s">
        <v>8271</v>
      </c>
      <c r="O1311">
        <f t="shared" si="100"/>
        <v>31</v>
      </c>
      <c r="P1311">
        <f t="shared" si="101"/>
        <v>102.02</v>
      </c>
      <c r="Q1311" s="12" t="s">
        <v>8317</v>
      </c>
      <c r="R1311" t="s">
        <v>8319</v>
      </c>
      <c r="S1311" s="15">
        <f t="shared" si="102"/>
        <v>42402.709652777776</v>
      </c>
      <c r="T1311" s="15">
        <f t="shared" si="103"/>
        <v>42432.709652777776</v>
      </c>
      <c r="U1311">
        <f t="shared" si="104"/>
        <v>2016</v>
      </c>
    </row>
    <row r="1312" spans="1:21" ht="48" x14ac:dyDescent="0.2">
      <c r="A1312">
        <v>1314</v>
      </c>
      <c r="B1312" s="3" t="s">
        <v>1315</v>
      </c>
      <c r="C1312" s="3" t="s">
        <v>5424</v>
      </c>
      <c r="D1312" s="6">
        <v>180000</v>
      </c>
      <c r="E1312" s="8">
        <v>2028</v>
      </c>
      <c r="F1312" t="s">
        <v>8219</v>
      </c>
      <c r="G1312" t="s">
        <v>8223</v>
      </c>
      <c r="H1312" t="s">
        <v>8245</v>
      </c>
      <c r="I1312">
        <v>1477065860</v>
      </c>
      <c r="J1312">
        <v>1471881860</v>
      </c>
      <c r="K1312" t="b">
        <v>0</v>
      </c>
      <c r="L1312">
        <v>11</v>
      </c>
      <c r="M1312" t="b">
        <v>0</v>
      </c>
      <c r="N1312" t="s">
        <v>8271</v>
      </c>
      <c r="O1312">
        <f t="shared" si="100"/>
        <v>1</v>
      </c>
      <c r="P1312">
        <f t="shared" si="101"/>
        <v>184.36</v>
      </c>
      <c r="Q1312" s="12" t="s">
        <v>8317</v>
      </c>
      <c r="R1312" t="s">
        <v>8319</v>
      </c>
      <c r="S1312" s="15">
        <f t="shared" si="102"/>
        <v>42604.669675925921</v>
      </c>
      <c r="T1312" s="15">
        <f t="shared" si="103"/>
        <v>42664.669675925921</v>
      </c>
      <c r="U1312">
        <f t="shared" si="104"/>
        <v>2016</v>
      </c>
    </row>
    <row r="1313" spans="1:21" ht="32" x14ac:dyDescent="0.2">
      <c r="A1313">
        <v>1315</v>
      </c>
      <c r="B1313" s="3" t="s">
        <v>1316</v>
      </c>
      <c r="C1313" s="3" t="s">
        <v>5425</v>
      </c>
      <c r="D1313" s="6">
        <v>100000</v>
      </c>
      <c r="E1313" s="8">
        <v>40404</v>
      </c>
      <c r="F1313" t="s">
        <v>8219</v>
      </c>
      <c r="G1313" t="s">
        <v>8223</v>
      </c>
      <c r="H1313" t="s">
        <v>8245</v>
      </c>
      <c r="I1313">
        <v>1446771600</v>
      </c>
      <c r="J1313">
        <v>1443700648</v>
      </c>
      <c r="K1313" t="b">
        <v>0</v>
      </c>
      <c r="L1313">
        <v>248</v>
      </c>
      <c r="M1313" t="b">
        <v>0</v>
      </c>
      <c r="N1313" t="s">
        <v>8271</v>
      </c>
      <c r="O1313">
        <f t="shared" si="100"/>
        <v>40</v>
      </c>
      <c r="P1313">
        <f t="shared" si="101"/>
        <v>162.91999999999999</v>
      </c>
      <c r="Q1313" s="12" t="s">
        <v>8317</v>
      </c>
      <c r="R1313" t="s">
        <v>8319</v>
      </c>
      <c r="S1313" s="15">
        <f t="shared" si="102"/>
        <v>42278.498240740737</v>
      </c>
      <c r="T1313" s="15">
        <f t="shared" si="103"/>
        <v>42314.041666666672</v>
      </c>
      <c r="U1313">
        <f t="shared" si="104"/>
        <v>2015</v>
      </c>
    </row>
    <row r="1314" spans="1:21" ht="48" x14ac:dyDescent="0.2">
      <c r="A1314">
        <v>1316</v>
      </c>
      <c r="B1314" s="3" t="s">
        <v>1317</v>
      </c>
      <c r="C1314" s="3" t="s">
        <v>5426</v>
      </c>
      <c r="D1314" s="6">
        <v>75000</v>
      </c>
      <c r="E1314" s="8">
        <v>1</v>
      </c>
      <c r="F1314" t="s">
        <v>8219</v>
      </c>
      <c r="G1314" t="s">
        <v>8223</v>
      </c>
      <c r="H1314" t="s">
        <v>8245</v>
      </c>
      <c r="I1314">
        <v>1456700709</v>
      </c>
      <c r="J1314">
        <v>1453676709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0</v>
      </c>
      <c r="P1314">
        <f t="shared" si="101"/>
        <v>1</v>
      </c>
      <c r="Q1314" s="12" t="s">
        <v>8317</v>
      </c>
      <c r="R1314" t="s">
        <v>8319</v>
      </c>
      <c r="S1314" s="15">
        <f t="shared" si="102"/>
        <v>42393.961909722217</v>
      </c>
      <c r="T1314" s="15">
        <f t="shared" si="103"/>
        <v>42428.961909722217</v>
      </c>
      <c r="U1314">
        <f t="shared" si="104"/>
        <v>2016</v>
      </c>
    </row>
    <row r="1315" spans="1:21" ht="48" x14ac:dyDescent="0.2">
      <c r="A1315">
        <v>1317</v>
      </c>
      <c r="B1315" s="3" t="s">
        <v>1318</v>
      </c>
      <c r="C1315" s="3" t="s">
        <v>5427</v>
      </c>
      <c r="D1315" s="6">
        <v>200000</v>
      </c>
      <c r="E1315" s="8">
        <v>11467</v>
      </c>
      <c r="F1315" t="s">
        <v>8219</v>
      </c>
      <c r="G1315" t="s">
        <v>8231</v>
      </c>
      <c r="H1315" t="s">
        <v>8252</v>
      </c>
      <c r="I1315">
        <v>1469109600</v>
      </c>
      <c r="J1315">
        <v>1464586746</v>
      </c>
      <c r="K1315" t="b">
        <v>0</v>
      </c>
      <c r="L1315">
        <v>19</v>
      </c>
      <c r="M1315" t="b">
        <v>0</v>
      </c>
      <c r="N1315" t="s">
        <v>8271</v>
      </c>
      <c r="O1315">
        <f t="shared" si="100"/>
        <v>6</v>
      </c>
      <c r="P1315">
        <f t="shared" si="101"/>
        <v>603.53</v>
      </c>
      <c r="Q1315" s="12" t="s">
        <v>8317</v>
      </c>
      <c r="R1315" t="s">
        <v>8319</v>
      </c>
      <c r="S1315" s="15">
        <f t="shared" si="102"/>
        <v>42520.235486111109</v>
      </c>
      <c r="T1315" s="15">
        <f t="shared" si="103"/>
        <v>42572.583333333328</v>
      </c>
      <c r="U1315">
        <f t="shared" si="104"/>
        <v>2016</v>
      </c>
    </row>
    <row r="1316" spans="1:21" ht="48" x14ac:dyDescent="0.2">
      <c r="A1316">
        <v>1318</v>
      </c>
      <c r="B1316" s="3" t="s">
        <v>1319</v>
      </c>
      <c r="C1316" s="3" t="s">
        <v>5428</v>
      </c>
      <c r="D1316" s="6">
        <v>40000</v>
      </c>
      <c r="E1316" s="8">
        <v>6130</v>
      </c>
      <c r="F1316" t="s">
        <v>8219</v>
      </c>
      <c r="G1316" t="s">
        <v>8223</v>
      </c>
      <c r="H1316" t="s">
        <v>8245</v>
      </c>
      <c r="I1316">
        <v>1420938172</v>
      </c>
      <c r="J1316">
        <v>1418346172</v>
      </c>
      <c r="K1316" t="b">
        <v>0</v>
      </c>
      <c r="L1316">
        <v>135</v>
      </c>
      <c r="M1316" t="b">
        <v>0</v>
      </c>
      <c r="N1316" t="s">
        <v>8271</v>
      </c>
      <c r="O1316">
        <f t="shared" si="100"/>
        <v>15</v>
      </c>
      <c r="P1316">
        <f t="shared" si="101"/>
        <v>45.41</v>
      </c>
      <c r="Q1316" s="12" t="s">
        <v>8317</v>
      </c>
      <c r="R1316" t="s">
        <v>8319</v>
      </c>
      <c r="S1316" s="15">
        <f t="shared" si="102"/>
        <v>41985.043657407412</v>
      </c>
      <c r="T1316" s="15">
        <f t="shared" si="103"/>
        <v>42015.043657407412</v>
      </c>
      <c r="U1316">
        <f t="shared" si="104"/>
        <v>2014</v>
      </c>
    </row>
    <row r="1317" spans="1:21" ht="48" x14ac:dyDescent="0.2">
      <c r="A1317">
        <v>1319</v>
      </c>
      <c r="B1317" s="3" t="s">
        <v>1320</v>
      </c>
      <c r="C1317" s="3" t="s">
        <v>5429</v>
      </c>
      <c r="D1317" s="6">
        <v>5800</v>
      </c>
      <c r="E1317" s="8">
        <v>876</v>
      </c>
      <c r="F1317" t="s">
        <v>8219</v>
      </c>
      <c r="G1317" t="s">
        <v>8224</v>
      </c>
      <c r="H1317" t="s">
        <v>8246</v>
      </c>
      <c r="I1317">
        <v>1405094400</v>
      </c>
      <c r="J1317">
        <v>1403810965</v>
      </c>
      <c r="K1317" t="b">
        <v>0</v>
      </c>
      <c r="L1317">
        <v>9</v>
      </c>
      <c r="M1317" t="b">
        <v>0</v>
      </c>
      <c r="N1317" t="s">
        <v>8271</v>
      </c>
      <c r="O1317">
        <f t="shared" si="100"/>
        <v>15</v>
      </c>
      <c r="P1317">
        <f t="shared" si="101"/>
        <v>97.33</v>
      </c>
      <c r="Q1317" s="12" t="s">
        <v>8317</v>
      </c>
      <c r="R1317" t="s">
        <v>8319</v>
      </c>
      <c r="S1317" s="15">
        <f t="shared" si="102"/>
        <v>41816.812094907407</v>
      </c>
      <c r="T1317" s="15">
        <f t="shared" si="103"/>
        <v>41831.666666666664</v>
      </c>
      <c r="U1317">
        <f t="shared" si="104"/>
        <v>2014</v>
      </c>
    </row>
    <row r="1318" spans="1:21" ht="48" x14ac:dyDescent="0.2">
      <c r="A1318">
        <v>1320</v>
      </c>
      <c r="B1318" s="3" t="s">
        <v>1321</v>
      </c>
      <c r="C1318" s="3" t="s">
        <v>5430</v>
      </c>
      <c r="D1318" s="6">
        <v>100000</v>
      </c>
      <c r="E1318" s="8">
        <v>503</v>
      </c>
      <c r="F1318" t="s">
        <v>8219</v>
      </c>
      <c r="G1318" t="s">
        <v>8232</v>
      </c>
      <c r="H1318" t="s">
        <v>8248</v>
      </c>
      <c r="I1318">
        <v>1483138800</v>
      </c>
      <c r="J1318">
        <v>1480610046</v>
      </c>
      <c r="K1318" t="b">
        <v>0</v>
      </c>
      <c r="L1318">
        <v>3</v>
      </c>
      <c r="M1318" t="b">
        <v>0</v>
      </c>
      <c r="N1318" t="s">
        <v>8271</v>
      </c>
      <c r="O1318">
        <f t="shared" si="100"/>
        <v>1</v>
      </c>
      <c r="P1318">
        <f t="shared" si="101"/>
        <v>167.67</v>
      </c>
      <c r="Q1318" s="12" t="s">
        <v>8317</v>
      </c>
      <c r="R1318" t="s">
        <v>8319</v>
      </c>
      <c r="S1318" s="15">
        <f t="shared" si="102"/>
        <v>42705.690347222218</v>
      </c>
      <c r="T1318" s="15">
        <f t="shared" si="103"/>
        <v>42734.958333333328</v>
      </c>
      <c r="U1318">
        <f t="shared" si="104"/>
        <v>2016</v>
      </c>
    </row>
    <row r="1319" spans="1:21" ht="48" x14ac:dyDescent="0.2">
      <c r="A1319">
        <v>1321</v>
      </c>
      <c r="B1319" s="3" t="s">
        <v>1322</v>
      </c>
      <c r="C1319" s="3" t="s">
        <v>5431</v>
      </c>
      <c r="D1319" s="6">
        <v>462000</v>
      </c>
      <c r="E1319" s="8">
        <v>6019</v>
      </c>
      <c r="F1319" t="s">
        <v>8219</v>
      </c>
      <c r="G1319" t="s">
        <v>8234</v>
      </c>
      <c r="H1319" t="s">
        <v>8254</v>
      </c>
      <c r="I1319">
        <v>1482515937</v>
      </c>
      <c r="J1319">
        <v>1479923937</v>
      </c>
      <c r="K1319" t="b">
        <v>0</v>
      </c>
      <c r="L1319">
        <v>7</v>
      </c>
      <c r="M1319" t="b">
        <v>0</v>
      </c>
      <c r="N1319" t="s">
        <v>8271</v>
      </c>
      <c r="O1319">
        <f t="shared" si="100"/>
        <v>1</v>
      </c>
      <c r="P1319">
        <f t="shared" si="101"/>
        <v>859.86</v>
      </c>
      <c r="Q1319" s="12" t="s">
        <v>8317</v>
      </c>
      <c r="R1319" t="s">
        <v>8319</v>
      </c>
      <c r="S1319" s="15">
        <f t="shared" si="102"/>
        <v>42697.74927083333</v>
      </c>
      <c r="T1319" s="15">
        <f t="shared" si="103"/>
        <v>42727.74927083333</v>
      </c>
      <c r="U1319">
        <f t="shared" si="104"/>
        <v>2016</v>
      </c>
    </row>
    <row r="1320" spans="1:21" ht="48" x14ac:dyDescent="0.2">
      <c r="A1320">
        <v>1322</v>
      </c>
      <c r="B1320" s="3" t="s">
        <v>1323</v>
      </c>
      <c r="C1320" s="3" t="s">
        <v>5432</v>
      </c>
      <c r="D1320" s="6">
        <v>35000</v>
      </c>
      <c r="E1320" s="8">
        <v>106</v>
      </c>
      <c r="F1320" t="s">
        <v>8219</v>
      </c>
      <c r="G1320" t="s">
        <v>8224</v>
      </c>
      <c r="H1320" t="s">
        <v>8246</v>
      </c>
      <c r="I1320">
        <v>1432223125</v>
      </c>
      <c r="J1320">
        <v>1429631125</v>
      </c>
      <c r="K1320" t="b">
        <v>0</v>
      </c>
      <c r="L1320">
        <v>4</v>
      </c>
      <c r="M1320" t="b">
        <v>0</v>
      </c>
      <c r="N1320" t="s">
        <v>8271</v>
      </c>
      <c r="O1320">
        <f t="shared" si="100"/>
        <v>0</v>
      </c>
      <c r="P1320">
        <f t="shared" si="101"/>
        <v>26.5</v>
      </c>
      <c r="Q1320" s="12" t="s">
        <v>8317</v>
      </c>
      <c r="R1320" t="s">
        <v>8319</v>
      </c>
      <c r="S1320" s="15">
        <f t="shared" si="102"/>
        <v>42115.656539351854</v>
      </c>
      <c r="T1320" s="15">
        <f t="shared" si="103"/>
        <v>42145.656539351854</v>
      </c>
      <c r="U1320">
        <f t="shared" si="104"/>
        <v>2015</v>
      </c>
    </row>
    <row r="1321" spans="1:21" ht="48" x14ac:dyDescent="0.2">
      <c r="A1321">
        <v>1323</v>
      </c>
      <c r="B1321" s="3" t="s">
        <v>1324</v>
      </c>
      <c r="C1321" s="3" t="s">
        <v>5433</v>
      </c>
      <c r="D1321" s="6">
        <v>15000</v>
      </c>
      <c r="E1321" s="8">
        <v>1332</v>
      </c>
      <c r="F1321" t="s">
        <v>8219</v>
      </c>
      <c r="G1321" t="s">
        <v>8223</v>
      </c>
      <c r="H1321" t="s">
        <v>8245</v>
      </c>
      <c r="I1321">
        <v>1461653700</v>
      </c>
      <c r="J1321">
        <v>1458665146</v>
      </c>
      <c r="K1321" t="b">
        <v>0</v>
      </c>
      <c r="L1321">
        <v>44</v>
      </c>
      <c r="M1321" t="b">
        <v>0</v>
      </c>
      <c r="N1321" t="s">
        <v>8271</v>
      </c>
      <c r="O1321">
        <f t="shared" si="100"/>
        <v>9</v>
      </c>
      <c r="P1321">
        <f t="shared" si="101"/>
        <v>30.27</v>
      </c>
      <c r="Q1321" s="12" t="s">
        <v>8317</v>
      </c>
      <c r="R1321" t="s">
        <v>8319</v>
      </c>
      <c r="S1321" s="15">
        <f t="shared" si="102"/>
        <v>42451.698449074072</v>
      </c>
      <c r="T1321" s="15">
        <f t="shared" si="103"/>
        <v>42486.288194444445</v>
      </c>
      <c r="U1321">
        <f t="shared" si="104"/>
        <v>2016</v>
      </c>
    </row>
    <row r="1322" spans="1:21" ht="48" x14ac:dyDescent="0.2">
      <c r="A1322">
        <v>1324</v>
      </c>
      <c r="B1322" s="3" t="s">
        <v>1325</v>
      </c>
      <c r="C1322" s="3" t="s">
        <v>5434</v>
      </c>
      <c r="D1322" s="6">
        <v>50000</v>
      </c>
      <c r="E1322" s="8">
        <v>4920</v>
      </c>
      <c r="F1322" t="s">
        <v>8219</v>
      </c>
      <c r="G1322" t="s">
        <v>8223</v>
      </c>
      <c r="H1322" t="s">
        <v>8245</v>
      </c>
      <c r="I1322">
        <v>1476371552</v>
      </c>
      <c r="J1322">
        <v>1473779552</v>
      </c>
      <c r="K1322" t="b">
        <v>0</v>
      </c>
      <c r="L1322">
        <v>90</v>
      </c>
      <c r="M1322" t="b">
        <v>0</v>
      </c>
      <c r="N1322" t="s">
        <v>8271</v>
      </c>
      <c r="O1322">
        <f t="shared" si="100"/>
        <v>10</v>
      </c>
      <c r="P1322">
        <f t="shared" si="101"/>
        <v>54.67</v>
      </c>
      <c r="Q1322" s="12" t="s">
        <v>8317</v>
      </c>
      <c r="R1322" t="s">
        <v>8319</v>
      </c>
      <c r="S1322" s="15">
        <f t="shared" si="102"/>
        <v>42626.633703703701</v>
      </c>
      <c r="T1322" s="15">
        <f t="shared" si="103"/>
        <v>42656.633703703701</v>
      </c>
      <c r="U1322">
        <f t="shared" si="104"/>
        <v>2016</v>
      </c>
    </row>
    <row r="1323" spans="1:21" ht="48" x14ac:dyDescent="0.2">
      <c r="A1323">
        <v>1325</v>
      </c>
      <c r="B1323" s="3" t="s">
        <v>1326</v>
      </c>
      <c r="C1323" s="3" t="s">
        <v>5435</v>
      </c>
      <c r="D1323" s="6">
        <v>20000</v>
      </c>
      <c r="E1323" s="8">
        <v>486</v>
      </c>
      <c r="F1323" t="s">
        <v>8219</v>
      </c>
      <c r="G1323" t="s">
        <v>8223</v>
      </c>
      <c r="H1323" t="s">
        <v>8245</v>
      </c>
      <c r="I1323">
        <v>1483063435</v>
      </c>
      <c r="J1323">
        <v>1480471435</v>
      </c>
      <c r="K1323" t="b">
        <v>0</v>
      </c>
      <c r="L1323">
        <v>8</v>
      </c>
      <c r="M1323" t="b">
        <v>0</v>
      </c>
      <c r="N1323" t="s">
        <v>8271</v>
      </c>
      <c r="O1323">
        <f t="shared" si="100"/>
        <v>2</v>
      </c>
      <c r="P1323">
        <f t="shared" si="101"/>
        <v>60.75</v>
      </c>
      <c r="Q1323" s="12" t="s">
        <v>8317</v>
      </c>
      <c r="R1323" t="s">
        <v>8319</v>
      </c>
      <c r="S1323" s="15">
        <f t="shared" si="102"/>
        <v>42704.086053240739</v>
      </c>
      <c r="T1323" s="15">
        <f t="shared" si="103"/>
        <v>42734.086053240739</v>
      </c>
      <c r="U1323">
        <f t="shared" si="104"/>
        <v>2016</v>
      </c>
    </row>
    <row r="1324" spans="1:21" ht="48" x14ac:dyDescent="0.2">
      <c r="A1324">
        <v>1326</v>
      </c>
      <c r="B1324" s="3" t="s">
        <v>1327</v>
      </c>
      <c r="C1324" s="3" t="s">
        <v>5436</v>
      </c>
      <c r="D1324" s="6">
        <v>100000</v>
      </c>
      <c r="E1324" s="8">
        <v>1130</v>
      </c>
      <c r="F1324" t="s">
        <v>8219</v>
      </c>
      <c r="G1324" t="s">
        <v>8223</v>
      </c>
      <c r="H1324" t="s">
        <v>8245</v>
      </c>
      <c r="I1324">
        <v>1421348428</v>
      </c>
      <c r="J1324">
        <v>1417460428</v>
      </c>
      <c r="K1324" t="b">
        <v>0</v>
      </c>
      <c r="L1324">
        <v>11</v>
      </c>
      <c r="M1324" t="b">
        <v>0</v>
      </c>
      <c r="N1324" t="s">
        <v>8271</v>
      </c>
      <c r="O1324">
        <f t="shared" si="100"/>
        <v>1</v>
      </c>
      <c r="P1324">
        <f t="shared" si="101"/>
        <v>102.73</v>
      </c>
      <c r="Q1324" s="12" t="s">
        <v>8317</v>
      </c>
      <c r="R1324" t="s">
        <v>8319</v>
      </c>
      <c r="S1324" s="15">
        <f t="shared" si="102"/>
        <v>41974.791990740734</v>
      </c>
      <c r="T1324" s="15">
        <f t="shared" si="103"/>
        <v>42019.791990740734</v>
      </c>
      <c r="U1324">
        <f t="shared" si="104"/>
        <v>2014</v>
      </c>
    </row>
    <row r="1325" spans="1:21" ht="48" x14ac:dyDescent="0.2">
      <c r="A1325">
        <v>1327</v>
      </c>
      <c r="B1325" s="3" t="s">
        <v>1328</v>
      </c>
      <c r="C1325" s="3" t="s">
        <v>5437</v>
      </c>
      <c r="D1325" s="6">
        <v>48000</v>
      </c>
      <c r="E1325" s="8">
        <v>1705</v>
      </c>
      <c r="F1325" t="s">
        <v>8219</v>
      </c>
      <c r="G1325" t="s">
        <v>8223</v>
      </c>
      <c r="H1325" t="s">
        <v>8245</v>
      </c>
      <c r="I1325">
        <v>1432916235</v>
      </c>
      <c r="J1325">
        <v>1430324235</v>
      </c>
      <c r="K1325" t="b">
        <v>0</v>
      </c>
      <c r="L1325">
        <v>41</v>
      </c>
      <c r="M1325" t="b">
        <v>0</v>
      </c>
      <c r="N1325" t="s">
        <v>8271</v>
      </c>
      <c r="O1325">
        <f t="shared" si="100"/>
        <v>4</v>
      </c>
      <c r="P1325">
        <f t="shared" si="101"/>
        <v>41.59</v>
      </c>
      <c r="Q1325" s="12" t="s">
        <v>8317</v>
      </c>
      <c r="R1325" t="s">
        <v>8319</v>
      </c>
      <c r="S1325" s="15">
        <f t="shared" si="102"/>
        <v>42123.678645833337</v>
      </c>
      <c r="T1325" s="15">
        <f t="shared" si="103"/>
        <v>42153.678645833337</v>
      </c>
      <c r="U1325">
        <f t="shared" si="104"/>
        <v>2015</v>
      </c>
    </row>
    <row r="1326" spans="1:21" ht="48" x14ac:dyDescent="0.2">
      <c r="A1326">
        <v>1328</v>
      </c>
      <c r="B1326" s="3" t="s">
        <v>1329</v>
      </c>
      <c r="C1326" s="3" t="s">
        <v>5438</v>
      </c>
      <c r="D1326" s="6">
        <v>75000</v>
      </c>
      <c r="E1326" s="8">
        <v>1748</v>
      </c>
      <c r="F1326" t="s">
        <v>8219</v>
      </c>
      <c r="G1326" t="s">
        <v>8223</v>
      </c>
      <c r="H1326" t="s">
        <v>8245</v>
      </c>
      <c r="I1326">
        <v>1476458734</v>
      </c>
      <c r="J1326">
        <v>1472570734</v>
      </c>
      <c r="K1326" t="b">
        <v>0</v>
      </c>
      <c r="L1326">
        <v>15</v>
      </c>
      <c r="M1326" t="b">
        <v>0</v>
      </c>
      <c r="N1326" t="s">
        <v>8271</v>
      </c>
      <c r="O1326">
        <f t="shared" si="100"/>
        <v>2</v>
      </c>
      <c r="P1326">
        <f t="shared" si="101"/>
        <v>116.53</v>
      </c>
      <c r="Q1326" s="12" t="s">
        <v>8317</v>
      </c>
      <c r="R1326" t="s">
        <v>8319</v>
      </c>
      <c r="S1326" s="15">
        <f t="shared" si="102"/>
        <v>42612.642754629633</v>
      </c>
      <c r="T1326" s="15">
        <f t="shared" si="103"/>
        <v>42657.642754629633</v>
      </c>
      <c r="U1326">
        <f t="shared" si="104"/>
        <v>2016</v>
      </c>
    </row>
    <row r="1327" spans="1:21" ht="48" x14ac:dyDescent="0.2">
      <c r="A1327">
        <v>1329</v>
      </c>
      <c r="B1327" s="3" t="s">
        <v>1330</v>
      </c>
      <c r="C1327" s="3" t="s">
        <v>5439</v>
      </c>
      <c r="D1327" s="6">
        <v>50000</v>
      </c>
      <c r="E1327" s="8">
        <v>408</v>
      </c>
      <c r="F1327" t="s">
        <v>8219</v>
      </c>
      <c r="G1327" t="s">
        <v>8223</v>
      </c>
      <c r="H1327" t="s">
        <v>8245</v>
      </c>
      <c r="I1327">
        <v>1417501145</v>
      </c>
      <c r="J1327">
        <v>1414041545</v>
      </c>
      <c r="K1327" t="b">
        <v>0</v>
      </c>
      <c r="L1327">
        <v>9</v>
      </c>
      <c r="M1327" t="b">
        <v>0</v>
      </c>
      <c r="N1327" t="s">
        <v>8271</v>
      </c>
      <c r="O1327">
        <f t="shared" si="100"/>
        <v>1</v>
      </c>
      <c r="P1327">
        <f t="shared" si="101"/>
        <v>45.33</v>
      </c>
      <c r="Q1327" s="12" t="s">
        <v>8317</v>
      </c>
      <c r="R1327" t="s">
        <v>8319</v>
      </c>
      <c r="S1327" s="15">
        <f t="shared" si="102"/>
        <v>41935.221585648149</v>
      </c>
      <c r="T1327" s="15">
        <f t="shared" si="103"/>
        <v>41975.263252314813</v>
      </c>
      <c r="U1327">
        <f t="shared" si="104"/>
        <v>2014</v>
      </c>
    </row>
    <row r="1328" spans="1:21" ht="48" x14ac:dyDescent="0.2">
      <c r="A1328">
        <v>1330</v>
      </c>
      <c r="B1328" s="3" t="s">
        <v>1331</v>
      </c>
      <c r="C1328" s="3" t="s">
        <v>5440</v>
      </c>
      <c r="D1328" s="6">
        <v>35000</v>
      </c>
      <c r="E1328" s="8">
        <v>7873</v>
      </c>
      <c r="F1328" t="s">
        <v>8219</v>
      </c>
      <c r="G1328" t="s">
        <v>8223</v>
      </c>
      <c r="H1328" t="s">
        <v>8245</v>
      </c>
      <c r="I1328">
        <v>1467432000</v>
      </c>
      <c r="J1328">
        <v>1464763109</v>
      </c>
      <c r="K1328" t="b">
        <v>0</v>
      </c>
      <c r="L1328">
        <v>50</v>
      </c>
      <c r="M1328" t="b">
        <v>0</v>
      </c>
      <c r="N1328" t="s">
        <v>8271</v>
      </c>
      <c r="O1328">
        <f t="shared" si="100"/>
        <v>22</v>
      </c>
      <c r="P1328">
        <f t="shared" si="101"/>
        <v>157.46</v>
      </c>
      <c r="Q1328" s="12" t="s">
        <v>8317</v>
      </c>
      <c r="R1328" t="s">
        <v>8319</v>
      </c>
      <c r="S1328" s="15">
        <f t="shared" si="102"/>
        <v>42522.276724537034</v>
      </c>
      <c r="T1328" s="15">
        <f t="shared" si="103"/>
        <v>42553.166666666672</v>
      </c>
      <c r="U1328">
        <f t="shared" si="104"/>
        <v>2016</v>
      </c>
    </row>
    <row r="1329" spans="1:21" ht="48" x14ac:dyDescent="0.2">
      <c r="A1329">
        <v>1331</v>
      </c>
      <c r="B1329" s="3" t="s">
        <v>1332</v>
      </c>
      <c r="C1329" s="3" t="s">
        <v>5441</v>
      </c>
      <c r="D1329" s="6">
        <v>250000</v>
      </c>
      <c r="E1329" s="8">
        <v>3417</v>
      </c>
      <c r="F1329" t="s">
        <v>8219</v>
      </c>
      <c r="G1329" t="s">
        <v>8223</v>
      </c>
      <c r="H1329" t="s">
        <v>8245</v>
      </c>
      <c r="I1329">
        <v>1471435554</v>
      </c>
      <c r="J1329">
        <v>1468843554</v>
      </c>
      <c r="K1329" t="b">
        <v>0</v>
      </c>
      <c r="L1329">
        <v>34</v>
      </c>
      <c r="M1329" t="b">
        <v>0</v>
      </c>
      <c r="N1329" t="s">
        <v>8271</v>
      </c>
      <c r="O1329">
        <f t="shared" si="100"/>
        <v>1</v>
      </c>
      <c r="P1329">
        <f t="shared" si="101"/>
        <v>100.5</v>
      </c>
      <c r="Q1329" s="12" t="s">
        <v>8317</v>
      </c>
      <c r="R1329" t="s">
        <v>8319</v>
      </c>
      <c r="S1329" s="15">
        <f t="shared" si="102"/>
        <v>42569.50409722222</v>
      </c>
      <c r="T1329" s="15">
        <f t="shared" si="103"/>
        <v>42599.50409722222</v>
      </c>
      <c r="U1329">
        <f t="shared" si="104"/>
        <v>2016</v>
      </c>
    </row>
    <row r="1330" spans="1:21" ht="48" x14ac:dyDescent="0.2">
      <c r="A1330">
        <v>1332</v>
      </c>
      <c r="B1330" s="3" t="s">
        <v>1333</v>
      </c>
      <c r="C1330" s="3" t="s">
        <v>5442</v>
      </c>
      <c r="D1330" s="6">
        <v>10115</v>
      </c>
      <c r="E1330" s="8">
        <v>0</v>
      </c>
      <c r="F1330" t="s">
        <v>8219</v>
      </c>
      <c r="G1330" t="s">
        <v>8239</v>
      </c>
      <c r="H1330" t="s">
        <v>8256</v>
      </c>
      <c r="I1330">
        <v>1485480408</v>
      </c>
      <c r="J1330">
        <v>1482888408</v>
      </c>
      <c r="K1330" t="b">
        <v>0</v>
      </c>
      <c r="L1330">
        <v>0</v>
      </c>
      <c r="M1330" t="b">
        <v>0</v>
      </c>
      <c r="N1330" t="s">
        <v>8271</v>
      </c>
      <c r="O1330">
        <f t="shared" si="100"/>
        <v>0</v>
      </c>
      <c r="P1330">
        <f t="shared" si="101"/>
        <v>0</v>
      </c>
      <c r="Q1330" s="12" t="s">
        <v>8317</v>
      </c>
      <c r="R1330" t="s">
        <v>8319</v>
      </c>
      <c r="S1330" s="15">
        <f t="shared" si="102"/>
        <v>42732.060277777782</v>
      </c>
      <c r="T1330" s="15">
        <f t="shared" si="103"/>
        <v>42762.060277777782</v>
      </c>
      <c r="U1330">
        <f t="shared" si="104"/>
        <v>2016</v>
      </c>
    </row>
    <row r="1331" spans="1:21" ht="48" x14ac:dyDescent="0.2">
      <c r="A1331">
        <v>1333</v>
      </c>
      <c r="B1331" s="3" t="s">
        <v>1334</v>
      </c>
      <c r="C1331" s="3" t="s">
        <v>5443</v>
      </c>
      <c r="D1331" s="6">
        <v>2500</v>
      </c>
      <c r="E1331" s="8">
        <v>0</v>
      </c>
      <c r="F1331" t="s">
        <v>8219</v>
      </c>
      <c r="G1331" t="s">
        <v>8225</v>
      </c>
      <c r="H1331" t="s">
        <v>8247</v>
      </c>
      <c r="I1331">
        <v>1405478025</v>
      </c>
      <c r="J1331">
        <v>1402886025</v>
      </c>
      <c r="K1331" t="b">
        <v>0</v>
      </c>
      <c r="L1331">
        <v>0</v>
      </c>
      <c r="M1331" t="b">
        <v>0</v>
      </c>
      <c r="N1331" t="s">
        <v>8271</v>
      </c>
      <c r="O1331">
        <f t="shared" si="100"/>
        <v>0</v>
      </c>
      <c r="P1331">
        <f t="shared" si="101"/>
        <v>0</v>
      </c>
      <c r="Q1331" s="12" t="s">
        <v>8317</v>
      </c>
      <c r="R1331" t="s">
        <v>8319</v>
      </c>
      <c r="S1331" s="15">
        <f t="shared" si="102"/>
        <v>41806.106770833336</v>
      </c>
      <c r="T1331" s="15">
        <f t="shared" si="103"/>
        <v>41836.106770833336</v>
      </c>
      <c r="U1331">
        <f t="shared" si="104"/>
        <v>2014</v>
      </c>
    </row>
    <row r="1332" spans="1:21" ht="48" x14ac:dyDescent="0.2">
      <c r="A1332">
        <v>1334</v>
      </c>
      <c r="B1332" s="3" t="s">
        <v>1335</v>
      </c>
      <c r="C1332" s="3" t="s">
        <v>5444</v>
      </c>
      <c r="D1332" s="6">
        <v>133000</v>
      </c>
      <c r="E1332" s="8">
        <v>14303</v>
      </c>
      <c r="F1332" t="s">
        <v>8219</v>
      </c>
      <c r="G1332" t="s">
        <v>8223</v>
      </c>
      <c r="H1332" t="s">
        <v>8245</v>
      </c>
      <c r="I1332">
        <v>1457721287</v>
      </c>
      <c r="J1332">
        <v>1455129287</v>
      </c>
      <c r="K1332" t="b">
        <v>0</v>
      </c>
      <c r="L1332">
        <v>276</v>
      </c>
      <c r="M1332" t="b">
        <v>0</v>
      </c>
      <c r="N1332" t="s">
        <v>8271</v>
      </c>
      <c r="O1332">
        <f t="shared" si="100"/>
        <v>11</v>
      </c>
      <c r="P1332">
        <f t="shared" si="101"/>
        <v>51.82</v>
      </c>
      <c r="Q1332" s="12" t="s">
        <v>8317</v>
      </c>
      <c r="R1332" t="s">
        <v>8319</v>
      </c>
      <c r="S1332" s="15">
        <f t="shared" si="102"/>
        <v>42410.774155092593</v>
      </c>
      <c r="T1332" s="15">
        <f t="shared" si="103"/>
        <v>42440.774155092593</v>
      </c>
      <c r="U1332">
        <f t="shared" si="104"/>
        <v>2016</v>
      </c>
    </row>
    <row r="1333" spans="1:21" ht="48" x14ac:dyDescent="0.2">
      <c r="A1333">
        <v>1335</v>
      </c>
      <c r="B1333" s="3" t="s">
        <v>1336</v>
      </c>
      <c r="C1333" s="3" t="s">
        <v>5445</v>
      </c>
      <c r="D1333" s="6">
        <v>25000</v>
      </c>
      <c r="E1333" s="8">
        <v>4940</v>
      </c>
      <c r="F1333" t="s">
        <v>8219</v>
      </c>
      <c r="G1333" t="s">
        <v>8223</v>
      </c>
      <c r="H1333" t="s">
        <v>8245</v>
      </c>
      <c r="I1333">
        <v>1449354502</v>
      </c>
      <c r="J1333">
        <v>1446762502</v>
      </c>
      <c r="K1333" t="b">
        <v>0</v>
      </c>
      <c r="L1333">
        <v>16</v>
      </c>
      <c r="M1333" t="b">
        <v>0</v>
      </c>
      <c r="N1333" t="s">
        <v>8271</v>
      </c>
      <c r="O1333">
        <f t="shared" si="100"/>
        <v>20</v>
      </c>
      <c r="P1333">
        <f t="shared" si="101"/>
        <v>308.75</v>
      </c>
      <c r="Q1333" s="12" t="s">
        <v>8317</v>
      </c>
      <c r="R1333" t="s">
        <v>8319</v>
      </c>
      <c r="S1333" s="15">
        <f t="shared" si="102"/>
        <v>42313.936365740738</v>
      </c>
      <c r="T1333" s="15">
        <f t="shared" si="103"/>
        <v>42343.936365740738</v>
      </c>
      <c r="U1333">
        <f t="shared" si="104"/>
        <v>2015</v>
      </c>
    </row>
    <row r="1334" spans="1:21" ht="48" x14ac:dyDescent="0.2">
      <c r="A1334">
        <v>1336</v>
      </c>
      <c r="B1334" s="3" t="s">
        <v>1337</v>
      </c>
      <c r="C1334" s="3" t="s">
        <v>5446</v>
      </c>
      <c r="D1334" s="6">
        <v>100000</v>
      </c>
      <c r="E1334" s="8">
        <v>84947</v>
      </c>
      <c r="F1334" t="s">
        <v>8219</v>
      </c>
      <c r="G1334" t="s">
        <v>8223</v>
      </c>
      <c r="H1334" t="s">
        <v>8245</v>
      </c>
      <c r="I1334">
        <v>1418849028</v>
      </c>
      <c r="J1334">
        <v>1415825028</v>
      </c>
      <c r="K1334" t="b">
        <v>0</v>
      </c>
      <c r="L1334">
        <v>224</v>
      </c>
      <c r="M1334" t="b">
        <v>0</v>
      </c>
      <c r="N1334" t="s">
        <v>8271</v>
      </c>
      <c r="O1334">
        <f t="shared" si="100"/>
        <v>85</v>
      </c>
      <c r="P1334">
        <f t="shared" si="101"/>
        <v>379.23</v>
      </c>
      <c r="Q1334" s="12" t="s">
        <v>8317</v>
      </c>
      <c r="R1334" t="s">
        <v>8319</v>
      </c>
      <c r="S1334" s="15">
        <f t="shared" si="102"/>
        <v>41955.863750000004</v>
      </c>
      <c r="T1334" s="15">
        <f t="shared" si="103"/>
        <v>41990.863750000004</v>
      </c>
      <c r="U1334">
        <f t="shared" si="104"/>
        <v>2014</v>
      </c>
    </row>
    <row r="1335" spans="1:21" ht="48" x14ac:dyDescent="0.2">
      <c r="A1335">
        <v>1337</v>
      </c>
      <c r="B1335" s="3" t="s">
        <v>1338</v>
      </c>
      <c r="C1335" s="3" t="s">
        <v>5447</v>
      </c>
      <c r="D1335" s="6">
        <v>50000</v>
      </c>
      <c r="E1335" s="8">
        <v>24691</v>
      </c>
      <c r="F1335" t="s">
        <v>8219</v>
      </c>
      <c r="G1335" t="s">
        <v>8223</v>
      </c>
      <c r="H1335" t="s">
        <v>8245</v>
      </c>
      <c r="I1335">
        <v>1488549079</v>
      </c>
      <c r="J1335">
        <v>1485957079</v>
      </c>
      <c r="K1335" t="b">
        <v>0</v>
      </c>
      <c r="L1335">
        <v>140</v>
      </c>
      <c r="M1335" t="b">
        <v>0</v>
      </c>
      <c r="N1335" t="s">
        <v>8271</v>
      </c>
      <c r="O1335">
        <f t="shared" si="100"/>
        <v>49</v>
      </c>
      <c r="P1335">
        <f t="shared" si="101"/>
        <v>176.36</v>
      </c>
      <c r="Q1335" s="12" t="s">
        <v>8317</v>
      </c>
      <c r="R1335" t="s">
        <v>8319</v>
      </c>
      <c r="S1335" s="15">
        <f t="shared" si="102"/>
        <v>42767.577303240745</v>
      </c>
      <c r="T1335" s="15">
        <f t="shared" si="103"/>
        <v>42797.577303240745</v>
      </c>
      <c r="U1335">
        <f t="shared" si="104"/>
        <v>2017</v>
      </c>
    </row>
    <row r="1336" spans="1:21" ht="48" x14ac:dyDescent="0.2">
      <c r="A1336">
        <v>1338</v>
      </c>
      <c r="B1336" s="3" t="s">
        <v>1339</v>
      </c>
      <c r="C1336" s="3" t="s">
        <v>5448</v>
      </c>
      <c r="D1336" s="6">
        <v>30000</v>
      </c>
      <c r="E1336" s="8">
        <v>991</v>
      </c>
      <c r="F1336" t="s">
        <v>8219</v>
      </c>
      <c r="G1336" t="s">
        <v>8223</v>
      </c>
      <c r="H1336" t="s">
        <v>8245</v>
      </c>
      <c r="I1336">
        <v>1438543033</v>
      </c>
      <c r="J1336">
        <v>1435951033</v>
      </c>
      <c r="K1336" t="b">
        <v>0</v>
      </c>
      <c r="L1336">
        <v>15</v>
      </c>
      <c r="M1336" t="b">
        <v>0</v>
      </c>
      <c r="N1336" t="s">
        <v>8271</v>
      </c>
      <c r="O1336">
        <f t="shared" si="100"/>
        <v>3</v>
      </c>
      <c r="P1336">
        <f t="shared" si="101"/>
        <v>66.069999999999993</v>
      </c>
      <c r="Q1336" s="12" t="s">
        <v>8317</v>
      </c>
      <c r="R1336" t="s">
        <v>8319</v>
      </c>
      <c r="S1336" s="15">
        <f t="shared" si="102"/>
        <v>42188.803622685184</v>
      </c>
      <c r="T1336" s="15">
        <f t="shared" si="103"/>
        <v>42218.803622685184</v>
      </c>
      <c r="U1336">
        <f t="shared" si="104"/>
        <v>2015</v>
      </c>
    </row>
    <row r="1337" spans="1:21" ht="32" x14ac:dyDescent="0.2">
      <c r="A1337">
        <v>1339</v>
      </c>
      <c r="B1337" s="3" t="s">
        <v>1340</v>
      </c>
      <c r="C1337" s="3" t="s">
        <v>5449</v>
      </c>
      <c r="D1337" s="6">
        <v>50000</v>
      </c>
      <c r="E1337" s="8">
        <v>3317</v>
      </c>
      <c r="F1337" t="s">
        <v>8219</v>
      </c>
      <c r="G1337" t="s">
        <v>8223</v>
      </c>
      <c r="H1337" t="s">
        <v>8245</v>
      </c>
      <c r="I1337">
        <v>1418056315</v>
      </c>
      <c r="J1337">
        <v>1414164715</v>
      </c>
      <c r="K1337" t="b">
        <v>0</v>
      </c>
      <c r="L1337">
        <v>37</v>
      </c>
      <c r="M1337" t="b">
        <v>0</v>
      </c>
      <c r="N1337" t="s">
        <v>8271</v>
      </c>
      <c r="O1337">
        <f t="shared" si="100"/>
        <v>7</v>
      </c>
      <c r="P1337">
        <f t="shared" si="101"/>
        <v>89.65</v>
      </c>
      <c r="Q1337" s="12" t="s">
        <v>8317</v>
      </c>
      <c r="R1337" t="s">
        <v>8319</v>
      </c>
      <c r="S1337" s="15">
        <f t="shared" si="102"/>
        <v>41936.647164351853</v>
      </c>
      <c r="T1337" s="15">
        <f t="shared" si="103"/>
        <v>41981.688831018517</v>
      </c>
      <c r="U1337">
        <f t="shared" si="104"/>
        <v>2014</v>
      </c>
    </row>
    <row r="1338" spans="1:21" ht="48" x14ac:dyDescent="0.2">
      <c r="A1338">
        <v>1340</v>
      </c>
      <c r="B1338" s="3" t="s">
        <v>1341</v>
      </c>
      <c r="C1338" s="3" t="s">
        <v>5450</v>
      </c>
      <c r="D1338" s="6">
        <v>1680</v>
      </c>
      <c r="E1338" s="8">
        <v>0</v>
      </c>
      <c r="F1338" t="s">
        <v>8219</v>
      </c>
      <c r="G1338" t="s">
        <v>8223</v>
      </c>
      <c r="H1338" t="s">
        <v>8245</v>
      </c>
      <c r="I1338">
        <v>1408112253</v>
      </c>
      <c r="J1338">
        <v>1405520253</v>
      </c>
      <c r="K1338" t="b">
        <v>0</v>
      </c>
      <c r="L1338">
        <v>0</v>
      </c>
      <c r="M1338" t="b">
        <v>0</v>
      </c>
      <c r="N1338" t="s">
        <v>8271</v>
      </c>
      <c r="O1338">
        <f t="shared" ref="O1338:O1401" si="105">ROUND(E1338/D1338*100,0)</f>
        <v>0</v>
      </c>
      <c r="P1338">
        <f t="shared" ref="P1338:P1401" si="106">IFERROR(ROUND(E1338/L1338,2),0)</f>
        <v>0</v>
      </c>
      <c r="Q1338" s="12" t="s">
        <v>8317</v>
      </c>
      <c r="R1338" t="s">
        <v>8319</v>
      </c>
      <c r="S1338" s="15">
        <f t="shared" ref="S1338:S1401" si="107">(((J1338/60)/60)/24+DATE(1970,1,1))</f>
        <v>41836.595520833333</v>
      </c>
      <c r="T1338" s="15">
        <f t="shared" ref="T1338:T1401" si="108">(((I1338/60)/60)/24)+DATE(1970,1,1)</f>
        <v>41866.595520833333</v>
      </c>
      <c r="U1338">
        <f t="shared" ref="U1338:U1401" si="109">YEAR(S1338)</f>
        <v>2014</v>
      </c>
    </row>
    <row r="1339" spans="1:21" ht="48" x14ac:dyDescent="0.2">
      <c r="A1339">
        <v>1341</v>
      </c>
      <c r="B1339" s="3" t="s">
        <v>1342</v>
      </c>
      <c r="C1339" s="3" t="s">
        <v>5451</v>
      </c>
      <c r="D1339" s="6">
        <v>25000</v>
      </c>
      <c r="E1339" s="8">
        <v>17590</v>
      </c>
      <c r="F1339" t="s">
        <v>8219</v>
      </c>
      <c r="G1339" t="s">
        <v>8224</v>
      </c>
      <c r="H1339" t="s">
        <v>8246</v>
      </c>
      <c r="I1339">
        <v>1475333917</v>
      </c>
      <c r="J1339">
        <v>1472569117</v>
      </c>
      <c r="K1339" t="b">
        <v>0</v>
      </c>
      <c r="L1339">
        <v>46</v>
      </c>
      <c r="M1339" t="b">
        <v>0</v>
      </c>
      <c r="N1339" t="s">
        <v>8271</v>
      </c>
      <c r="O1339">
        <f t="shared" si="105"/>
        <v>70</v>
      </c>
      <c r="P1339">
        <f t="shared" si="106"/>
        <v>382.39</v>
      </c>
      <c r="Q1339" s="12" t="s">
        <v>8317</v>
      </c>
      <c r="R1339" t="s">
        <v>8319</v>
      </c>
      <c r="S1339" s="15">
        <f t="shared" si="107"/>
        <v>42612.624039351853</v>
      </c>
      <c r="T1339" s="15">
        <f t="shared" si="108"/>
        <v>42644.624039351853</v>
      </c>
      <c r="U1339">
        <f t="shared" si="109"/>
        <v>2016</v>
      </c>
    </row>
    <row r="1340" spans="1:21" ht="48" x14ac:dyDescent="0.2">
      <c r="A1340">
        <v>1342</v>
      </c>
      <c r="B1340" s="3" t="s">
        <v>1343</v>
      </c>
      <c r="C1340" s="3" t="s">
        <v>5452</v>
      </c>
      <c r="D1340" s="6">
        <v>50000</v>
      </c>
      <c r="E1340" s="8">
        <v>100</v>
      </c>
      <c r="F1340" t="s">
        <v>8219</v>
      </c>
      <c r="G1340" t="s">
        <v>8223</v>
      </c>
      <c r="H1340" t="s">
        <v>8245</v>
      </c>
      <c r="I1340">
        <v>1437161739</v>
      </c>
      <c r="J1340">
        <v>1434569739</v>
      </c>
      <c r="K1340" t="b">
        <v>0</v>
      </c>
      <c r="L1340">
        <v>1</v>
      </c>
      <c r="M1340" t="b">
        <v>0</v>
      </c>
      <c r="N1340" t="s">
        <v>8271</v>
      </c>
      <c r="O1340">
        <f t="shared" si="105"/>
        <v>0</v>
      </c>
      <c r="P1340">
        <f t="shared" si="106"/>
        <v>100</v>
      </c>
      <c r="Q1340" s="12" t="s">
        <v>8317</v>
      </c>
      <c r="R1340" t="s">
        <v>8319</v>
      </c>
      <c r="S1340" s="15">
        <f t="shared" si="107"/>
        <v>42172.816423611104</v>
      </c>
      <c r="T1340" s="15">
        <f t="shared" si="108"/>
        <v>42202.816423611104</v>
      </c>
      <c r="U1340">
        <f t="shared" si="109"/>
        <v>2015</v>
      </c>
    </row>
    <row r="1341" spans="1:21" ht="48" x14ac:dyDescent="0.2">
      <c r="A1341">
        <v>1343</v>
      </c>
      <c r="B1341" s="3" t="s">
        <v>1344</v>
      </c>
      <c r="C1341" s="3" t="s">
        <v>5453</v>
      </c>
      <c r="D1341" s="6">
        <v>50000</v>
      </c>
      <c r="E1341" s="8">
        <v>51149</v>
      </c>
      <c r="F1341" t="s">
        <v>8219</v>
      </c>
      <c r="G1341" t="s">
        <v>8223</v>
      </c>
      <c r="H1341" t="s">
        <v>8245</v>
      </c>
      <c r="I1341">
        <v>1471579140</v>
      </c>
      <c r="J1341">
        <v>1466512683</v>
      </c>
      <c r="K1341" t="b">
        <v>0</v>
      </c>
      <c r="L1341">
        <v>323</v>
      </c>
      <c r="M1341" t="b">
        <v>0</v>
      </c>
      <c r="N1341" t="s">
        <v>8271</v>
      </c>
      <c r="O1341">
        <f t="shared" si="105"/>
        <v>102</v>
      </c>
      <c r="P1341">
        <f t="shared" si="106"/>
        <v>158.36000000000001</v>
      </c>
      <c r="Q1341" s="12" t="s">
        <v>8317</v>
      </c>
      <c r="R1341" t="s">
        <v>8319</v>
      </c>
      <c r="S1341" s="15">
        <f t="shared" si="107"/>
        <v>42542.526423611111</v>
      </c>
      <c r="T1341" s="15">
        <f t="shared" si="108"/>
        <v>42601.165972222225</v>
      </c>
      <c r="U1341">
        <f t="shared" si="109"/>
        <v>2016</v>
      </c>
    </row>
    <row r="1342" spans="1:21" ht="32" x14ac:dyDescent="0.2">
      <c r="A1342">
        <v>1451</v>
      </c>
      <c r="B1342" s="3" t="s">
        <v>1452</v>
      </c>
      <c r="C1342" s="3" t="s">
        <v>5561</v>
      </c>
      <c r="D1342" s="6">
        <v>18950</v>
      </c>
      <c r="E1342" s="8">
        <v>2</v>
      </c>
      <c r="F1342" t="s">
        <v>8219</v>
      </c>
      <c r="G1342" t="s">
        <v>8223</v>
      </c>
      <c r="H1342" t="s">
        <v>8245</v>
      </c>
      <c r="I1342">
        <v>1416355259</v>
      </c>
      <c r="J1342">
        <v>1413759659</v>
      </c>
      <c r="K1342" t="b">
        <v>0</v>
      </c>
      <c r="L1342">
        <v>2</v>
      </c>
      <c r="M1342" t="b">
        <v>0</v>
      </c>
      <c r="N1342" t="s">
        <v>8285</v>
      </c>
      <c r="O1342">
        <f t="shared" si="105"/>
        <v>0</v>
      </c>
      <c r="P1342">
        <f t="shared" si="106"/>
        <v>1</v>
      </c>
      <c r="Q1342" s="12" t="s">
        <v>8320</v>
      </c>
      <c r="R1342" t="s">
        <v>8339</v>
      </c>
      <c r="S1342" s="15">
        <f t="shared" si="107"/>
        <v>41931.959016203706</v>
      </c>
      <c r="T1342" s="15">
        <f t="shared" si="108"/>
        <v>41962.00068287037</v>
      </c>
      <c r="U1342">
        <f t="shared" si="109"/>
        <v>2014</v>
      </c>
    </row>
    <row r="1343" spans="1:21" ht="32" x14ac:dyDescent="0.2">
      <c r="A1343">
        <v>1452</v>
      </c>
      <c r="B1343" s="3" t="s">
        <v>1453</v>
      </c>
      <c r="C1343" s="3" t="s">
        <v>5562</v>
      </c>
      <c r="D1343" s="6">
        <v>14000</v>
      </c>
      <c r="E1343" s="8">
        <v>0</v>
      </c>
      <c r="F1343" t="s">
        <v>8219</v>
      </c>
      <c r="G1343" t="s">
        <v>8223</v>
      </c>
      <c r="H1343" t="s">
        <v>8245</v>
      </c>
      <c r="I1343">
        <v>1406566363</v>
      </c>
      <c r="J1343">
        <v>1403974363</v>
      </c>
      <c r="K1343" t="b">
        <v>0</v>
      </c>
      <c r="L1343">
        <v>0</v>
      </c>
      <c r="M1343" t="b">
        <v>0</v>
      </c>
      <c r="N1343" t="s">
        <v>8285</v>
      </c>
      <c r="O1343">
        <f t="shared" si="105"/>
        <v>0</v>
      </c>
      <c r="P1343">
        <f t="shared" si="106"/>
        <v>0</v>
      </c>
      <c r="Q1343" s="12" t="s">
        <v>8320</v>
      </c>
      <c r="R1343" t="s">
        <v>8339</v>
      </c>
      <c r="S1343" s="15">
        <f t="shared" si="107"/>
        <v>41818.703275462962</v>
      </c>
      <c r="T1343" s="15">
        <f t="shared" si="108"/>
        <v>41848.703275462962</v>
      </c>
      <c r="U1343">
        <f t="shared" si="109"/>
        <v>2014</v>
      </c>
    </row>
    <row r="1344" spans="1:21" ht="48" x14ac:dyDescent="0.2">
      <c r="A1344">
        <v>1453</v>
      </c>
      <c r="B1344" s="3" t="s">
        <v>1454</v>
      </c>
      <c r="C1344" s="3" t="s">
        <v>5563</v>
      </c>
      <c r="D1344" s="6">
        <v>25000</v>
      </c>
      <c r="E1344" s="8">
        <v>0</v>
      </c>
      <c r="F1344" t="s">
        <v>8219</v>
      </c>
      <c r="G1344" t="s">
        <v>8229</v>
      </c>
      <c r="H1344" t="s">
        <v>8248</v>
      </c>
      <c r="I1344">
        <v>1492270947</v>
      </c>
      <c r="J1344">
        <v>1488386547</v>
      </c>
      <c r="K1344" t="b">
        <v>0</v>
      </c>
      <c r="L1344">
        <v>0</v>
      </c>
      <c r="M1344" t="b">
        <v>0</v>
      </c>
      <c r="N1344" t="s">
        <v>8285</v>
      </c>
      <c r="O1344">
        <f t="shared" si="105"/>
        <v>0</v>
      </c>
      <c r="P1344">
        <f t="shared" si="106"/>
        <v>0</v>
      </c>
      <c r="Q1344" s="12" t="s">
        <v>8320</v>
      </c>
      <c r="R1344" t="s">
        <v>8339</v>
      </c>
      <c r="S1344" s="15">
        <f t="shared" si="107"/>
        <v>42795.696145833332</v>
      </c>
      <c r="T1344" s="15">
        <f t="shared" si="108"/>
        <v>42840.654479166667</v>
      </c>
      <c r="U1344">
        <f t="shared" si="109"/>
        <v>2017</v>
      </c>
    </row>
    <row r="1345" spans="1:21" ht="48" x14ac:dyDescent="0.2">
      <c r="A1345">
        <v>1454</v>
      </c>
      <c r="B1345" s="3" t="s">
        <v>1455</v>
      </c>
      <c r="C1345" s="3" t="s">
        <v>5564</v>
      </c>
      <c r="D1345" s="6">
        <v>1750</v>
      </c>
      <c r="E1345" s="8">
        <v>15</v>
      </c>
      <c r="F1345" t="s">
        <v>8219</v>
      </c>
      <c r="G1345" t="s">
        <v>8226</v>
      </c>
      <c r="H1345" t="s">
        <v>8248</v>
      </c>
      <c r="I1345">
        <v>1461535140</v>
      </c>
      <c r="J1345">
        <v>1459716480</v>
      </c>
      <c r="K1345" t="b">
        <v>0</v>
      </c>
      <c r="L1345">
        <v>1</v>
      </c>
      <c r="M1345" t="b">
        <v>0</v>
      </c>
      <c r="N1345" t="s">
        <v>8285</v>
      </c>
      <c r="O1345">
        <f t="shared" si="105"/>
        <v>1</v>
      </c>
      <c r="P1345">
        <f t="shared" si="106"/>
        <v>15</v>
      </c>
      <c r="Q1345" s="12" t="s">
        <v>8320</v>
      </c>
      <c r="R1345" t="s">
        <v>8339</v>
      </c>
      <c r="S1345" s="15">
        <f t="shared" si="107"/>
        <v>42463.866666666669</v>
      </c>
      <c r="T1345" s="15">
        <f t="shared" si="108"/>
        <v>42484.915972222225</v>
      </c>
      <c r="U1345">
        <f t="shared" si="109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2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110">ROUND(E1402/D1402*100,0)</f>
        <v>167</v>
      </c>
      <c r="P1402">
        <f t="shared" ref="P1402:P1465" si="111">IFERROR(ROUND(E1402/L1402,2),0)</f>
        <v>17.239999999999998</v>
      </c>
      <c r="Q1402" s="12" t="s">
        <v>8323</v>
      </c>
      <c r="R1402" t="s">
        <v>8324</v>
      </c>
      <c r="S1402" s="15">
        <f t="shared" ref="S1402:S1465" si="112">(((J1402/60)/60)/24+DATE(1970,1,1))</f>
        <v>42498.341122685189</v>
      </c>
      <c r="T1402" s="15">
        <f t="shared" ref="T1402:T1465" si="113">(((I1402/60)/60)/24)+DATE(1970,1,1)</f>
        <v>42533.229166666672</v>
      </c>
      <c r="U1402">
        <f t="shared" ref="U1402:U1465" si="114">YEAR(S1402)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2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2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2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2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2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2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2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2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8" x14ac:dyDescent="0.2">
      <c r="A1453">
        <v>1455</v>
      </c>
      <c r="B1453" s="3" t="s">
        <v>1456</v>
      </c>
      <c r="C1453" s="3" t="s">
        <v>5565</v>
      </c>
      <c r="D1453" s="6">
        <v>15000</v>
      </c>
      <c r="E1453" s="8">
        <v>1575</v>
      </c>
      <c r="F1453" t="s">
        <v>8219</v>
      </c>
      <c r="G1453" t="s">
        <v>8223</v>
      </c>
      <c r="H1453" t="s">
        <v>8245</v>
      </c>
      <c r="I1453">
        <v>1409924340</v>
      </c>
      <c r="J1453">
        <v>1405181320</v>
      </c>
      <c r="K1453" t="b">
        <v>0</v>
      </c>
      <c r="L1453">
        <v>7</v>
      </c>
      <c r="M1453" t="b">
        <v>0</v>
      </c>
      <c r="N1453" t="s">
        <v>8285</v>
      </c>
      <c r="O1453">
        <f t="shared" si="110"/>
        <v>11</v>
      </c>
      <c r="P1453">
        <f t="shared" si="111"/>
        <v>225</v>
      </c>
      <c r="Q1453" s="12" t="s">
        <v>8320</v>
      </c>
      <c r="R1453" t="s">
        <v>8339</v>
      </c>
      <c r="S1453" s="15">
        <f t="shared" si="112"/>
        <v>41832.672685185185</v>
      </c>
      <c r="T1453" s="15">
        <f t="shared" si="113"/>
        <v>41887.568749999999</v>
      </c>
      <c r="U1453">
        <f t="shared" si="114"/>
        <v>2014</v>
      </c>
    </row>
    <row r="1454" spans="1:21" ht="16" x14ac:dyDescent="0.2">
      <c r="A1454">
        <v>1456</v>
      </c>
      <c r="B1454" s="3" t="s">
        <v>1457</v>
      </c>
      <c r="C1454" s="3" t="s">
        <v>5566</v>
      </c>
      <c r="D1454" s="6">
        <v>5000</v>
      </c>
      <c r="E1454" s="8">
        <v>145</v>
      </c>
      <c r="F1454" t="s">
        <v>8219</v>
      </c>
      <c r="G1454" t="s">
        <v>8236</v>
      </c>
      <c r="H1454" t="s">
        <v>8248</v>
      </c>
      <c r="I1454">
        <v>1483459365</v>
      </c>
      <c r="J1454">
        <v>1480867365</v>
      </c>
      <c r="K1454" t="b">
        <v>0</v>
      </c>
      <c r="L1454">
        <v>3</v>
      </c>
      <c r="M1454" t="b">
        <v>0</v>
      </c>
      <c r="N1454" t="s">
        <v>8285</v>
      </c>
      <c r="O1454">
        <f t="shared" si="110"/>
        <v>3</v>
      </c>
      <c r="P1454">
        <f t="shared" si="111"/>
        <v>48.33</v>
      </c>
      <c r="Q1454" s="12" t="s">
        <v>8320</v>
      </c>
      <c r="R1454" t="s">
        <v>8339</v>
      </c>
      <c r="S1454" s="15">
        <f t="shared" si="112"/>
        <v>42708.668576388889</v>
      </c>
      <c r="T1454" s="15">
        <f t="shared" si="113"/>
        <v>42738.668576388889</v>
      </c>
      <c r="U1454">
        <f t="shared" si="114"/>
        <v>2016</v>
      </c>
    </row>
    <row r="1455" spans="1:21" ht="32" x14ac:dyDescent="0.2">
      <c r="A1455">
        <v>1457</v>
      </c>
      <c r="B1455" s="3" t="s">
        <v>1458</v>
      </c>
      <c r="C1455" s="3" t="s">
        <v>5567</v>
      </c>
      <c r="D1455" s="6">
        <v>6000</v>
      </c>
      <c r="E1455" s="8">
        <v>0</v>
      </c>
      <c r="F1455" t="s">
        <v>8219</v>
      </c>
      <c r="G1455" t="s">
        <v>8223</v>
      </c>
      <c r="H1455" t="s">
        <v>8245</v>
      </c>
      <c r="I1455">
        <v>1447281044</v>
      </c>
      <c r="J1455">
        <v>1444685444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42289.89634259259</v>
      </c>
      <c r="T1455" s="15">
        <f t="shared" si="113"/>
        <v>42319.938009259262</v>
      </c>
      <c r="U1455">
        <f t="shared" si="114"/>
        <v>2015</v>
      </c>
    </row>
    <row r="1456" spans="1:21" ht="48" x14ac:dyDescent="0.2">
      <c r="A1456">
        <v>1458</v>
      </c>
      <c r="B1456" s="3" t="s">
        <v>1459</v>
      </c>
      <c r="C1456" s="3" t="s">
        <v>5568</v>
      </c>
      <c r="D1456" s="6">
        <v>5000</v>
      </c>
      <c r="E1456" s="8">
        <v>0</v>
      </c>
      <c r="F1456" t="s">
        <v>8219</v>
      </c>
      <c r="G1456" t="s">
        <v>8223</v>
      </c>
      <c r="H1456" t="s">
        <v>8245</v>
      </c>
      <c r="I1456">
        <v>1407729600</v>
      </c>
      <c r="J1456">
        <v>1405097760</v>
      </c>
      <c r="K1456" t="b">
        <v>0</v>
      </c>
      <c r="L1456">
        <v>0</v>
      </c>
      <c r="M1456" t="b">
        <v>0</v>
      </c>
      <c r="N1456" t="s">
        <v>8285</v>
      </c>
      <c r="O1456">
        <f t="shared" si="110"/>
        <v>0</v>
      </c>
      <c r="P1456">
        <f t="shared" si="111"/>
        <v>0</v>
      </c>
      <c r="Q1456" s="12" t="s">
        <v>8320</v>
      </c>
      <c r="R1456" t="s">
        <v>8339</v>
      </c>
      <c r="S1456" s="15">
        <f t="shared" si="112"/>
        <v>41831.705555555556</v>
      </c>
      <c r="T1456" s="15">
        <f t="shared" si="113"/>
        <v>41862.166666666664</v>
      </c>
      <c r="U1456">
        <f t="shared" si="114"/>
        <v>2014</v>
      </c>
    </row>
    <row r="1457" spans="1:21" ht="48" x14ac:dyDescent="0.2">
      <c r="A1457">
        <v>1459</v>
      </c>
      <c r="B1457" s="3" t="s">
        <v>1460</v>
      </c>
      <c r="C1457" s="3" t="s">
        <v>5569</v>
      </c>
      <c r="D1457" s="6">
        <v>37000</v>
      </c>
      <c r="E1457" s="8">
        <v>0</v>
      </c>
      <c r="F1457" t="s">
        <v>8219</v>
      </c>
      <c r="G1457" t="s">
        <v>8231</v>
      </c>
      <c r="H1457" t="s">
        <v>8252</v>
      </c>
      <c r="I1457">
        <v>1449077100</v>
      </c>
      <c r="J1457">
        <v>1446612896</v>
      </c>
      <c r="K1457" t="b">
        <v>0</v>
      </c>
      <c r="L1457">
        <v>0</v>
      </c>
      <c r="M1457" t="b">
        <v>0</v>
      </c>
      <c r="N1457" t="s">
        <v>8285</v>
      </c>
      <c r="O1457">
        <f t="shared" si="110"/>
        <v>0</v>
      </c>
      <c r="P1457">
        <f t="shared" si="111"/>
        <v>0</v>
      </c>
      <c r="Q1457" s="12" t="s">
        <v>8320</v>
      </c>
      <c r="R1457" t="s">
        <v>8339</v>
      </c>
      <c r="S1457" s="15">
        <f t="shared" si="112"/>
        <v>42312.204814814817</v>
      </c>
      <c r="T1457" s="15">
        <f t="shared" si="113"/>
        <v>42340.725694444445</v>
      </c>
      <c r="U1457">
        <f t="shared" si="114"/>
        <v>2015</v>
      </c>
    </row>
    <row r="1458" spans="1:21" ht="48" x14ac:dyDescent="0.2">
      <c r="A1458">
        <v>1460</v>
      </c>
      <c r="B1458" s="3" t="s">
        <v>1461</v>
      </c>
      <c r="C1458" s="3" t="s">
        <v>5570</v>
      </c>
      <c r="D1458" s="6">
        <v>25000000</v>
      </c>
      <c r="E1458" s="8">
        <v>0</v>
      </c>
      <c r="F1458" t="s">
        <v>8219</v>
      </c>
      <c r="G1458" t="s">
        <v>8223</v>
      </c>
      <c r="H1458" t="s">
        <v>8245</v>
      </c>
      <c r="I1458">
        <v>1417391100</v>
      </c>
      <c r="J1458">
        <v>1412371898</v>
      </c>
      <c r="K1458" t="b">
        <v>0</v>
      </c>
      <c r="L1458">
        <v>0</v>
      </c>
      <c r="M1458" t="b">
        <v>0</v>
      </c>
      <c r="N1458" t="s">
        <v>8285</v>
      </c>
      <c r="O1458">
        <f t="shared" si="110"/>
        <v>0</v>
      </c>
      <c r="P1458">
        <f t="shared" si="111"/>
        <v>0</v>
      </c>
      <c r="Q1458" s="12" t="s">
        <v>8320</v>
      </c>
      <c r="R1458" t="s">
        <v>8339</v>
      </c>
      <c r="S1458" s="15">
        <f t="shared" si="112"/>
        <v>41915.896967592591</v>
      </c>
      <c r="T1458" s="15">
        <f t="shared" si="113"/>
        <v>41973.989583333328</v>
      </c>
      <c r="U1458">
        <f t="shared" si="114"/>
        <v>2014</v>
      </c>
    </row>
    <row r="1459" spans="1:21" ht="64" x14ac:dyDescent="0.2">
      <c r="A1459">
        <v>2951</v>
      </c>
      <c r="B1459" s="3" t="s">
        <v>2951</v>
      </c>
      <c r="C1459" s="3" t="s">
        <v>7061</v>
      </c>
      <c r="D1459" s="6">
        <v>50000</v>
      </c>
      <c r="E1459" s="8">
        <v>1096</v>
      </c>
      <c r="F1459" t="s">
        <v>8219</v>
      </c>
      <c r="G1459" t="s">
        <v>8223</v>
      </c>
      <c r="H1459" t="s">
        <v>8245</v>
      </c>
      <c r="I1459">
        <v>1412536573</v>
      </c>
      <c r="J1459">
        <v>1408648573</v>
      </c>
      <c r="K1459" t="b">
        <v>0</v>
      </c>
      <c r="L1459">
        <v>58</v>
      </c>
      <c r="M1459" t="b">
        <v>0</v>
      </c>
      <c r="N1459" t="s">
        <v>8301</v>
      </c>
      <c r="O1459">
        <f t="shared" si="110"/>
        <v>2</v>
      </c>
      <c r="P1459">
        <f t="shared" si="111"/>
        <v>18.899999999999999</v>
      </c>
      <c r="Q1459" s="12" t="s">
        <v>8315</v>
      </c>
      <c r="R1459" t="s">
        <v>8355</v>
      </c>
      <c r="S1459" s="15">
        <f t="shared" si="112"/>
        <v>41872.802928240737</v>
      </c>
      <c r="T1459" s="15">
        <f t="shared" si="113"/>
        <v>41917.802928240737</v>
      </c>
      <c r="U1459">
        <f t="shared" si="114"/>
        <v>2014</v>
      </c>
    </row>
    <row r="1460" spans="1:21" ht="48" x14ac:dyDescent="0.2">
      <c r="A1460">
        <v>2952</v>
      </c>
      <c r="B1460" s="3" t="s">
        <v>2952</v>
      </c>
      <c r="C1460" s="3" t="s">
        <v>7062</v>
      </c>
      <c r="D1460" s="6">
        <v>20000</v>
      </c>
      <c r="E1460" s="8">
        <v>1605</v>
      </c>
      <c r="F1460" t="s">
        <v>8219</v>
      </c>
      <c r="G1460" t="s">
        <v>8223</v>
      </c>
      <c r="H1460" t="s">
        <v>8245</v>
      </c>
      <c r="I1460">
        <v>1476676800</v>
      </c>
      <c r="J1460">
        <v>1473957239</v>
      </c>
      <c r="K1460" t="b">
        <v>0</v>
      </c>
      <c r="L1460">
        <v>8</v>
      </c>
      <c r="M1460" t="b">
        <v>0</v>
      </c>
      <c r="N1460" t="s">
        <v>8301</v>
      </c>
      <c r="O1460">
        <f t="shared" si="110"/>
        <v>8</v>
      </c>
      <c r="P1460">
        <f t="shared" si="111"/>
        <v>200.63</v>
      </c>
      <c r="Q1460" s="12" t="s">
        <v>8315</v>
      </c>
      <c r="R1460" t="s">
        <v>8355</v>
      </c>
      <c r="S1460" s="15">
        <f t="shared" si="112"/>
        <v>42628.690266203703</v>
      </c>
      <c r="T1460" s="15">
        <f t="shared" si="113"/>
        <v>42660.166666666672</v>
      </c>
      <c r="U1460">
        <f t="shared" si="114"/>
        <v>2016</v>
      </c>
    </row>
    <row r="1461" spans="1:21" ht="48" x14ac:dyDescent="0.2">
      <c r="A1461">
        <v>2953</v>
      </c>
      <c r="B1461" s="3" t="s">
        <v>2953</v>
      </c>
      <c r="C1461" s="3" t="s">
        <v>7063</v>
      </c>
      <c r="D1461" s="6">
        <v>400000</v>
      </c>
      <c r="E1461" s="8">
        <v>605</v>
      </c>
      <c r="F1461" t="s">
        <v>8219</v>
      </c>
      <c r="G1461" t="s">
        <v>8223</v>
      </c>
      <c r="H1461" t="s">
        <v>8245</v>
      </c>
      <c r="I1461">
        <v>1444330821</v>
      </c>
      <c r="J1461">
        <v>1441738821</v>
      </c>
      <c r="K1461" t="b">
        <v>0</v>
      </c>
      <c r="L1461">
        <v>3</v>
      </c>
      <c r="M1461" t="b">
        <v>0</v>
      </c>
      <c r="N1461" t="s">
        <v>8301</v>
      </c>
      <c r="O1461">
        <f t="shared" si="110"/>
        <v>0</v>
      </c>
      <c r="P1461">
        <f t="shared" si="111"/>
        <v>201.67</v>
      </c>
      <c r="Q1461" s="12" t="s">
        <v>8315</v>
      </c>
      <c r="R1461" t="s">
        <v>8355</v>
      </c>
      <c r="S1461" s="15">
        <f t="shared" si="112"/>
        <v>42255.791909722218</v>
      </c>
      <c r="T1461" s="15">
        <f t="shared" si="113"/>
        <v>42285.791909722218</v>
      </c>
      <c r="U1461">
        <f t="shared" si="114"/>
        <v>2015</v>
      </c>
    </row>
    <row r="1462" spans="1:21" ht="48" x14ac:dyDescent="0.2">
      <c r="A1462">
        <v>2954</v>
      </c>
      <c r="B1462" s="3" t="s">
        <v>2954</v>
      </c>
      <c r="C1462" s="3" t="s">
        <v>7064</v>
      </c>
      <c r="D1462" s="6">
        <v>15000</v>
      </c>
      <c r="E1462" s="8">
        <v>0</v>
      </c>
      <c r="F1462" t="s">
        <v>8219</v>
      </c>
      <c r="G1462" t="s">
        <v>8223</v>
      </c>
      <c r="H1462" t="s">
        <v>8245</v>
      </c>
      <c r="I1462">
        <v>1489669203</v>
      </c>
      <c r="J1462">
        <v>1487944803</v>
      </c>
      <c r="K1462" t="b">
        <v>0</v>
      </c>
      <c r="L1462">
        <v>0</v>
      </c>
      <c r="M1462" t="b">
        <v>0</v>
      </c>
      <c r="N1462" t="s">
        <v>8301</v>
      </c>
      <c r="O1462">
        <f t="shared" si="110"/>
        <v>0</v>
      </c>
      <c r="P1462">
        <f t="shared" si="111"/>
        <v>0</v>
      </c>
      <c r="Q1462" s="12" t="s">
        <v>8315</v>
      </c>
      <c r="R1462" t="s">
        <v>8355</v>
      </c>
      <c r="S1462" s="15">
        <f t="shared" si="112"/>
        <v>42790.583368055552</v>
      </c>
      <c r="T1462" s="15">
        <f t="shared" si="113"/>
        <v>42810.541701388895</v>
      </c>
      <c r="U1462">
        <f t="shared" si="114"/>
        <v>2017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115">ROUND(E1466/D1466*100,0)</f>
        <v>163</v>
      </c>
      <c r="P1466">
        <f t="shared" ref="P1466:P1529" si="116">IFERROR(ROUND(E1466/L1466,2),0)</f>
        <v>34.869999999999997</v>
      </c>
      <c r="Q1466" s="12" t="s">
        <v>8320</v>
      </c>
      <c r="R1466" t="s">
        <v>8340</v>
      </c>
      <c r="S1466" s="15">
        <f t="shared" ref="S1466:S1529" si="117">(((J1466/60)/60)/24+DATE(1970,1,1))</f>
        <v>41291.661550925928</v>
      </c>
      <c r="T1466" s="15">
        <f t="shared" ref="T1466:T1529" si="118">(((I1466/60)/60)/24)+DATE(1970,1,1)</f>
        <v>41321.661550925928</v>
      </c>
      <c r="U1466">
        <f t="shared" ref="U1466:U1529" si="119">YEAR(S1466)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2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2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2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2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2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2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2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2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120">ROUND(E1530/D1530*100,0)</f>
        <v>282</v>
      </c>
      <c r="P1530">
        <f t="shared" ref="P1530:P1593" si="121">IFERROR(ROUND(E1530/L1530,2),0)</f>
        <v>52.79</v>
      </c>
      <c r="Q1530" s="12" t="s">
        <v>8336</v>
      </c>
      <c r="R1530" t="s">
        <v>8337</v>
      </c>
      <c r="S1530" s="15">
        <f t="shared" ref="S1530:S1593" si="122">(((J1530/60)/60)/24+DATE(1970,1,1))</f>
        <v>42736.732893518521</v>
      </c>
      <c r="T1530" s="15">
        <f t="shared" ref="T1530:T1593" si="123">(((I1530/60)/60)/24)+DATE(1970,1,1)</f>
        <v>42767</v>
      </c>
      <c r="U1530">
        <f t="shared" ref="U1530:U1593" si="124">YEAR(S1530)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2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2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2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2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2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2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2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2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32" x14ac:dyDescent="0.2">
      <c r="A1563">
        <v>2955</v>
      </c>
      <c r="B1563" s="3" t="s">
        <v>2955</v>
      </c>
      <c r="C1563" s="3" t="s">
        <v>7065</v>
      </c>
      <c r="D1563" s="6">
        <v>1200</v>
      </c>
      <c r="E1563" s="8">
        <v>715</v>
      </c>
      <c r="F1563" t="s">
        <v>8219</v>
      </c>
      <c r="G1563" t="s">
        <v>8223</v>
      </c>
      <c r="H1563" t="s">
        <v>8245</v>
      </c>
      <c r="I1563">
        <v>1434476849</v>
      </c>
      <c r="J1563">
        <v>1431884849</v>
      </c>
      <c r="K1563" t="b">
        <v>0</v>
      </c>
      <c r="L1563">
        <v>11</v>
      </c>
      <c r="M1563" t="b">
        <v>0</v>
      </c>
      <c r="N1563" t="s">
        <v>8301</v>
      </c>
      <c r="O1563">
        <f t="shared" si="120"/>
        <v>60</v>
      </c>
      <c r="P1563">
        <f t="shared" si="121"/>
        <v>65</v>
      </c>
      <c r="Q1563" s="12" t="s">
        <v>8315</v>
      </c>
      <c r="R1563" t="s">
        <v>8355</v>
      </c>
      <c r="S1563" s="15">
        <f t="shared" si="122"/>
        <v>42141.741307870368</v>
      </c>
      <c r="T1563" s="15">
        <f t="shared" si="123"/>
        <v>42171.741307870368</v>
      </c>
      <c r="U1563">
        <f t="shared" si="124"/>
        <v>2015</v>
      </c>
    </row>
    <row r="1564" spans="1:21" ht="48" x14ac:dyDescent="0.2">
      <c r="A1564">
        <v>2956</v>
      </c>
      <c r="B1564" s="3" t="s">
        <v>2956</v>
      </c>
      <c r="C1564" s="3" t="s">
        <v>7066</v>
      </c>
      <c r="D1564" s="6">
        <v>7900</v>
      </c>
      <c r="E1564" s="8">
        <v>1322</v>
      </c>
      <c r="F1564" t="s">
        <v>8219</v>
      </c>
      <c r="G1564" t="s">
        <v>8223</v>
      </c>
      <c r="H1564" t="s">
        <v>8245</v>
      </c>
      <c r="I1564">
        <v>1462402850</v>
      </c>
      <c r="J1564">
        <v>1459810850</v>
      </c>
      <c r="K1564" t="b">
        <v>0</v>
      </c>
      <c r="L1564">
        <v>20</v>
      </c>
      <c r="M1564" t="b">
        <v>0</v>
      </c>
      <c r="N1564" t="s">
        <v>8301</v>
      </c>
      <c r="O1564">
        <f t="shared" si="120"/>
        <v>17</v>
      </c>
      <c r="P1564">
        <f t="shared" si="121"/>
        <v>66.099999999999994</v>
      </c>
      <c r="Q1564" s="12" t="s">
        <v>8315</v>
      </c>
      <c r="R1564" t="s">
        <v>8355</v>
      </c>
      <c r="S1564" s="15">
        <f t="shared" si="122"/>
        <v>42464.958912037036</v>
      </c>
      <c r="T1564" s="15">
        <f t="shared" si="123"/>
        <v>42494.958912037036</v>
      </c>
      <c r="U1564">
        <f t="shared" si="124"/>
        <v>2016</v>
      </c>
    </row>
    <row r="1565" spans="1:21" ht="48" x14ac:dyDescent="0.2">
      <c r="A1565">
        <v>2957</v>
      </c>
      <c r="B1565" s="3" t="s">
        <v>2957</v>
      </c>
      <c r="C1565" s="3" t="s">
        <v>7067</v>
      </c>
      <c r="D1565" s="6">
        <v>15000</v>
      </c>
      <c r="E1565" s="8">
        <v>280</v>
      </c>
      <c r="F1565" t="s">
        <v>8219</v>
      </c>
      <c r="G1565" t="s">
        <v>8223</v>
      </c>
      <c r="H1565" t="s">
        <v>8245</v>
      </c>
      <c r="I1565">
        <v>1427498172</v>
      </c>
      <c r="J1565">
        <v>1422317772</v>
      </c>
      <c r="K1565" t="b">
        <v>0</v>
      </c>
      <c r="L1565">
        <v>3</v>
      </c>
      <c r="M1565" t="b">
        <v>0</v>
      </c>
      <c r="N1565" t="s">
        <v>8301</v>
      </c>
      <c r="O1565">
        <f t="shared" si="120"/>
        <v>2</v>
      </c>
      <c r="P1565">
        <f t="shared" si="121"/>
        <v>93.33</v>
      </c>
      <c r="Q1565" s="12" t="s">
        <v>8315</v>
      </c>
      <c r="R1565" t="s">
        <v>8355</v>
      </c>
      <c r="S1565" s="15">
        <f t="shared" si="122"/>
        <v>42031.011249999996</v>
      </c>
      <c r="T1565" s="15">
        <f t="shared" si="123"/>
        <v>42090.969583333332</v>
      </c>
      <c r="U1565">
        <f t="shared" si="124"/>
        <v>2015</v>
      </c>
    </row>
    <row r="1566" spans="1:21" ht="48" x14ac:dyDescent="0.2">
      <c r="A1566">
        <v>2958</v>
      </c>
      <c r="B1566" s="3" t="s">
        <v>2958</v>
      </c>
      <c r="C1566" s="3" t="s">
        <v>7068</v>
      </c>
      <c r="D1566" s="6">
        <v>80000</v>
      </c>
      <c r="E1566" s="8">
        <v>0</v>
      </c>
      <c r="F1566" t="s">
        <v>8219</v>
      </c>
      <c r="G1566" t="s">
        <v>8223</v>
      </c>
      <c r="H1566" t="s">
        <v>8245</v>
      </c>
      <c r="I1566">
        <v>1462729317</v>
      </c>
      <c r="J1566">
        <v>1457548917</v>
      </c>
      <c r="K1566" t="b">
        <v>0</v>
      </c>
      <c r="L1566">
        <v>0</v>
      </c>
      <c r="M1566" t="b">
        <v>0</v>
      </c>
      <c r="N1566" t="s">
        <v>8301</v>
      </c>
      <c r="O1566">
        <f t="shared" si="120"/>
        <v>0</v>
      </c>
      <c r="P1566">
        <f t="shared" si="121"/>
        <v>0</v>
      </c>
      <c r="Q1566" s="12" t="s">
        <v>8315</v>
      </c>
      <c r="R1566" t="s">
        <v>8355</v>
      </c>
      <c r="S1566" s="15">
        <f t="shared" si="122"/>
        <v>42438.779131944444</v>
      </c>
      <c r="T1566" s="15">
        <f t="shared" si="123"/>
        <v>42498.73746527778</v>
      </c>
      <c r="U1566">
        <f t="shared" si="124"/>
        <v>2016</v>
      </c>
    </row>
    <row r="1567" spans="1:21" ht="48" x14ac:dyDescent="0.2">
      <c r="A1567">
        <v>2959</v>
      </c>
      <c r="B1567" s="3" t="s">
        <v>2959</v>
      </c>
      <c r="C1567" s="3" t="s">
        <v>7069</v>
      </c>
      <c r="D1567" s="6">
        <v>10000</v>
      </c>
      <c r="E1567" s="8">
        <v>0</v>
      </c>
      <c r="F1567" t="s">
        <v>8219</v>
      </c>
      <c r="G1567" t="s">
        <v>8224</v>
      </c>
      <c r="H1567" t="s">
        <v>8246</v>
      </c>
      <c r="I1567">
        <v>1465258325</v>
      </c>
      <c r="J1567">
        <v>1462666325</v>
      </c>
      <c r="K1567" t="b">
        <v>0</v>
      </c>
      <c r="L1567">
        <v>0</v>
      </c>
      <c r="M1567" t="b">
        <v>0</v>
      </c>
      <c r="N1567" t="s">
        <v>8301</v>
      </c>
      <c r="O1567">
        <f t="shared" si="120"/>
        <v>0</v>
      </c>
      <c r="P1567">
        <f t="shared" si="121"/>
        <v>0</v>
      </c>
      <c r="Q1567" s="12" t="s">
        <v>8315</v>
      </c>
      <c r="R1567" t="s">
        <v>8355</v>
      </c>
      <c r="S1567" s="15">
        <f t="shared" si="122"/>
        <v>42498.008391203708</v>
      </c>
      <c r="T1567" s="15">
        <f t="shared" si="123"/>
        <v>42528.008391203708</v>
      </c>
      <c r="U1567">
        <f t="shared" si="124"/>
        <v>2016</v>
      </c>
    </row>
    <row r="1568" spans="1:21" ht="48" x14ac:dyDescent="0.2">
      <c r="A1568">
        <v>2960</v>
      </c>
      <c r="B1568" s="3" t="s">
        <v>2960</v>
      </c>
      <c r="C1568" s="3" t="s">
        <v>7070</v>
      </c>
      <c r="D1568" s="6">
        <v>30000000</v>
      </c>
      <c r="E1568" s="8">
        <v>0</v>
      </c>
      <c r="F1568" t="s">
        <v>8219</v>
      </c>
      <c r="G1568" t="s">
        <v>8223</v>
      </c>
      <c r="H1568" t="s">
        <v>8245</v>
      </c>
      <c r="I1568">
        <v>1410459023</v>
      </c>
      <c r="J1568">
        <v>1407867023</v>
      </c>
      <c r="K1568" t="b">
        <v>0</v>
      </c>
      <c r="L1568">
        <v>0</v>
      </c>
      <c r="M1568" t="b">
        <v>0</v>
      </c>
      <c r="N1568" t="s">
        <v>8301</v>
      </c>
      <c r="O1568">
        <f t="shared" si="120"/>
        <v>0</v>
      </c>
      <c r="P1568">
        <f t="shared" si="121"/>
        <v>0</v>
      </c>
      <c r="Q1568" s="12" t="s">
        <v>8315</v>
      </c>
      <c r="R1568" t="s">
        <v>8355</v>
      </c>
      <c r="S1568" s="15">
        <f t="shared" si="122"/>
        <v>41863.757210648146</v>
      </c>
      <c r="T1568" s="15">
        <f t="shared" si="123"/>
        <v>41893.757210648146</v>
      </c>
      <c r="U1568">
        <f t="shared" si="124"/>
        <v>2014</v>
      </c>
    </row>
    <row r="1569" spans="1:21" ht="32" x14ac:dyDescent="0.2">
      <c r="A1569">
        <v>3121</v>
      </c>
      <c r="B1569" s="3" t="s">
        <v>3121</v>
      </c>
      <c r="C1569" s="3" t="s">
        <v>7231</v>
      </c>
      <c r="D1569" s="6">
        <v>1500</v>
      </c>
      <c r="E1569" s="8">
        <v>10</v>
      </c>
      <c r="F1569" t="s">
        <v>8219</v>
      </c>
      <c r="G1569" t="s">
        <v>8228</v>
      </c>
      <c r="H1569" t="s">
        <v>8250</v>
      </c>
      <c r="I1569">
        <v>1411748335</v>
      </c>
      <c r="J1569">
        <v>1406564335</v>
      </c>
      <c r="K1569" t="b">
        <v>0</v>
      </c>
      <c r="L1569">
        <v>1</v>
      </c>
      <c r="M1569" t="b">
        <v>0</v>
      </c>
      <c r="N1569" t="s">
        <v>8301</v>
      </c>
      <c r="O1569">
        <f t="shared" si="120"/>
        <v>1</v>
      </c>
      <c r="P1569">
        <f t="shared" si="121"/>
        <v>10</v>
      </c>
      <c r="Q1569" s="12" t="s">
        <v>8315</v>
      </c>
      <c r="R1569" t="s">
        <v>8355</v>
      </c>
      <c r="S1569" s="15">
        <f t="shared" si="122"/>
        <v>41848.679803240739</v>
      </c>
      <c r="T1569" s="15">
        <f t="shared" si="123"/>
        <v>41908.679803240739</v>
      </c>
      <c r="U1569">
        <f t="shared" si="124"/>
        <v>2014</v>
      </c>
    </row>
    <row r="1570" spans="1:21" ht="16" x14ac:dyDescent="0.2">
      <c r="A1570">
        <v>3122</v>
      </c>
      <c r="B1570" s="3" t="s">
        <v>3122</v>
      </c>
      <c r="C1570" s="3" t="s">
        <v>7232</v>
      </c>
      <c r="D1570" s="6">
        <v>199</v>
      </c>
      <c r="E1570" s="8">
        <v>116</v>
      </c>
      <c r="F1570" t="s">
        <v>8219</v>
      </c>
      <c r="G1570" t="s">
        <v>8223</v>
      </c>
      <c r="H1570" t="s">
        <v>8245</v>
      </c>
      <c r="I1570">
        <v>1478733732</v>
      </c>
      <c r="J1570">
        <v>1478298132</v>
      </c>
      <c r="K1570" t="b">
        <v>0</v>
      </c>
      <c r="L1570">
        <v>2</v>
      </c>
      <c r="M1570" t="b">
        <v>0</v>
      </c>
      <c r="N1570" t="s">
        <v>8301</v>
      </c>
      <c r="O1570">
        <f t="shared" si="120"/>
        <v>58</v>
      </c>
      <c r="P1570">
        <f t="shared" si="121"/>
        <v>58</v>
      </c>
      <c r="Q1570" s="12" t="s">
        <v>8315</v>
      </c>
      <c r="R1570" t="s">
        <v>8355</v>
      </c>
      <c r="S1570" s="15">
        <f t="shared" si="122"/>
        <v>42678.932083333333</v>
      </c>
      <c r="T1570" s="15">
        <f t="shared" si="123"/>
        <v>42683.973750000005</v>
      </c>
      <c r="U1570">
        <f t="shared" si="124"/>
        <v>2016</v>
      </c>
    </row>
    <row r="1571" spans="1:21" ht="48" x14ac:dyDescent="0.2">
      <c r="A1571">
        <v>3123</v>
      </c>
      <c r="B1571" s="3" t="s">
        <v>3123</v>
      </c>
      <c r="C1571" s="3" t="s">
        <v>7233</v>
      </c>
      <c r="D1571" s="6">
        <v>125000</v>
      </c>
      <c r="E1571" s="8">
        <v>85192</v>
      </c>
      <c r="F1571" t="s">
        <v>8219</v>
      </c>
      <c r="G1571" t="s">
        <v>8223</v>
      </c>
      <c r="H1571" t="s">
        <v>8245</v>
      </c>
      <c r="I1571">
        <v>1468108198</v>
      </c>
      <c r="J1571">
        <v>1465516198</v>
      </c>
      <c r="K1571" t="b">
        <v>0</v>
      </c>
      <c r="L1571">
        <v>348</v>
      </c>
      <c r="M1571" t="b">
        <v>0</v>
      </c>
      <c r="N1571" t="s">
        <v>8301</v>
      </c>
      <c r="O1571">
        <f t="shared" si="120"/>
        <v>68</v>
      </c>
      <c r="P1571">
        <f t="shared" si="121"/>
        <v>244.8</v>
      </c>
      <c r="Q1571" s="12" t="s">
        <v>8315</v>
      </c>
      <c r="R1571" t="s">
        <v>8355</v>
      </c>
      <c r="S1571" s="15">
        <f t="shared" si="122"/>
        <v>42530.993032407408</v>
      </c>
      <c r="T1571" s="15">
        <f t="shared" si="123"/>
        <v>42560.993032407408</v>
      </c>
      <c r="U1571">
        <f t="shared" si="124"/>
        <v>2016</v>
      </c>
    </row>
    <row r="1572" spans="1:21" ht="32" x14ac:dyDescent="0.2">
      <c r="A1572">
        <v>3124</v>
      </c>
      <c r="B1572" s="3" t="s">
        <v>3124</v>
      </c>
      <c r="C1572" s="3" t="s">
        <v>7234</v>
      </c>
      <c r="D1572" s="6">
        <v>800000</v>
      </c>
      <c r="E1572" s="8">
        <v>26</v>
      </c>
      <c r="F1572" t="s">
        <v>8219</v>
      </c>
      <c r="G1572" t="s">
        <v>8223</v>
      </c>
      <c r="H1572" t="s">
        <v>8245</v>
      </c>
      <c r="I1572">
        <v>1422902601</v>
      </c>
      <c r="J1572">
        <v>1417718601</v>
      </c>
      <c r="K1572" t="b">
        <v>0</v>
      </c>
      <c r="L1572">
        <v>4</v>
      </c>
      <c r="M1572" t="b">
        <v>0</v>
      </c>
      <c r="N1572" t="s">
        <v>8301</v>
      </c>
      <c r="O1572">
        <f t="shared" si="120"/>
        <v>0</v>
      </c>
      <c r="P1572">
        <f t="shared" si="121"/>
        <v>6.5</v>
      </c>
      <c r="Q1572" s="12" t="s">
        <v>8315</v>
      </c>
      <c r="R1572" t="s">
        <v>8355</v>
      </c>
      <c r="S1572" s="15">
        <f t="shared" si="122"/>
        <v>41977.780104166668</v>
      </c>
      <c r="T1572" s="15">
        <f t="shared" si="123"/>
        <v>42037.780104166668</v>
      </c>
      <c r="U1572">
        <f t="shared" si="124"/>
        <v>2014</v>
      </c>
    </row>
    <row r="1573" spans="1:21" ht="16" x14ac:dyDescent="0.2">
      <c r="A1573">
        <v>3125</v>
      </c>
      <c r="B1573" s="3" t="s">
        <v>3125</v>
      </c>
      <c r="C1573" s="3" t="s">
        <v>7235</v>
      </c>
      <c r="D1573" s="6">
        <v>1500000</v>
      </c>
      <c r="E1573" s="8">
        <v>0</v>
      </c>
      <c r="F1573" t="s">
        <v>8219</v>
      </c>
      <c r="G1573" t="s">
        <v>8223</v>
      </c>
      <c r="H1573" t="s">
        <v>8245</v>
      </c>
      <c r="I1573">
        <v>1452142672</v>
      </c>
      <c r="J1573">
        <v>1449550672</v>
      </c>
      <c r="K1573" t="b">
        <v>0</v>
      </c>
      <c r="L1573">
        <v>0</v>
      </c>
      <c r="M1573" t="b">
        <v>0</v>
      </c>
      <c r="N1573" t="s">
        <v>8301</v>
      </c>
      <c r="O1573">
        <f t="shared" si="120"/>
        <v>0</v>
      </c>
      <c r="P1573">
        <f t="shared" si="121"/>
        <v>0</v>
      </c>
      <c r="Q1573" s="12" t="s">
        <v>8315</v>
      </c>
      <c r="R1573" t="s">
        <v>8355</v>
      </c>
      <c r="S1573" s="15">
        <f t="shared" si="122"/>
        <v>42346.20685185185</v>
      </c>
      <c r="T1573" s="15">
        <f t="shared" si="123"/>
        <v>42376.20685185185</v>
      </c>
      <c r="U1573">
        <f t="shared" si="124"/>
        <v>2015</v>
      </c>
    </row>
    <row r="1574" spans="1:21" ht="80" x14ac:dyDescent="0.2">
      <c r="A1574">
        <v>3126</v>
      </c>
      <c r="B1574" s="3" t="s">
        <v>3126</v>
      </c>
      <c r="C1574" s="3" t="s">
        <v>7236</v>
      </c>
      <c r="D1574" s="6">
        <v>25000</v>
      </c>
      <c r="E1574" s="8">
        <v>1040</v>
      </c>
      <c r="F1574" t="s">
        <v>8219</v>
      </c>
      <c r="G1574" t="s">
        <v>8223</v>
      </c>
      <c r="H1574" t="s">
        <v>8245</v>
      </c>
      <c r="I1574">
        <v>1459121162</v>
      </c>
      <c r="J1574">
        <v>1456532762</v>
      </c>
      <c r="K1574" t="b">
        <v>0</v>
      </c>
      <c r="L1574">
        <v>17</v>
      </c>
      <c r="M1574" t="b">
        <v>0</v>
      </c>
      <c r="N1574" t="s">
        <v>8301</v>
      </c>
      <c r="O1574">
        <f t="shared" si="120"/>
        <v>4</v>
      </c>
      <c r="P1574">
        <f t="shared" si="121"/>
        <v>61.18</v>
      </c>
      <c r="Q1574" s="12" t="s">
        <v>8315</v>
      </c>
      <c r="R1574" t="s">
        <v>8355</v>
      </c>
      <c r="S1574" s="15">
        <f t="shared" si="122"/>
        <v>42427.01807870371</v>
      </c>
      <c r="T1574" s="15">
        <f t="shared" si="123"/>
        <v>42456.976412037038</v>
      </c>
      <c r="U1574">
        <f t="shared" si="124"/>
        <v>2016</v>
      </c>
    </row>
    <row r="1575" spans="1:21" ht="48" x14ac:dyDescent="0.2">
      <c r="A1575">
        <v>3127</v>
      </c>
      <c r="B1575" s="3" t="s">
        <v>3127</v>
      </c>
      <c r="C1575" s="3" t="s">
        <v>7237</v>
      </c>
      <c r="D1575" s="6">
        <v>100000</v>
      </c>
      <c r="E1575" s="8">
        <v>0</v>
      </c>
      <c r="F1575" t="s">
        <v>8219</v>
      </c>
      <c r="G1575" t="s">
        <v>8223</v>
      </c>
      <c r="H1575" t="s">
        <v>8245</v>
      </c>
      <c r="I1575">
        <v>1425242029</v>
      </c>
      <c r="J1575">
        <v>1422650029</v>
      </c>
      <c r="K1575" t="b">
        <v>0</v>
      </c>
      <c r="L1575">
        <v>0</v>
      </c>
      <c r="M1575" t="b">
        <v>0</v>
      </c>
      <c r="N1575" t="s">
        <v>8301</v>
      </c>
      <c r="O1575">
        <f t="shared" si="120"/>
        <v>0</v>
      </c>
      <c r="P1575">
        <f t="shared" si="121"/>
        <v>0</v>
      </c>
      <c r="Q1575" s="12" t="s">
        <v>8315</v>
      </c>
      <c r="R1575" t="s">
        <v>8355</v>
      </c>
      <c r="S1575" s="15">
        <f t="shared" si="122"/>
        <v>42034.856817129628</v>
      </c>
      <c r="T1575" s="15">
        <f t="shared" si="123"/>
        <v>42064.856817129628</v>
      </c>
      <c r="U1575">
        <f t="shared" si="124"/>
        <v>2015</v>
      </c>
    </row>
    <row r="1576" spans="1:21" ht="48" x14ac:dyDescent="0.2">
      <c r="A1576">
        <v>2643</v>
      </c>
      <c r="B1576" s="3" t="s">
        <v>2643</v>
      </c>
      <c r="C1576" s="3" t="s">
        <v>6753</v>
      </c>
      <c r="D1576" s="6">
        <v>1000000</v>
      </c>
      <c r="E1576" s="8">
        <v>335597.31</v>
      </c>
      <c r="F1576" t="s">
        <v>8219</v>
      </c>
      <c r="G1576" t="s">
        <v>8223</v>
      </c>
      <c r="H1576" t="s">
        <v>8245</v>
      </c>
      <c r="I1576">
        <v>1482307140</v>
      </c>
      <c r="J1576">
        <v>1479218315</v>
      </c>
      <c r="K1576" t="b">
        <v>1</v>
      </c>
      <c r="L1576">
        <v>1501</v>
      </c>
      <c r="M1576" t="b">
        <v>0</v>
      </c>
      <c r="N1576" t="s">
        <v>8299</v>
      </c>
      <c r="O1576">
        <f t="shared" si="120"/>
        <v>34</v>
      </c>
      <c r="P1576">
        <f t="shared" si="121"/>
        <v>223.58</v>
      </c>
      <c r="Q1576" s="12" t="s">
        <v>8317</v>
      </c>
      <c r="R1576" t="s">
        <v>8353</v>
      </c>
      <c r="S1576" s="15">
        <f t="shared" si="122"/>
        <v>42689.582349537035</v>
      </c>
      <c r="T1576" s="15">
        <f t="shared" si="123"/>
        <v>42725.332638888889</v>
      </c>
      <c r="U1576">
        <f t="shared" si="124"/>
        <v>2016</v>
      </c>
    </row>
    <row r="1577" spans="1:21" ht="48" x14ac:dyDescent="0.2">
      <c r="A1577">
        <v>2644</v>
      </c>
      <c r="B1577" s="3" t="s">
        <v>2644</v>
      </c>
      <c r="C1577" s="3" t="s">
        <v>6754</v>
      </c>
      <c r="D1577" s="6">
        <v>100000</v>
      </c>
      <c r="E1577" s="8">
        <v>2053</v>
      </c>
      <c r="F1577" t="s">
        <v>8219</v>
      </c>
      <c r="G1577" t="s">
        <v>8223</v>
      </c>
      <c r="H1577" t="s">
        <v>8245</v>
      </c>
      <c r="I1577">
        <v>1489172435</v>
      </c>
      <c r="J1577">
        <v>1486580435</v>
      </c>
      <c r="K1577" t="b">
        <v>1</v>
      </c>
      <c r="L1577">
        <v>52</v>
      </c>
      <c r="M1577" t="b">
        <v>0</v>
      </c>
      <c r="N1577" t="s">
        <v>8299</v>
      </c>
      <c r="O1577">
        <f t="shared" si="120"/>
        <v>2</v>
      </c>
      <c r="P1577">
        <f t="shared" si="121"/>
        <v>39.479999999999997</v>
      </c>
      <c r="Q1577" s="12" t="s">
        <v>8317</v>
      </c>
      <c r="R1577" t="s">
        <v>8353</v>
      </c>
      <c r="S1577" s="15">
        <f t="shared" si="122"/>
        <v>42774.792071759264</v>
      </c>
      <c r="T1577" s="15">
        <f t="shared" si="123"/>
        <v>42804.792071759264</v>
      </c>
      <c r="U1577">
        <f t="shared" si="124"/>
        <v>2017</v>
      </c>
    </row>
    <row r="1578" spans="1:21" ht="48" x14ac:dyDescent="0.2">
      <c r="A1578">
        <v>2645</v>
      </c>
      <c r="B1578" s="3" t="s">
        <v>2645</v>
      </c>
      <c r="C1578" s="3" t="s">
        <v>6755</v>
      </c>
      <c r="D1578" s="6">
        <v>20000</v>
      </c>
      <c r="E1578" s="8">
        <v>2100</v>
      </c>
      <c r="F1578" t="s">
        <v>8219</v>
      </c>
      <c r="G1578" t="s">
        <v>8225</v>
      </c>
      <c r="H1578" t="s">
        <v>8247</v>
      </c>
      <c r="I1578">
        <v>1415481203</v>
      </c>
      <c r="J1578">
        <v>1412885603</v>
      </c>
      <c r="K1578" t="b">
        <v>1</v>
      </c>
      <c r="L1578">
        <v>23</v>
      </c>
      <c r="M1578" t="b">
        <v>0</v>
      </c>
      <c r="N1578" t="s">
        <v>8299</v>
      </c>
      <c r="O1578">
        <f t="shared" si="120"/>
        <v>11</v>
      </c>
      <c r="P1578">
        <f t="shared" si="121"/>
        <v>91.3</v>
      </c>
      <c r="Q1578" s="12" t="s">
        <v>8317</v>
      </c>
      <c r="R1578" t="s">
        <v>8353</v>
      </c>
      <c r="S1578" s="15">
        <f t="shared" si="122"/>
        <v>41921.842627314814</v>
      </c>
      <c r="T1578" s="15">
        <f t="shared" si="123"/>
        <v>41951.884293981479</v>
      </c>
      <c r="U1578">
        <f t="shared" si="124"/>
        <v>2014</v>
      </c>
    </row>
    <row r="1579" spans="1:21" ht="48" x14ac:dyDescent="0.2">
      <c r="A1579">
        <v>2646</v>
      </c>
      <c r="B1579" s="3" t="s">
        <v>2646</v>
      </c>
      <c r="C1579" s="3" t="s">
        <v>6756</v>
      </c>
      <c r="D1579" s="6">
        <v>500000</v>
      </c>
      <c r="E1579" s="8">
        <v>42086.42</v>
      </c>
      <c r="F1579" t="s">
        <v>8219</v>
      </c>
      <c r="G1579" t="s">
        <v>8223</v>
      </c>
      <c r="H1579" t="s">
        <v>8245</v>
      </c>
      <c r="I1579">
        <v>1441783869</v>
      </c>
      <c r="J1579">
        <v>1439191869</v>
      </c>
      <c r="K1579" t="b">
        <v>1</v>
      </c>
      <c r="L1579">
        <v>535</v>
      </c>
      <c r="M1579" t="b">
        <v>0</v>
      </c>
      <c r="N1579" t="s">
        <v>8299</v>
      </c>
      <c r="O1579">
        <f t="shared" si="120"/>
        <v>8</v>
      </c>
      <c r="P1579">
        <f t="shared" si="121"/>
        <v>78.67</v>
      </c>
      <c r="Q1579" s="12" t="s">
        <v>8317</v>
      </c>
      <c r="R1579" t="s">
        <v>8353</v>
      </c>
      <c r="S1579" s="15">
        <f t="shared" si="122"/>
        <v>42226.313298611116</v>
      </c>
      <c r="T1579" s="15">
        <f t="shared" si="123"/>
        <v>42256.313298611116</v>
      </c>
      <c r="U1579">
        <f t="shared" si="124"/>
        <v>2015</v>
      </c>
    </row>
    <row r="1580" spans="1:21" ht="48" x14ac:dyDescent="0.2">
      <c r="A1580">
        <v>2647</v>
      </c>
      <c r="B1580" s="3" t="s">
        <v>2647</v>
      </c>
      <c r="C1580" s="3" t="s">
        <v>6757</v>
      </c>
      <c r="D1580" s="6">
        <v>2500</v>
      </c>
      <c r="E1580" s="8">
        <v>36</v>
      </c>
      <c r="F1580" t="s">
        <v>8219</v>
      </c>
      <c r="G1580" t="s">
        <v>8228</v>
      </c>
      <c r="H1580" t="s">
        <v>8250</v>
      </c>
      <c r="I1580">
        <v>1439533019</v>
      </c>
      <c r="J1580">
        <v>1436941019</v>
      </c>
      <c r="K1580" t="b">
        <v>0</v>
      </c>
      <c r="L1580">
        <v>3</v>
      </c>
      <c r="M1580" t="b">
        <v>0</v>
      </c>
      <c r="N1580" t="s">
        <v>8299</v>
      </c>
      <c r="O1580">
        <f t="shared" si="120"/>
        <v>1</v>
      </c>
      <c r="P1580">
        <f t="shared" si="121"/>
        <v>12</v>
      </c>
      <c r="Q1580" s="12" t="s">
        <v>8317</v>
      </c>
      <c r="R1580" t="s">
        <v>8353</v>
      </c>
      <c r="S1580" s="15">
        <f t="shared" si="122"/>
        <v>42200.261793981481</v>
      </c>
      <c r="T1580" s="15">
        <f t="shared" si="123"/>
        <v>42230.261793981481</v>
      </c>
      <c r="U1580">
        <f t="shared" si="124"/>
        <v>2015</v>
      </c>
    </row>
    <row r="1581" spans="1:21" ht="48" x14ac:dyDescent="0.2">
      <c r="A1581">
        <v>2648</v>
      </c>
      <c r="B1581" s="3" t="s">
        <v>2648</v>
      </c>
      <c r="C1581" s="3" t="s">
        <v>6758</v>
      </c>
      <c r="D1581" s="6">
        <v>12000</v>
      </c>
      <c r="E1581" s="8">
        <v>106</v>
      </c>
      <c r="F1581" t="s">
        <v>8219</v>
      </c>
      <c r="G1581" t="s">
        <v>8223</v>
      </c>
      <c r="H1581" t="s">
        <v>8245</v>
      </c>
      <c r="I1581">
        <v>1457543360</v>
      </c>
      <c r="J1581">
        <v>1454951360</v>
      </c>
      <c r="K1581" t="b">
        <v>0</v>
      </c>
      <c r="L1581">
        <v>6</v>
      </c>
      <c r="M1581" t="b">
        <v>0</v>
      </c>
      <c r="N1581" t="s">
        <v>8299</v>
      </c>
      <c r="O1581">
        <f t="shared" si="120"/>
        <v>1</v>
      </c>
      <c r="P1581">
        <f t="shared" si="121"/>
        <v>17.670000000000002</v>
      </c>
      <c r="Q1581" s="12" t="s">
        <v>8317</v>
      </c>
      <c r="R1581" t="s">
        <v>8353</v>
      </c>
      <c r="S1581" s="15">
        <f t="shared" si="122"/>
        <v>42408.714814814812</v>
      </c>
      <c r="T1581" s="15">
        <f t="shared" si="123"/>
        <v>42438.714814814812</v>
      </c>
      <c r="U1581">
        <f t="shared" si="124"/>
        <v>2016</v>
      </c>
    </row>
    <row r="1582" spans="1:21" ht="16" x14ac:dyDescent="0.2">
      <c r="A1582">
        <v>2649</v>
      </c>
      <c r="B1582" s="3" t="s">
        <v>2649</v>
      </c>
      <c r="C1582" s="3" t="s">
        <v>6759</v>
      </c>
      <c r="D1582" s="6">
        <v>125000</v>
      </c>
      <c r="E1582" s="8">
        <v>124</v>
      </c>
      <c r="F1582" t="s">
        <v>8219</v>
      </c>
      <c r="G1582" t="s">
        <v>8223</v>
      </c>
      <c r="H1582" t="s">
        <v>8245</v>
      </c>
      <c r="I1582">
        <v>1454370941</v>
      </c>
      <c r="J1582">
        <v>1449186941</v>
      </c>
      <c r="K1582" t="b">
        <v>0</v>
      </c>
      <c r="L1582">
        <v>3</v>
      </c>
      <c r="M1582" t="b">
        <v>0</v>
      </c>
      <c r="N1582" t="s">
        <v>8299</v>
      </c>
      <c r="O1582">
        <f t="shared" si="120"/>
        <v>0</v>
      </c>
      <c r="P1582">
        <f t="shared" si="121"/>
        <v>41.33</v>
      </c>
      <c r="Q1582" s="12" t="s">
        <v>8317</v>
      </c>
      <c r="R1582" t="s">
        <v>8353</v>
      </c>
      <c r="S1582" s="15">
        <f t="shared" si="122"/>
        <v>42341.99700231482</v>
      </c>
      <c r="T1582" s="15">
        <f t="shared" si="123"/>
        <v>42401.99700231482</v>
      </c>
      <c r="U1582">
        <f t="shared" si="124"/>
        <v>2015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25">ROUND(E1594/D1594*100,0)</f>
        <v>0</v>
      </c>
      <c r="P1594">
        <f t="shared" ref="P1594:P1657" si="126">IFERROR(ROUND(E1594/L1594,2),0)</f>
        <v>0</v>
      </c>
      <c r="Q1594" s="12" t="s">
        <v>8336</v>
      </c>
      <c r="R1594" t="s">
        <v>8343</v>
      </c>
      <c r="S1594" s="15">
        <f t="shared" ref="S1594:S1657" si="127">(((J1594/60)/60)/24+DATE(1970,1,1))</f>
        <v>42046.072743055556</v>
      </c>
      <c r="T1594" s="15">
        <f t="shared" ref="T1594:T1657" si="128">(((I1594/60)/60)/24)+DATE(1970,1,1)</f>
        <v>42091.031076388885</v>
      </c>
      <c r="U1594">
        <f t="shared" ref="U1594:U1657" si="129">YEAR(S1594)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2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2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2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2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2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2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2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2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30">ROUND(E1658/D1658*100,0)</f>
        <v>100</v>
      </c>
      <c r="P1658">
        <f t="shared" ref="P1658:P1721" si="131">IFERROR(ROUND(E1658/L1658,2),0)</f>
        <v>156.77000000000001</v>
      </c>
      <c r="Q1658" s="12" t="s">
        <v>8323</v>
      </c>
      <c r="R1658" t="s">
        <v>8344</v>
      </c>
      <c r="S1658" s="15">
        <f t="shared" ref="S1658:S1721" si="132">(((J1658/60)/60)/24+DATE(1970,1,1))</f>
        <v>41226.928842592592</v>
      </c>
      <c r="T1658" s="15">
        <f t="shared" ref="T1658:T1721" si="133">(((I1658/60)/60)/24)+DATE(1970,1,1)</f>
        <v>41256.928842592592</v>
      </c>
      <c r="U1658">
        <f t="shared" ref="U1658:U1721" si="134">YEAR(S1658)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2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2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2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2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2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2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2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2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35">ROUND(E1722/D1722*100,0)</f>
        <v>6</v>
      </c>
      <c r="P1722">
        <f t="shared" ref="P1722:P1785" si="136">IFERROR(ROUND(E1722/L1722,2),0)</f>
        <v>28.13</v>
      </c>
      <c r="Q1722" s="12" t="s">
        <v>8323</v>
      </c>
      <c r="R1722" t="s">
        <v>8345</v>
      </c>
      <c r="S1722" s="15">
        <f t="shared" ref="S1722:S1785" si="137">(((J1722/60)/60)/24+DATE(1970,1,1))</f>
        <v>41922.783229166671</v>
      </c>
      <c r="T1722" s="15">
        <f t="shared" ref="T1722:T1785" si="138">(((I1722/60)/60)/24)+DATE(1970,1,1)</f>
        <v>41952.824895833335</v>
      </c>
      <c r="U1722">
        <f t="shared" ref="U1722:U1785" si="139">YEAR(S1722)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2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2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2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2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2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2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2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2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40">ROUND(E1786/D1786*100,0)</f>
        <v>40</v>
      </c>
      <c r="P1786">
        <f t="shared" ref="P1786:P1849" si="141">IFERROR(ROUND(E1786/L1786,2),0)</f>
        <v>60.24</v>
      </c>
      <c r="Q1786" s="12" t="s">
        <v>8336</v>
      </c>
      <c r="R1786" t="s">
        <v>8337</v>
      </c>
      <c r="S1786" s="15">
        <f t="shared" ref="S1786:S1849" si="142">(((J1786/60)/60)/24+DATE(1970,1,1))</f>
        <v>42003.655555555553</v>
      </c>
      <c r="T1786" s="15">
        <f t="shared" ref="T1786:T1849" si="143">(((I1786/60)/60)/24)+DATE(1970,1,1)</f>
        <v>42035.142361111109</v>
      </c>
      <c r="U1786">
        <f t="shared" ref="U1786:U1849" si="144">YEAR(S1786)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2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2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2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2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2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2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2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2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45">ROUND(E1850/D1850*100,0)</f>
        <v>107</v>
      </c>
      <c r="P1850">
        <f t="shared" ref="P1850:P1913" si="146">IFERROR(ROUND(E1850/L1850,2),0)</f>
        <v>134.21</v>
      </c>
      <c r="Q1850" s="12" t="s">
        <v>8323</v>
      </c>
      <c r="R1850" t="s">
        <v>8324</v>
      </c>
      <c r="S1850" s="15">
        <f t="shared" ref="S1850:S1913" si="147">(((J1850/60)/60)/24+DATE(1970,1,1))</f>
        <v>40691.788055555553</v>
      </c>
      <c r="T1850" s="15">
        <f t="shared" ref="T1850:T1913" si="148">(((I1850/60)/60)/24)+DATE(1970,1,1)</f>
        <v>40755.290972222225</v>
      </c>
      <c r="U1850">
        <f t="shared" ref="U1850:U1913" si="149">YEAR(S1850)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2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2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2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2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2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2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2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2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50">ROUND(E1914/D1914*100,0)</f>
        <v>59</v>
      </c>
      <c r="P1914">
        <f t="shared" ref="P1914:P1977" si="151">IFERROR(ROUND(E1914/L1914,2),0)</f>
        <v>70.599999999999994</v>
      </c>
      <c r="Q1914" s="12" t="s">
        <v>8317</v>
      </c>
      <c r="R1914" t="s">
        <v>8346</v>
      </c>
      <c r="S1914" s="15">
        <f t="shared" ref="S1914:S1977" si="152">(((J1914/60)/60)/24+DATE(1970,1,1))</f>
        <v>42129.226388888885</v>
      </c>
      <c r="T1914" s="15">
        <f t="shared" ref="T1914:T1977" si="153">(((I1914/60)/60)/24)+DATE(1970,1,1)</f>
        <v>42159.226388888885</v>
      </c>
      <c r="U1914">
        <f t="shared" ref="U1914:U1977" si="154">YEAR(S1914)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2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2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2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2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2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2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2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2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55">ROUND(E1978/D1978*100,0)</f>
        <v>347</v>
      </c>
      <c r="P1978">
        <f t="shared" ref="P1978:P2041" si="156">IFERROR(ROUND(E1978/L1978,2),0)</f>
        <v>29.31</v>
      </c>
      <c r="Q1978" s="12" t="s">
        <v>8317</v>
      </c>
      <c r="R1978" t="s">
        <v>8347</v>
      </c>
      <c r="S1978" s="15">
        <f t="shared" ref="S1978:S2041" si="157">(((J1978/60)/60)/24+DATE(1970,1,1))</f>
        <v>41438.899594907409</v>
      </c>
      <c r="T1978" s="15">
        <f t="shared" ref="T1978:T2041" si="158">(((I1978/60)/60)/24)+DATE(1970,1,1)</f>
        <v>41468.899594907409</v>
      </c>
      <c r="U1978">
        <f t="shared" ref="U1978:U2041" si="159">YEAR(S1978)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2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2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2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2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2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2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2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2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60">ROUND(E2042/D2042*100,0)</f>
        <v>248</v>
      </c>
      <c r="P2042">
        <f t="shared" ref="P2042:P2105" si="161">IFERROR(ROUND(E2042/L2042,2),0)</f>
        <v>27.47</v>
      </c>
      <c r="Q2042" s="12" t="s">
        <v>8317</v>
      </c>
      <c r="R2042" t="s">
        <v>8347</v>
      </c>
      <c r="S2042" s="15">
        <f t="shared" ref="S2042:S2105" si="162">(((J2042/60)/60)/24+DATE(1970,1,1))</f>
        <v>41578.927118055559</v>
      </c>
      <c r="T2042" s="15">
        <f t="shared" ref="T2042:T2105" si="163">(((I2042/60)/60)/24)+DATE(1970,1,1)</f>
        <v>41593.968784722223</v>
      </c>
      <c r="U2042">
        <f t="shared" ref="U2042:U2105" si="164">YEAR(S2042)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2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2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2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2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2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2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2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2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65">ROUND(E2106/D2106*100,0)</f>
        <v>130</v>
      </c>
      <c r="P2106">
        <f t="shared" ref="P2106:P2169" si="166">IFERROR(ROUND(E2106/L2106,2),0)</f>
        <v>28</v>
      </c>
      <c r="Q2106" s="12" t="s">
        <v>8323</v>
      </c>
      <c r="R2106" t="s">
        <v>8327</v>
      </c>
      <c r="S2106" s="15">
        <f t="shared" ref="S2106:S2169" si="167">(((J2106/60)/60)/24+DATE(1970,1,1))</f>
        <v>41394.074467592596</v>
      </c>
      <c r="T2106" s="15">
        <f t="shared" ref="T2106:T2169" si="168">(((I2106/60)/60)/24)+DATE(1970,1,1)</f>
        <v>41425</v>
      </c>
      <c r="U2106">
        <f t="shared" ref="U2106:U2169" si="169">YEAR(S2106)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2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2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2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2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2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2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2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2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70">ROUND(E2170/D2170*100,0)</f>
        <v>122</v>
      </c>
      <c r="P2170">
        <f t="shared" ref="P2170:P2233" si="171">IFERROR(ROUND(E2170/L2170,2),0)</f>
        <v>64.37</v>
      </c>
      <c r="Q2170" s="12" t="s">
        <v>8323</v>
      </c>
      <c r="R2170" t="s">
        <v>8324</v>
      </c>
      <c r="S2170" s="15">
        <f t="shared" ref="S2170:S2233" si="172">(((J2170/60)/60)/24+DATE(1970,1,1))</f>
        <v>42745.600243055553</v>
      </c>
      <c r="T2170" s="15">
        <f t="shared" ref="T2170:T2233" si="173">(((I2170/60)/60)/24)+DATE(1970,1,1)</f>
        <v>42776.208333333328</v>
      </c>
      <c r="U2170">
        <f t="shared" ref="U2170:U2233" si="174">YEAR(S2170)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2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2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2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2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2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2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2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2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75">ROUND(E2234/D2234*100,0)</f>
        <v>496</v>
      </c>
      <c r="P2234">
        <f t="shared" ref="P2234:P2297" si="176">IFERROR(ROUND(E2234/L2234,2),0)</f>
        <v>25.09</v>
      </c>
      <c r="Q2234" s="12" t="s">
        <v>8331</v>
      </c>
      <c r="R2234" t="s">
        <v>8349</v>
      </c>
      <c r="S2234" s="15">
        <f t="shared" ref="S2234:S2297" si="177">(((J2234/60)/60)/24+DATE(1970,1,1))</f>
        <v>41806.794074074074</v>
      </c>
      <c r="T2234" s="15">
        <f t="shared" ref="T2234:T2297" si="178">(((I2234/60)/60)/24)+DATE(1970,1,1)</f>
        <v>41839.125</v>
      </c>
      <c r="U2234">
        <f t="shared" ref="U2234:U2297" si="179">YEAR(S2234)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2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2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2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2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2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2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2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2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80">ROUND(E2298/D2298*100,0)</f>
        <v>149</v>
      </c>
      <c r="P2298">
        <f t="shared" ref="P2298:P2361" si="181">IFERROR(ROUND(E2298/L2298,2),0)</f>
        <v>71.97</v>
      </c>
      <c r="Q2298" s="12" t="s">
        <v>8323</v>
      </c>
      <c r="R2298" t="s">
        <v>8324</v>
      </c>
      <c r="S2298" s="15">
        <f t="shared" ref="S2298:S2361" si="182">(((J2298/60)/60)/24+DATE(1970,1,1))</f>
        <v>40927.731782407405</v>
      </c>
      <c r="T2298" s="15">
        <f t="shared" ref="T2298:T2361" si="183">(((I2298/60)/60)/24)+DATE(1970,1,1)</f>
        <v>40962.731782407405</v>
      </c>
      <c r="U2298">
        <f t="shared" ref="U2298:U2361" si="184">YEAR(S2298)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2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2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2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2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2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2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2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2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2650</v>
      </c>
      <c r="B2343" s="3" t="s">
        <v>2650</v>
      </c>
      <c r="C2343" s="3" t="s">
        <v>6760</v>
      </c>
      <c r="D2343" s="6">
        <v>60000</v>
      </c>
      <c r="E2343" s="8">
        <v>358</v>
      </c>
      <c r="F2343" t="s">
        <v>8219</v>
      </c>
      <c r="G2343" t="s">
        <v>8223</v>
      </c>
      <c r="H2343" t="s">
        <v>8245</v>
      </c>
      <c r="I2343">
        <v>1482332343</v>
      </c>
      <c r="J2343">
        <v>1479740343</v>
      </c>
      <c r="K2343" t="b">
        <v>0</v>
      </c>
      <c r="L2343">
        <v>5</v>
      </c>
      <c r="M2343" t="b">
        <v>0</v>
      </c>
      <c r="N2343" t="s">
        <v>8299</v>
      </c>
      <c r="O2343">
        <f t="shared" si="180"/>
        <v>1</v>
      </c>
      <c r="P2343">
        <f t="shared" si="181"/>
        <v>71.599999999999994</v>
      </c>
      <c r="Q2343" s="12" t="s">
        <v>8317</v>
      </c>
      <c r="R2343" t="s">
        <v>8353</v>
      </c>
      <c r="S2343" s="15">
        <f t="shared" si="182"/>
        <v>42695.624340277776</v>
      </c>
      <c r="T2343" s="15">
        <f t="shared" si="183"/>
        <v>42725.624340277776</v>
      </c>
      <c r="U2343">
        <f t="shared" si="184"/>
        <v>2016</v>
      </c>
    </row>
    <row r="2344" spans="1:21" ht="48" x14ac:dyDescent="0.2">
      <c r="A2344">
        <v>2651</v>
      </c>
      <c r="B2344" s="3" t="s">
        <v>2651</v>
      </c>
      <c r="C2344" s="3" t="s">
        <v>6761</v>
      </c>
      <c r="D2344" s="6">
        <v>280000</v>
      </c>
      <c r="E2344" s="8">
        <v>5233</v>
      </c>
      <c r="F2344" t="s">
        <v>8219</v>
      </c>
      <c r="G2344" t="s">
        <v>8223</v>
      </c>
      <c r="H2344" t="s">
        <v>8245</v>
      </c>
      <c r="I2344">
        <v>1450380009</v>
      </c>
      <c r="J2344">
        <v>1447960809</v>
      </c>
      <c r="K2344" t="b">
        <v>0</v>
      </c>
      <c r="L2344">
        <v>17</v>
      </c>
      <c r="M2344" t="b">
        <v>0</v>
      </c>
      <c r="N2344" t="s">
        <v>8299</v>
      </c>
      <c r="O2344">
        <f t="shared" si="180"/>
        <v>2</v>
      </c>
      <c r="P2344">
        <f t="shared" si="181"/>
        <v>307.82</v>
      </c>
      <c r="Q2344" s="12" t="s">
        <v>8317</v>
      </c>
      <c r="R2344" t="s">
        <v>8353</v>
      </c>
      <c r="S2344" s="15">
        <f t="shared" si="182"/>
        <v>42327.805659722217</v>
      </c>
      <c r="T2344" s="15">
        <f t="shared" si="183"/>
        <v>42355.805659722217</v>
      </c>
      <c r="U2344">
        <f t="shared" si="184"/>
        <v>2015</v>
      </c>
    </row>
    <row r="2345" spans="1:21" ht="48" x14ac:dyDescent="0.2">
      <c r="A2345">
        <v>2652</v>
      </c>
      <c r="B2345" s="3" t="s">
        <v>2652</v>
      </c>
      <c r="C2345" s="3" t="s">
        <v>6762</v>
      </c>
      <c r="D2345" s="6">
        <v>100000</v>
      </c>
      <c r="E2345" s="8">
        <v>885</v>
      </c>
      <c r="F2345" t="s">
        <v>8219</v>
      </c>
      <c r="G2345" t="s">
        <v>8225</v>
      </c>
      <c r="H2345" t="s">
        <v>8247</v>
      </c>
      <c r="I2345">
        <v>1418183325</v>
      </c>
      <c r="J2345">
        <v>1415591325</v>
      </c>
      <c r="K2345" t="b">
        <v>0</v>
      </c>
      <c r="L2345">
        <v>11</v>
      </c>
      <c r="M2345" t="b">
        <v>0</v>
      </c>
      <c r="N2345" t="s">
        <v>8299</v>
      </c>
      <c r="O2345">
        <f t="shared" si="180"/>
        <v>1</v>
      </c>
      <c r="P2345">
        <f t="shared" si="181"/>
        <v>80.45</v>
      </c>
      <c r="Q2345" s="12" t="s">
        <v>8317</v>
      </c>
      <c r="R2345" t="s">
        <v>8353</v>
      </c>
      <c r="S2345" s="15">
        <f t="shared" si="182"/>
        <v>41953.158854166672</v>
      </c>
      <c r="T2345" s="15">
        <f t="shared" si="183"/>
        <v>41983.158854166672</v>
      </c>
      <c r="U2345">
        <f t="shared" si="184"/>
        <v>2014</v>
      </c>
    </row>
    <row r="2346" spans="1:21" ht="48" x14ac:dyDescent="0.2">
      <c r="A2346">
        <v>2653</v>
      </c>
      <c r="B2346" s="3" t="s">
        <v>2653</v>
      </c>
      <c r="C2346" s="3" t="s">
        <v>6763</v>
      </c>
      <c r="D2346" s="6">
        <v>51000</v>
      </c>
      <c r="E2346" s="8">
        <v>5876</v>
      </c>
      <c r="F2346" t="s">
        <v>8219</v>
      </c>
      <c r="G2346" t="s">
        <v>8223</v>
      </c>
      <c r="H2346" t="s">
        <v>8245</v>
      </c>
      <c r="I2346">
        <v>1402632000</v>
      </c>
      <c r="J2346">
        <v>1399909127</v>
      </c>
      <c r="K2346" t="b">
        <v>0</v>
      </c>
      <c r="L2346">
        <v>70</v>
      </c>
      <c r="M2346" t="b">
        <v>0</v>
      </c>
      <c r="N2346" t="s">
        <v>8299</v>
      </c>
      <c r="O2346">
        <f t="shared" si="180"/>
        <v>12</v>
      </c>
      <c r="P2346">
        <f t="shared" si="181"/>
        <v>83.94</v>
      </c>
      <c r="Q2346" s="12" t="s">
        <v>8317</v>
      </c>
      <c r="R2346" t="s">
        <v>8353</v>
      </c>
      <c r="S2346" s="15">
        <f t="shared" si="182"/>
        <v>41771.651932870373</v>
      </c>
      <c r="T2346" s="15">
        <f t="shared" si="183"/>
        <v>41803.166666666664</v>
      </c>
      <c r="U2346">
        <f t="shared" si="184"/>
        <v>2014</v>
      </c>
    </row>
    <row r="2347" spans="1:21" ht="48" x14ac:dyDescent="0.2">
      <c r="A2347">
        <v>2654</v>
      </c>
      <c r="B2347" s="3" t="s">
        <v>2654</v>
      </c>
      <c r="C2347" s="3" t="s">
        <v>6764</v>
      </c>
      <c r="D2347" s="6">
        <v>100000</v>
      </c>
      <c r="E2347" s="8">
        <v>51</v>
      </c>
      <c r="F2347" t="s">
        <v>8219</v>
      </c>
      <c r="G2347" t="s">
        <v>8223</v>
      </c>
      <c r="H2347" t="s">
        <v>8245</v>
      </c>
      <c r="I2347">
        <v>1429622726</v>
      </c>
      <c r="J2347">
        <v>1424442326</v>
      </c>
      <c r="K2347" t="b">
        <v>0</v>
      </c>
      <c r="L2347">
        <v>6</v>
      </c>
      <c r="M2347" t="b">
        <v>0</v>
      </c>
      <c r="N2347" t="s">
        <v>8299</v>
      </c>
      <c r="O2347">
        <f t="shared" si="180"/>
        <v>0</v>
      </c>
      <c r="P2347">
        <f t="shared" si="181"/>
        <v>8.5</v>
      </c>
      <c r="Q2347" s="12" t="s">
        <v>8317</v>
      </c>
      <c r="R2347" t="s">
        <v>8353</v>
      </c>
      <c r="S2347" s="15">
        <f t="shared" si="182"/>
        <v>42055.600995370376</v>
      </c>
      <c r="T2347" s="15">
        <f t="shared" si="183"/>
        <v>42115.559328703705</v>
      </c>
      <c r="U2347">
        <f t="shared" si="184"/>
        <v>2015</v>
      </c>
    </row>
    <row r="2348" spans="1:21" ht="16" x14ac:dyDescent="0.2">
      <c r="A2348">
        <v>2655</v>
      </c>
      <c r="B2348" s="3" t="s">
        <v>2655</v>
      </c>
      <c r="C2348" s="3" t="s">
        <v>6765</v>
      </c>
      <c r="D2348" s="6">
        <v>15000</v>
      </c>
      <c r="E2348" s="8">
        <v>3155</v>
      </c>
      <c r="F2348" t="s">
        <v>8219</v>
      </c>
      <c r="G2348" t="s">
        <v>8223</v>
      </c>
      <c r="H2348" t="s">
        <v>8245</v>
      </c>
      <c r="I2348">
        <v>1455048000</v>
      </c>
      <c r="J2348">
        <v>1452631647</v>
      </c>
      <c r="K2348" t="b">
        <v>0</v>
      </c>
      <c r="L2348">
        <v>43</v>
      </c>
      <c r="M2348" t="b">
        <v>0</v>
      </c>
      <c r="N2348" t="s">
        <v>8299</v>
      </c>
      <c r="O2348">
        <f t="shared" si="180"/>
        <v>21</v>
      </c>
      <c r="P2348">
        <f t="shared" si="181"/>
        <v>73.37</v>
      </c>
      <c r="Q2348" s="12" t="s">
        <v>8317</v>
      </c>
      <c r="R2348" t="s">
        <v>8353</v>
      </c>
      <c r="S2348" s="15">
        <f t="shared" si="182"/>
        <v>42381.866284722222</v>
      </c>
      <c r="T2348" s="15">
        <f t="shared" si="183"/>
        <v>42409.833333333328</v>
      </c>
      <c r="U2348">
        <f t="shared" si="184"/>
        <v>2016</v>
      </c>
    </row>
    <row r="2349" spans="1:21" ht="32" x14ac:dyDescent="0.2">
      <c r="A2349">
        <v>2656</v>
      </c>
      <c r="B2349" s="3" t="s">
        <v>2656</v>
      </c>
      <c r="C2349" s="3" t="s">
        <v>6766</v>
      </c>
      <c r="D2349" s="6">
        <v>150000</v>
      </c>
      <c r="E2349" s="8">
        <v>17155</v>
      </c>
      <c r="F2349" t="s">
        <v>8219</v>
      </c>
      <c r="G2349" t="s">
        <v>8223</v>
      </c>
      <c r="H2349" t="s">
        <v>8245</v>
      </c>
      <c r="I2349">
        <v>1489345200</v>
      </c>
      <c r="J2349">
        <v>1485966688</v>
      </c>
      <c r="K2349" t="b">
        <v>0</v>
      </c>
      <c r="L2349">
        <v>152</v>
      </c>
      <c r="M2349" t="b">
        <v>0</v>
      </c>
      <c r="N2349" t="s">
        <v>8299</v>
      </c>
      <c r="O2349">
        <f t="shared" si="180"/>
        <v>11</v>
      </c>
      <c r="P2349">
        <f t="shared" si="181"/>
        <v>112.86</v>
      </c>
      <c r="Q2349" s="12" t="s">
        <v>8317</v>
      </c>
      <c r="R2349" t="s">
        <v>8353</v>
      </c>
      <c r="S2349" s="15">
        <f t="shared" si="182"/>
        <v>42767.688518518517</v>
      </c>
      <c r="T2349" s="15">
        <f t="shared" si="183"/>
        <v>42806.791666666672</v>
      </c>
      <c r="U2349">
        <f t="shared" si="184"/>
        <v>2017</v>
      </c>
    </row>
    <row r="2350" spans="1:21" ht="48" x14ac:dyDescent="0.2">
      <c r="A2350">
        <v>2657</v>
      </c>
      <c r="B2350" s="3" t="s">
        <v>2657</v>
      </c>
      <c r="C2350" s="3" t="s">
        <v>6767</v>
      </c>
      <c r="D2350" s="6">
        <v>30000</v>
      </c>
      <c r="E2350" s="8">
        <v>5621.38</v>
      </c>
      <c r="F2350" t="s">
        <v>8219</v>
      </c>
      <c r="G2350" t="s">
        <v>8223</v>
      </c>
      <c r="H2350" t="s">
        <v>8245</v>
      </c>
      <c r="I2350">
        <v>1470187800</v>
      </c>
      <c r="J2350">
        <v>1467325053</v>
      </c>
      <c r="K2350" t="b">
        <v>0</v>
      </c>
      <c r="L2350">
        <v>59</v>
      </c>
      <c r="M2350" t="b">
        <v>0</v>
      </c>
      <c r="N2350" t="s">
        <v>8299</v>
      </c>
      <c r="O2350">
        <f t="shared" si="180"/>
        <v>19</v>
      </c>
      <c r="P2350">
        <f t="shared" si="181"/>
        <v>95.28</v>
      </c>
      <c r="Q2350" s="12" t="s">
        <v>8317</v>
      </c>
      <c r="R2350" t="s">
        <v>8353</v>
      </c>
      <c r="S2350" s="15">
        <f t="shared" si="182"/>
        <v>42551.928854166668</v>
      </c>
      <c r="T2350" s="15">
        <f t="shared" si="183"/>
        <v>42585.0625</v>
      </c>
      <c r="U2350">
        <f t="shared" si="184"/>
        <v>2016</v>
      </c>
    </row>
    <row r="2351" spans="1:21" ht="48" x14ac:dyDescent="0.2">
      <c r="A2351">
        <v>2658</v>
      </c>
      <c r="B2351" s="3" t="s">
        <v>2658</v>
      </c>
      <c r="C2351" s="3" t="s">
        <v>6768</v>
      </c>
      <c r="D2351" s="6">
        <v>98000</v>
      </c>
      <c r="E2351" s="8">
        <v>91</v>
      </c>
      <c r="F2351" t="s">
        <v>8219</v>
      </c>
      <c r="G2351" t="s">
        <v>8223</v>
      </c>
      <c r="H2351" t="s">
        <v>8245</v>
      </c>
      <c r="I2351">
        <v>1469913194</v>
      </c>
      <c r="J2351">
        <v>1467321194</v>
      </c>
      <c r="K2351" t="b">
        <v>0</v>
      </c>
      <c r="L2351">
        <v>4</v>
      </c>
      <c r="M2351" t="b">
        <v>0</v>
      </c>
      <c r="N2351" t="s">
        <v>8299</v>
      </c>
      <c r="O2351">
        <f t="shared" si="180"/>
        <v>0</v>
      </c>
      <c r="P2351">
        <f t="shared" si="181"/>
        <v>22.75</v>
      </c>
      <c r="Q2351" s="12" t="s">
        <v>8317</v>
      </c>
      <c r="R2351" t="s">
        <v>8353</v>
      </c>
      <c r="S2351" s="15">
        <f t="shared" si="182"/>
        <v>42551.884189814817</v>
      </c>
      <c r="T2351" s="15">
        <f t="shared" si="183"/>
        <v>42581.884189814817</v>
      </c>
      <c r="U2351">
        <f t="shared" si="184"/>
        <v>2016</v>
      </c>
    </row>
    <row r="2352" spans="1:21" ht="16" x14ac:dyDescent="0.2">
      <c r="A2352">
        <v>2659</v>
      </c>
      <c r="B2352" s="3" t="s">
        <v>2659</v>
      </c>
      <c r="C2352" s="3" t="s">
        <v>6769</v>
      </c>
      <c r="D2352" s="6">
        <v>49000</v>
      </c>
      <c r="E2352" s="8">
        <v>1333</v>
      </c>
      <c r="F2352" t="s">
        <v>8219</v>
      </c>
      <c r="G2352" t="s">
        <v>8223</v>
      </c>
      <c r="H2352" t="s">
        <v>8245</v>
      </c>
      <c r="I2352">
        <v>1429321210</v>
      </c>
      <c r="J2352">
        <v>1426729210</v>
      </c>
      <c r="K2352" t="b">
        <v>0</v>
      </c>
      <c r="L2352">
        <v>10</v>
      </c>
      <c r="M2352" t="b">
        <v>0</v>
      </c>
      <c r="N2352" t="s">
        <v>8299</v>
      </c>
      <c r="O2352">
        <f t="shared" si="180"/>
        <v>3</v>
      </c>
      <c r="P2352">
        <f t="shared" si="181"/>
        <v>133.30000000000001</v>
      </c>
      <c r="Q2352" s="12" t="s">
        <v>8317</v>
      </c>
      <c r="R2352" t="s">
        <v>8353</v>
      </c>
      <c r="S2352" s="15">
        <f t="shared" si="182"/>
        <v>42082.069560185191</v>
      </c>
      <c r="T2352" s="15">
        <f t="shared" si="183"/>
        <v>42112.069560185191</v>
      </c>
      <c r="U2352">
        <f t="shared" si="184"/>
        <v>2015</v>
      </c>
    </row>
    <row r="2353" spans="1:21" ht="48" x14ac:dyDescent="0.2">
      <c r="A2353">
        <v>2660</v>
      </c>
      <c r="B2353" s="3" t="s">
        <v>2660</v>
      </c>
      <c r="C2353" s="3" t="s">
        <v>6770</v>
      </c>
      <c r="D2353" s="6">
        <v>20000</v>
      </c>
      <c r="E2353" s="8">
        <v>19</v>
      </c>
      <c r="F2353" t="s">
        <v>8219</v>
      </c>
      <c r="G2353" t="s">
        <v>8223</v>
      </c>
      <c r="H2353" t="s">
        <v>8245</v>
      </c>
      <c r="I2353">
        <v>1448388418</v>
      </c>
      <c r="J2353">
        <v>1443200818</v>
      </c>
      <c r="K2353" t="b">
        <v>0</v>
      </c>
      <c r="L2353">
        <v>5</v>
      </c>
      <c r="M2353" t="b">
        <v>0</v>
      </c>
      <c r="N2353" t="s">
        <v>8299</v>
      </c>
      <c r="O2353">
        <f t="shared" si="180"/>
        <v>0</v>
      </c>
      <c r="P2353">
        <f t="shared" si="181"/>
        <v>3.8</v>
      </c>
      <c r="Q2353" s="12" t="s">
        <v>8317</v>
      </c>
      <c r="R2353" t="s">
        <v>8353</v>
      </c>
      <c r="S2353" s="15">
        <f t="shared" si="182"/>
        <v>42272.713171296295</v>
      </c>
      <c r="T2353" s="15">
        <f t="shared" si="183"/>
        <v>42332.754837962959</v>
      </c>
      <c r="U2353">
        <f t="shared" si="184"/>
        <v>2015</v>
      </c>
    </row>
    <row r="2354" spans="1:21" ht="48" x14ac:dyDescent="0.2">
      <c r="A2354">
        <v>120</v>
      </c>
      <c r="B2354" s="3" t="s">
        <v>122</v>
      </c>
      <c r="C2354" s="3" t="s">
        <v>4231</v>
      </c>
      <c r="D2354" s="6">
        <v>70000</v>
      </c>
      <c r="E2354" s="8">
        <v>10</v>
      </c>
      <c r="F2354" t="s">
        <v>8219</v>
      </c>
      <c r="G2354" t="s">
        <v>8230</v>
      </c>
      <c r="H2354" t="s">
        <v>8251</v>
      </c>
      <c r="I2354">
        <v>1475457107</v>
      </c>
      <c r="J2354">
        <v>1472865107</v>
      </c>
      <c r="K2354" t="b">
        <v>0</v>
      </c>
      <c r="L2354">
        <v>1</v>
      </c>
      <c r="M2354" t="b">
        <v>0</v>
      </c>
      <c r="N2354" t="s">
        <v>8265</v>
      </c>
      <c r="O2354">
        <f t="shared" si="180"/>
        <v>0</v>
      </c>
      <c r="P2354">
        <f t="shared" si="181"/>
        <v>10</v>
      </c>
      <c r="Q2354" s="12" t="s">
        <v>8308</v>
      </c>
      <c r="R2354" t="s">
        <v>8311</v>
      </c>
      <c r="S2354" s="15">
        <f t="shared" si="182"/>
        <v>42616.049849537041</v>
      </c>
      <c r="T2354" s="15">
        <f t="shared" si="183"/>
        <v>42646.049849537041</v>
      </c>
      <c r="U2354">
        <f t="shared" si="184"/>
        <v>2016</v>
      </c>
    </row>
    <row r="2355" spans="1:21" ht="48" x14ac:dyDescent="0.2">
      <c r="A2355">
        <v>121</v>
      </c>
      <c r="B2355" s="3" t="s">
        <v>123</v>
      </c>
      <c r="C2355" s="3" t="s">
        <v>4232</v>
      </c>
      <c r="D2355" s="6">
        <v>3000</v>
      </c>
      <c r="E2355" s="8">
        <v>1</v>
      </c>
      <c r="F2355" t="s">
        <v>8219</v>
      </c>
      <c r="G2355" t="s">
        <v>8223</v>
      </c>
      <c r="H2355" t="s">
        <v>8245</v>
      </c>
      <c r="I2355">
        <v>1429352160</v>
      </c>
      <c r="J2355">
        <v>1427993710</v>
      </c>
      <c r="K2355" t="b">
        <v>0</v>
      </c>
      <c r="L2355">
        <v>1</v>
      </c>
      <c r="M2355" t="b">
        <v>0</v>
      </c>
      <c r="N2355" t="s">
        <v>8265</v>
      </c>
      <c r="O2355">
        <f t="shared" si="180"/>
        <v>0</v>
      </c>
      <c r="P2355">
        <f t="shared" si="181"/>
        <v>1</v>
      </c>
      <c r="Q2355" s="12" t="s">
        <v>8308</v>
      </c>
      <c r="R2355" t="s">
        <v>8311</v>
      </c>
      <c r="S2355" s="15">
        <f t="shared" si="182"/>
        <v>42096.704976851848</v>
      </c>
      <c r="T2355" s="15">
        <f t="shared" si="183"/>
        <v>42112.427777777775</v>
      </c>
      <c r="U2355">
        <f t="shared" si="184"/>
        <v>2015</v>
      </c>
    </row>
    <row r="2356" spans="1:21" ht="32" x14ac:dyDescent="0.2">
      <c r="A2356">
        <v>122</v>
      </c>
      <c r="B2356" s="3" t="s">
        <v>124</v>
      </c>
      <c r="C2356" s="3" t="s">
        <v>4233</v>
      </c>
      <c r="D2356" s="6">
        <v>100000000</v>
      </c>
      <c r="E2356" s="8">
        <v>0</v>
      </c>
      <c r="F2356" t="s">
        <v>8219</v>
      </c>
      <c r="G2356" t="s">
        <v>8223</v>
      </c>
      <c r="H2356" t="s">
        <v>8245</v>
      </c>
      <c r="I2356">
        <v>1476094907</v>
      </c>
      <c r="J2356">
        <v>1470910907</v>
      </c>
      <c r="K2356" t="b">
        <v>0</v>
      </c>
      <c r="L2356">
        <v>0</v>
      </c>
      <c r="M2356" t="b">
        <v>0</v>
      </c>
      <c r="N2356" t="s">
        <v>8265</v>
      </c>
      <c r="O2356">
        <f t="shared" si="180"/>
        <v>0</v>
      </c>
      <c r="P2356">
        <f t="shared" si="181"/>
        <v>0</v>
      </c>
      <c r="Q2356" s="12" t="s">
        <v>8308</v>
      </c>
      <c r="R2356" t="s">
        <v>8311</v>
      </c>
      <c r="S2356" s="15">
        <f t="shared" si="182"/>
        <v>42593.431793981479</v>
      </c>
      <c r="T2356" s="15">
        <f t="shared" si="183"/>
        <v>42653.431793981479</v>
      </c>
      <c r="U2356">
        <f t="shared" si="184"/>
        <v>2016</v>
      </c>
    </row>
    <row r="2357" spans="1:21" ht="48" x14ac:dyDescent="0.2">
      <c r="A2357">
        <v>123</v>
      </c>
      <c r="B2357" s="3" t="s">
        <v>125</v>
      </c>
      <c r="C2357" s="3" t="s">
        <v>4234</v>
      </c>
      <c r="D2357" s="6">
        <v>55000</v>
      </c>
      <c r="E2357" s="8">
        <v>151</v>
      </c>
      <c r="F2357" t="s">
        <v>8219</v>
      </c>
      <c r="G2357" t="s">
        <v>8223</v>
      </c>
      <c r="H2357" t="s">
        <v>8245</v>
      </c>
      <c r="I2357">
        <v>1414533600</v>
      </c>
      <c r="J2357">
        <v>1411411564</v>
      </c>
      <c r="K2357" t="b">
        <v>0</v>
      </c>
      <c r="L2357">
        <v>6</v>
      </c>
      <c r="M2357" t="b">
        <v>0</v>
      </c>
      <c r="N2357" t="s">
        <v>8265</v>
      </c>
      <c r="O2357">
        <f t="shared" si="180"/>
        <v>0</v>
      </c>
      <c r="P2357">
        <f t="shared" si="181"/>
        <v>25.17</v>
      </c>
      <c r="Q2357" s="12" t="s">
        <v>8308</v>
      </c>
      <c r="R2357" t="s">
        <v>8311</v>
      </c>
      <c r="S2357" s="15">
        <f t="shared" si="182"/>
        <v>41904.781990740739</v>
      </c>
      <c r="T2357" s="15">
        <f t="shared" si="183"/>
        <v>41940.916666666664</v>
      </c>
      <c r="U2357">
        <f t="shared" si="184"/>
        <v>2014</v>
      </c>
    </row>
    <row r="2358" spans="1:21" ht="48" x14ac:dyDescent="0.2">
      <c r="A2358">
        <v>124</v>
      </c>
      <c r="B2358" s="3" t="s">
        <v>126</v>
      </c>
      <c r="C2358" s="3" t="s">
        <v>4235</v>
      </c>
      <c r="D2358" s="6">
        <v>4000</v>
      </c>
      <c r="E2358" s="8">
        <v>0</v>
      </c>
      <c r="F2358" t="s">
        <v>8219</v>
      </c>
      <c r="G2358" t="s">
        <v>8223</v>
      </c>
      <c r="H2358" t="s">
        <v>8245</v>
      </c>
      <c r="I2358">
        <v>1431728242</v>
      </c>
      <c r="J2358">
        <v>1429568242</v>
      </c>
      <c r="K2358" t="b">
        <v>0</v>
      </c>
      <c r="L2358">
        <v>0</v>
      </c>
      <c r="M2358" t="b">
        <v>0</v>
      </c>
      <c r="N2358" t="s">
        <v>8265</v>
      </c>
      <c r="O2358">
        <f t="shared" si="180"/>
        <v>0</v>
      </c>
      <c r="P2358">
        <f t="shared" si="181"/>
        <v>0</v>
      </c>
      <c r="Q2358" s="12" t="s">
        <v>8308</v>
      </c>
      <c r="R2358" t="s">
        <v>8311</v>
      </c>
      <c r="S2358" s="15">
        <f t="shared" si="182"/>
        <v>42114.928726851853</v>
      </c>
      <c r="T2358" s="15">
        <f t="shared" si="183"/>
        <v>42139.928726851853</v>
      </c>
      <c r="U2358">
        <f t="shared" si="184"/>
        <v>2015</v>
      </c>
    </row>
    <row r="2359" spans="1:21" ht="48" x14ac:dyDescent="0.2">
      <c r="A2359">
        <v>125</v>
      </c>
      <c r="B2359" s="3" t="s">
        <v>127</v>
      </c>
      <c r="C2359" s="3" t="s">
        <v>4236</v>
      </c>
      <c r="D2359" s="6">
        <v>500</v>
      </c>
      <c r="E2359" s="8">
        <v>70</v>
      </c>
      <c r="F2359" t="s">
        <v>8219</v>
      </c>
      <c r="G2359" t="s">
        <v>8228</v>
      </c>
      <c r="H2359" t="s">
        <v>8250</v>
      </c>
      <c r="I2359">
        <v>1486165880</v>
      </c>
      <c r="J2359">
        <v>1480981880</v>
      </c>
      <c r="K2359" t="b">
        <v>0</v>
      </c>
      <c r="L2359">
        <v>6</v>
      </c>
      <c r="M2359" t="b">
        <v>0</v>
      </c>
      <c r="N2359" t="s">
        <v>8265</v>
      </c>
      <c r="O2359">
        <f t="shared" si="180"/>
        <v>14</v>
      </c>
      <c r="P2359">
        <f t="shared" si="181"/>
        <v>11.67</v>
      </c>
      <c r="Q2359" s="12" t="s">
        <v>8308</v>
      </c>
      <c r="R2359" t="s">
        <v>8311</v>
      </c>
      <c r="S2359" s="15">
        <f t="shared" si="182"/>
        <v>42709.993981481486</v>
      </c>
      <c r="T2359" s="15">
        <f t="shared" si="183"/>
        <v>42769.993981481486</v>
      </c>
      <c r="U2359">
        <f t="shared" si="184"/>
        <v>2016</v>
      </c>
    </row>
    <row r="2360" spans="1:21" ht="48" x14ac:dyDescent="0.2">
      <c r="A2360">
        <v>126</v>
      </c>
      <c r="B2360" s="3" t="s">
        <v>128</v>
      </c>
      <c r="C2360" s="3" t="s">
        <v>4237</v>
      </c>
      <c r="D2360" s="6">
        <v>25000</v>
      </c>
      <c r="E2360" s="8">
        <v>1387</v>
      </c>
      <c r="F2360" t="s">
        <v>8219</v>
      </c>
      <c r="G2360" t="s">
        <v>8223</v>
      </c>
      <c r="H2360" t="s">
        <v>8245</v>
      </c>
      <c r="I2360">
        <v>1433988000</v>
      </c>
      <c r="J2360">
        <v>1431353337</v>
      </c>
      <c r="K2360" t="b">
        <v>0</v>
      </c>
      <c r="L2360">
        <v>13</v>
      </c>
      <c r="M2360" t="b">
        <v>0</v>
      </c>
      <c r="N2360" t="s">
        <v>8265</v>
      </c>
      <c r="O2360">
        <f t="shared" si="180"/>
        <v>6</v>
      </c>
      <c r="P2360">
        <f t="shared" si="181"/>
        <v>106.69</v>
      </c>
      <c r="Q2360" s="12" t="s">
        <v>8308</v>
      </c>
      <c r="R2360" t="s">
        <v>8311</v>
      </c>
      <c r="S2360" s="15">
        <f t="shared" si="182"/>
        <v>42135.589548611111</v>
      </c>
      <c r="T2360" s="15">
        <f t="shared" si="183"/>
        <v>42166.083333333328</v>
      </c>
      <c r="U2360">
        <f t="shared" si="184"/>
        <v>2015</v>
      </c>
    </row>
    <row r="2361" spans="1:21" ht="48" x14ac:dyDescent="0.2">
      <c r="A2361">
        <v>127</v>
      </c>
      <c r="B2361" s="3" t="s">
        <v>129</v>
      </c>
      <c r="C2361" s="3" t="s">
        <v>4238</v>
      </c>
      <c r="D2361" s="6">
        <v>8000</v>
      </c>
      <c r="E2361" s="8">
        <v>190</v>
      </c>
      <c r="F2361" t="s">
        <v>8219</v>
      </c>
      <c r="G2361" t="s">
        <v>8223</v>
      </c>
      <c r="H2361" t="s">
        <v>8245</v>
      </c>
      <c r="I2361">
        <v>1428069541</v>
      </c>
      <c r="J2361">
        <v>1425481141</v>
      </c>
      <c r="K2361" t="b">
        <v>0</v>
      </c>
      <c r="L2361">
        <v>4</v>
      </c>
      <c r="M2361" t="b">
        <v>0</v>
      </c>
      <c r="N2361" t="s">
        <v>8265</v>
      </c>
      <c r="O2361">
        <f t="shared" si="180"/>
        <v>2</v>
      </c>
      <c r="P2361">
        <f t="shared" si="181"/>
        <v>47.5</v>
      </c>
      <c r="Q2361" s="12" t="s">
        <v>8308</v>
      </c>
      <c r="R2361" t="s">
        <v>8311</v>
      </c>
      <c r="S2361" s="15">
        <f t="shared" si="182"/>
        <v>42067.62431712963</v>
      </c>
      <c r="T2361" s="15">
        <f t="shared" si="183"/>
        <v>42097.582650462966</v>
      </c>
      <c r="U2361">
        <f t="shared" si="184"/>
        <v>2015</v>
      </c>
    </row>
    <row r="2362" spans="1:21" ht="32" x14ac:dyDescent="0.2">
      <c r="A2362">
        <v>128</v>
      </c>
      <c r="B2362" s="3" t="s">
        <v>130</v>
      </c>
      <c r="C2362" s="3" t="s">
        <v>4239</v>
      </c>
      <c r="D2362" s="6">
        <v>100000</v>
      </c>
      <c r="E2362" s="8">
        <v>1867</v>
      </c>
      <c r="F2362" t="s">
        <v>8219</v>
      </c>
      <c r="G2362" t="s">
        <v>8223</v>
      </c>
      <c r="H2362" t="s">
        <v>8245</v>
      </c>
      <c r="I2362">
        <v>1476941293</v>
      </c>
      <c r="J2362">
        <v>1473917293</v>
      </c>
      <c r="K2362" t="b">
        <v>0</v>
      </c>
      <c r="L2362">
        <v>6</v>
      </c>
      <c r="M2362" t="b">
        <v>0</v>
      </c>
      <c r="N2362" t="s">
        <v>8265</v>
      </c>
      <c r="O2362">
        <f t="shared" ref="O2362:O2425" si="185">ROUND(E2362/D2362*100,0)</f>
        <v>2</v>
      </c>
      <c r="P2362">
        <f t="shared" ref="P2362:P2425" si="186">IFERROR(ROUND(E2362/L2362,2),0)</f>
        <v>311.17</v>
      </c>
      <c r="Q2362" s="12" t="s">
        <v>8308</v>
      </c>
      <c r="R2362" t="s">
        <v>8311</v>
      </c>
      <c r="S2362" s="15">
        <f t="shared" ref="S2362:S2425" si="187">(((J2362/60)/60)/24+DATE(1970,1,1))</f>
        <v>42628.22792824074</v>
      </c>
      <c r="T2362" s="15">
        <f t="shared" ref="T2362:T2425" si="188">(((I2362/60)/60)/24)+DATE(1970,1,1)</f>
        <v>42663.22792824074</v>
      </c>
      <c r="U2362">
        <f t="shared" ref="U2362:U2425" si="189">YEAR(S2362)</f>
        <v>2016</v>
      </c>
    </row>
    <row r="2363" spans="1:21" ht="48" x14ac:dyDescent="0.2">
      <c r="A2363">
        <v>129</v>
      </c>
      <c r="B2363" s="3" t="s">
        <v>131</v>
      </c>
      <c r="C2363" s="3" t="s">
        <v>4240</v>
      </c>
      <c r="D2363" s="6">
        <v>20000</v>
      </c>
      <c r="E2363" s="8">
        <v>0</v>
      </c>
      <c r="F2363" t="s">
        <v>8219</v>
      </c>
      <c r="G2363" t="s">
        <v>8223</v>
      </c>
      <c r="H2363" t="s">
        <v>8245</v>
      </c>
      <c r="I2363">
        <v>1414708183</v>
      </c>
      <c r="J2363">
        <v>1409524183</v>
      </c>
      <c r="K2363" t="b">
        <v>0</v>
      </c>
      <c r="L2363">
        <v>0</v>
      </c>
      <c r="M2363" t="b">
        <v>0</v>
      </c>
      <c r="N2363" t="s">
        <v>8265</v>
      </c>
      <c r="O2363">
        <f t="shared" si="185"/>
        <v>0</v>
      </c>
      <c r="P2363">
        <f t="shared" si="186"/>
        <v>0</v>
      </c>
      <c r="Q2363" s="12" t="s">
        <v>8308</v>
      </c>
      <c r="R2363" t="s">
        <v>8311</v>
      </c>
      <c r="S2363" s="15">
        <f t="shared" si="187"/>
        <v>41882.937303240738</v>
      </c>
      <c r="T2363" s="15">
        <f t="shared" si="188"/>
        <v>41942.937303240738</v>
      </c>
      <c r="U2363">
        <f t="shared" si="189"/>
        <v>2014</v>
      </c>
    </row>
    <row r="2364" spans="1:21" ht="48" x14ac:dyDescent="0.2">
      <c r="A2364">
        <v>130</v>
      </c>
      <c r="B2364" s="3" t="s">
        <v>132</v>
      </c>
      <c r="C2364" s="3" t="s">
        <v>4241</v>
      </c>
      <c r="D2364" s="6">
        <v>600</v>
      </c>
      <c r="E2364" s="8">
        <v>0</v>
      </c>
      <c r="F2364" t="s">
        <v>8219</v>
      </c>
      <c r="G2364" t="s">
        <v>8224</v>
      </c>
      <c r="H2364" t="s">
        <v>8246</v>
      </c>
      <c r="I2364">
        <v>1402949760</v>
      </c>
      <c r="J2364">
        <v>1400536692</v>
      </c>
      <c r="K2364" t="b">
        <v>0</v>
      </c>
      <c r="L2364">
        <v>0</v>
      </c>
      <c r="M2364" t="b">
        <v>0</v>
      </c>
      <c r="N2364" t="s">
        <v>8265</v>
      </c>
      <c r="O2364">
        <f t="shared" si="185"/>
        <v>0</v>
      </c>
      <c r="P2364">
        <f t="shared" si="186"/>
        <v>0</v>
      </c>
      <c r="Q2364" s="12" t="s">
        <v>8308</v>
      </c>
      <c r="R2364" t="s">
        <v>8311</v>
      </c>
      <c r="S2364" s="15">
        <f t="shared" si="187"/>
        <v>41778.915416666663</v>
      </c>
      <c r="T2364" s="15">
        <f t="shared" si="188"/>
        <v>41806.844444444447</v>
      </c>
      <c r="U2364">
        <f t="shared" si="189"/>
        <v>2014</v>
      </c>
    </row>
    <row r="2365" spans="1:21" ht="16" x14ac:dyDescent="0.2">
      <c r="A2365">
        <v>131</v>
      </c>
      <c r="B2365" s="3" t="s">
        <v>133</v>
      </c>
      <c r="C2365" s="3" t="s">
        <v>4242</v>
      </c>
      <c r="D2365" s="6">
        <v>1200</v>
      </c>
      <c r="E2365" s="8">
        <v>0</v>
      </c>
      <c r="F2365" t="s">
        <v>8219</v>
      </c>
      <c r="G2365" t="s">
        <v>8223</v>
      </c>
      <c r="H2365" t="s">
        <v>8245</v>
      </c>
      <c r="I2365">
        <v>1467763200</v>
      </c>
      <c r="J2365">
        <v>1466453161</v>
      </c>
      <c r="K2365" t="b">
        <v>0</v>
      </c>
      <c r="L2365">
        <v>0</v>
      </c>
      <c r="M2365" t="b">
        <v>0</v>
      </c>
      <c r="N2365" t="s">
        <v>8265</v>
      </c>
      <c r="O2365">
        <f t="shared" si="185"/>
        <v>0</v>
      </c>
      <c r="P2365">
        <f t="shared" si="186"/>
        <v>0</v>
      </c>
      <c r="Q2365" s="12" t="s">
        <v>8308</v>
      </c>
      <c r="R2365" t="s">
        <v>8311</v>
      </c>
      <c r="S2365" s="15">
        <f t="shared" si="187"/>
        <v>42541.837511574078</v>
      </c>
      <c r="T2365" s="15">
        <f t="shared" si="188"/>
        <v>42557</v>
      </c>
      <c r="U2365">
        <f t="shared" si="189"/>
        <v>2016</v>
      </c>
    </row>
    <row r="2366" spans="1:21" ht="48" x14ac:dyDescent="0.2">
      <c r="A2366">
        <v>132</v>
      </c>
      <c r="B2366" s="3" t="s">
        <v>134</v>
      </c>
      <c r="C2366" s="3" t="s">
        <v>4243</v>
      </c>
      <c r="D2366" s="6">
        <v>80000</v>
      </c>
      <c r="E2366" s="8">
        <v>7655</v>
      </c>
      <c r="F2366" t="s">
        <v>8219</v>
      </c>
      <c r="G2366" t="s">
        <v>8223</v>
      </c>
      <c r="H2366" t="s">
        <v>8245</v>
      </c>
      <c r="I2366">
        <v>1415392207</v>
      </c>
      <c r="J2366">
        <v>1411500607</v>
      </c>
      <c r="K2366" t="b">
        <v>0</v>
      </c>
      <c r="L2366">
        <v>81</v>
      </c>
      <c r="M2366" t="b">
        <v>0</v>
      </c>
      <c r="N2366" t="s">
        <v>8265</v>
      </c>
      <c r="O2366">
        <f t="shared" si="185"/>
        <v>10</v>
      </c>
      <c r="P2366">
        <f t="shared" si="186"/>
        <v>94.51</v>
      </c>
      <c r="Q2366" s="12" t="s">
        <v>8308</v>
      </c>
      <c r="R2366" t="s">
        <v>8311</v>
      </c>
      <c r="S2366" s="15">
        <f t="shared" si="187"/>
        <v>41905.812581018516</v>
      </c>
      <c r="T2366" s="15">
        <f t="shared" si="188"/>
        <v>41950.854247685187</v>
      </c>
      <c r="U2366">
        <f t="shared" si="189"/>
        <v>2014</v>
      </c>
    </row>
    <row r="2367" spans="1:21" ht="32" x14ac:dyDescent="0.2">
      <c r="A2367">
        <v>133</v>
      </c>
      <c r="B2367" s="3" t="s">
        <v>135</v>
      </c>
      <c r="C2367" s="3" t="s">
        <v>4244</v>
      </c>
      <c r="D2367" s="6">
        <v>71764</v>
      </c>
      <c r="E2367" s="8">
        <v>0</v>
      </c>
      <c r="F2367" t="s">
        <v>8219</v>
      </c>
      <c r="G2367" t="s">
        <v>8223</v>
      </c>
      <c r="H2367" t="s">
        <v>8245</v>
      </c>
      <c r="I2367">
        <v>1464715860</v>
      </c>
      <c r="J2367">
        <v>1462130584</v>
      </c>
      <c r="K2367" t="b">
        <v>0</v>
      </c>
      <c r="L2367">
        <v>0</v>
      </c>
      <c r="M2367" t="b">
        <v>0</v>
      </c>
      <c r="N2367" t="s">
        <v>8265</v>
      </c>
      <c r="O2367">
        <f t="shared" si="185"/>
        <v>0</v>
      </c>
      <c r="P2367">
        <f t="shared" si="186"/>
        <v>0</v>
      </c>
      <c r="Q2367" s="12" t="s">
        <v>8308</v>
      </c>
      <c r="R2367" t="s">
        <v>8311</v>
      </c>
      <c r="S2367" s="15">
        <f t="shared" si="187"/>
        <v>42491.80768518518</v>
      </c>
      <c r="T2367" s="15">
        <f t="shared" si="188"/>
        <v>42521.729861111111</v>
      </c>
      <c r="U2367">
        <f t="shared" si="189"/>
        <v>2016</v>
      </c>
    </row>
    <row r="2368" spans="1:21" ht="32" x14ac:dyDescent="0.2">
      <c r="A2368">
        <v>134</v>
      </c>
      <c r="B2368" s="3" t="s">
        <v>136</v>
      </c>
      <c r="C2368" s="3" t="s">
        <v>4245</v>
      </c>
      <c r="D2368" s="6">
        <v>5000</v>
      </c>
      <c r="E2368" s="8">
        <v>0</v>
      </c>
      <c r="F2368" t="s">
        <v>8219</v>
      </c>
      <c r="G2368" t="s">
        <v>8223</v>
      </c>
      <c r="H2368" t="s">
        <v>8245</v>
      </c>
      <c r="I2368">
        <v>1441386000</v>
      </c>
      <c r="J2368">
        <v>1438811418</v>
      </c>
      <c r="K2368" t="b">
        <v>0</v>
      </c>
      <c r="L2368">
        <v>0</v>
      </c>
      <c r="M2368" t="b">
        <v>0</v>
      </c>
      <c r="N2368" t="s">
        <v>8265</v>
      </c>
      <c r="O2368">
        <f t="shared" si="185"/>
        <v>0</v>
      </c>
      <c r="P2368">
        <f t="shared" si="186"/>
        <v>0</v>
      </c>
      <c r="Q2368" s="12" t="s">
        <v>8308</v>
      </c>
      <c r="R2368" t="s">
        <v>8311</v>
      </c>
      <c r="S2368" s="15">
        <f t="shared" si="187"/>
        <v>42221.909930555557</v>
      </c>
      <c r="T2368" s="15">
        <f t="shared" si="188"/>
        <v>42251.708333333328</v>
      </c>
      <c r="U2368">
        <f t="shared" si="189"/>
        <v>2015</v>
      </c>
    </row>
    <row r="2369" spans="1:21" ht="48" x14ac:dyDescent="0.2">
      <c r="A2369">
        <v>135</v>
      </c>
      <c r="B2369" s="3" t="s">
        <v>137</v>
      </c>
      <c r="C2369" s="3" t="s">
        <v>4246</v>
      </c>
      <c r="D2369" s="6">
        <v>3000</v>
      </c>
      <c r="E2369" s="8">
        <v>403</v>
      </c>
      <c r="F2369" t="s">
        <v>8219</v>
      </c>
      <c r="G2369" t="s">
        <v>8223</v>
      </c>
      <c r="H2369" t="s">
        <v>8245</v>
      </c>
      <c r="I2369">
        <v>1404241200</v>
      </c>
      <c r="J2369">
        <v>1401354597</v>
      </c>
      <c r="K2369" t="b">
        <v>0</v>
      </c>
      <c r="L2369">
        <v>5</v>
      </c>
      <c r="M2369" t="b">
        <v>0</v>
      </c>
      <c r="N2369" t="s">
        <v>8265</v>
      </c>
      <c r="O2369">
        <f t="shared" si="185"/>
        <v>13</v>
      </c>
      <c r="P2369">
        <f t="shared" si="186"/>
        <v>80.599999999999994</v>
      </c>
      <c r="Q2369" s="12" t="s">
        <v>8308</v>
      </c>
      <c r="R2369" t="s">
        <v>8311</v>
      </c>
      <c r="S2369" s="15">
        <f t="shared" si="187"/>
        <v>41788.381909722222</v>
      </c>
      <c r="T2369" s="15">
        <f t="shared" si="188"/>
        <v>41821.791666666664</v>
      </c>
      <c r="U2369">
        <f t="shared" si="189"/>
        <v>2014</v>
      </c>
    </row>
    <row r="2370" spans="1:21" ht="48" x14ac:dyDescent="0.2">
      <c r="A2370">
        <v>136</v>
      </c>
      <c r="B2370" s="3" t="s">
        <v>138</v>
      </c>
      <c r="C2370" s="3" t="s">
        <v>4232</v>
      </c>
      <c r="D2370" s="6">
        <v>3000</v>
      </c>
      <c r="E2370" s="8">
        <v>0</v>
      </c>
      <c r="F2370" t="s">
        <v>8219</v>
      </c>
      <c r="G2370" t="s">
        <v>8223</v>
      </c>
      <c r="H2370" t="s">
        <v>8245</v>
      </c>
      <c r="I2370">
        <v>1431771360</v>
      </c>
      <c r="J2370">
        <v>1427968234</v>
      </c>
      <c r="K2370" t="b">
        <v>0</v>
      </c>
      <c r="L2370">
        <v>0</v>
      </c>
      <c r="M2370" t="b">
        <v>0</v>
      </c>
      <c r="N2370" t="s">
        <v>8265</v>
      </c>
      <c r="O2370">
        <f t="shared" si="185"/>
        <v>0</v>
      </c>
      <c r="P2370">
        <f t="shared" si="186"/>
        <v>0</v>
      </c>
      <c r="Q2370" s="12" t="s">
        <v>8308</v>
      </c>
      <c r="R2370" t="s">
        <v>8311</v>
      </c>
      <c r="S2370" s="15">
        <f t="shared" si="187"/>
        <v>42096.410115740742</v>
      </c>
      <c r="T2370" s="15">
        <f t="shared" si="188"/>
        <v>42140.427777777775</v>
      </c>
      <c r="U2370">
        <f t="shared" si="189"/>
        <v>2015</v>
      </c>
    </row>
    <row r="2371" spans="1:21" ht="48" x14ac:dyDescent="0.2">
      <c r="A2371">
        <v>137</v>
      </c>
      <c r="B2371" s="3" t="s">
        <v>139</v>
      </c>
      <c r="C2371" s="3" t="s">
        <v>4247</v>
      </c>
      <c r="D2371" s="6">
        <v>55000</v>
      </c>
      <c r="E2371" s="8">
        <v>0</v>
      </c>
      <c r="F2371" t="s">
        <v>8219</v>
      </c>
      <c r="G2371" t="s">
        <v>8231</v>
      </c>
      <c r="H2371" t="s">
        <v>8252</v>
      </c>
      <c r="I2371">
        <v>1444657593</v>
      </c>
      <c r="J2371">
        <v>1440337593</v>
      </c>
      <c r="K2371" t="b">
        <v>0</v>
      </c>
      <c r="L2371">
        <v>0</v>
      </c>
      <c r="M2371" t="b">
        <v>0</v>
      </c>
      <c r="N2371" t="s">
        <v>8265</v>
      </c>
      <c r="O2371">
        <f t="shared" si="185"/>
        <v>0</v>
      </c>
      <c r="P2371">
        <f t="shared" si="186"/>
        <v>0</v>
      </c>
      <c r="Q2371" s="12" t="s">
        <v>8308</v>
      </c>
      <c r="R2371" t="s">
        <v>8311</v>
      </c>
      <c r="S2371" s="15">
        <f t="shared" si="187"/>
        <v>42239.573993055557</v>
      </c>
      <c r="T2371" s="15">
        <f t="shared" si="188"/>
        <v>42289.573993055557</v>
      </c>
      <c r="U2371">
        <f t="shared" si="189"/>
        <v>2015</v>
      </c>
    </row>
    <row r="2372" spans="1:21" ht="48" x14ac:dyDescent="0.2">
      <c r="A2372">
        <v>138</v>
      </c>
      <c r="B2372" s="3" t="s">
        <v>140</v>
      </c>
      <c r="C2372" s="3" t="s">
        <v>4248</v>
      </c>
      <c r="D2372" s="6">
        <v>150000</v>
      </c>
      <c r="E2372" s="8">
        <v>4712</v>
      </c>
      <c r="F2372" t="s">
        <v>8219</v>
      </c>
      <c r="G2372" t="s">
        <v>8223</v>
      </c>
      <c r="H2372" t="s">
        <v>8245</v>
      </c>
      <c r="I2372">
        <v>1438405140</v>
      </c>
      <c r="J2372">
        <v>1435731041</v>
      </c>
      <c r="K2372" t="b">
        <v>0</v>
      </c>
      <c r="L2372">
        <v>58</v>
      </c>
      <c r="M2372" t="b">
        <v>0</v>
      </c>
      <c r="N2372" t="s">
        <v>8265</v>
      </c>
      <c r="O2372">
        <f t="shared" si="185"/>
        <v>3</v>
      </c>
      <c r="P2372">
        <f t="shared" si="186"/>
        <v>81.239999999999995</v>
      </c>
      <c r="Q2372" s="12" t="s">
        <v>8308</v>
      </c>
      <c r="R2372" t="s">
        <v>8311</v>
      </c>
      <c r="S2372" s="15">
        <f t="shared" si="187"/>
        <v>42186.257418981477</v>
      </c>
      <c r="T2372" s="15">
        <f t="shared" si="188"/>
        <v>42217.207638888889</v>
      </c>
      <c r="U2372">
        <f t="shared" si="189"/>
        <v>2015</v>
      </c>
    </row>
    <row r="2373" spans="1:21" ht="32" x14ac:dyDescent="0.2">
      <c r="A2373">
        <v>139</v>
      </c>
      <c r="B2373" s="3" t="s">
        <v>141</v>
      </c>
      <c r="C2373" s="3" t="s">
        <v>4249</v>
      </c>
      <c r="D2373" s="6">
        <v>500</v>
      </c>
      <c r="E2373" s="8">
        <v>500</v>
      </c>
      <c r="F2373" t="s">
        <v>8219</v>
      </c>
      <c r="G2373" t="s">
        <v>8223</v>
      </c>
      <c r="H2373" t="s">
        <v>8245</v>
      </c>
      <c r="I2373">
        <v>1436738772</v>
      </c>
      <c r="J2373">
        <v>1435874772</v>
      </c>
      <c r="K2373" t="b">
        <v>0</v>
      </c>
      <c r="L2373">
        <v>1</v>
      </c>
      <c r="M2373" t="b">
        <v>0</v>
      </c>
      <c r="N2373" t="s">
        <v>8265</v>
      </c>
      <c r="O2373">
        <f t="shared" si="185"/>
        <v>100</v>
      </c>
      <c r="P2373">
        <f t="shared" si="186"/>
        <v>500</v>
      </c>
      <c r="Q2373" s="12" t="s">
        <v>8308</v>
      </c>
      <c r="R2373" t="s">
        <v>8311</v>
      </c>
      <c r="S2373" s="15">
        <f t="shared" si="187"/>
        <v>42187.920972222222</v>
      </c>
      <c r="T2373" s="15">
        <f t="shared" si="188"/>
        <v>42197.920972222222</v>
      </c>
      <c r="U2373">
        <f t="shared" si="189"/>
        <v>2015</v>
      </c>
    </row>
    <row r="2374" spans="1:21" ht="48" x14ac:dyDescent="0.2">
      <c r="A2374">
        <v>140</v>
      </c>
      <c r="B2374" s="3" t="s">
        <v>142</v>
      </c>
      <c r="C2374" s="3" t="s">
        <v>4250</v>
      </c>
      <c r="D2374" s="6">
        <v>200000</v>
      </c>
      <c r="E2374" s="8">
        <v>0</v>
      </c>
      <c r="F2374" t="s">
        <v>8219</v>
      </c>
      <c r="G2374" t="s">
        <v>8223</v>
      </c>
      <c r="H2374" t="s">
        <v>8245</v>
      </c>
      <c r="I2374">
        <v>1426823132</v>
      </c>
      <c r="J2374">
        <v>1424234732</v>
      </c>
      <c r="K2374" t="b">
        <v>0</v>
      </c>
      <c r="L2374">
        <v>0</v>
      </c>
      <c r="M2374" t="b">
        <v>0</v>
      </c>
      <c r="N2374" t="s">
        <v>8265</v>
      </c>
      <c r="O2374">
        <f t="shared" si="185"/>
        <v>0</v>
      </c>
      <c r="P2374">
        <f t="shared" si="186"/>
        <v>0</v>
      </c>
      <c r="Q2374" s="12" t="s">
        <v>8308</v>
      </c>
      <c r="R2374" t="s">
        <v>8311</v>
      </c>
      <c r="S2374" s="15">
        <f t="shared" si="187"/>
        <v>42053.198287037041</v>
      </c>
      <c r="T2374" s="15">
        <f t="shared" si="188"/>
        <v>42083.15662037037</v>
      </c>
      <c r="U2374">
        <f t="shared" si="189"/>
        <v>2015</v>
      </c>
    </row>
    <row r="2375" spans="1:21" ht="48" x14ac:dyDescent="0.2">
      <c r="A2375">
        <v>141</v>
      </c>
      <c r="B2375" s="3" t="s">
        <v>143</v>
      </c>
      <c r="C2375" s="3" t="s">
        <v>4251</v>
      </c>
      <c r="D2375" s="6">
        <v>12000</v>
      </c>
      <c r="E2375" s="8">
        <v>1293</v>
      </c>
      <c r="F2375" t="s">
        <v>8219</v>
      </c>
      <c r="G2375" t="s">
        <v>8223</v>
      </c>
      <c r="H2375" t="s">
        <v>8245</v>
      </c>
      <c r="I2375">
        <v>1433043623</v>
      </c>
      <c r="J2375">
        <v>1429155623</v>
      </c>
      <c r="K2375" t="b">
        <v>0</v>
      </c>
      <c r="L2375">
        <v>28</v>
      </c>
      <c r="M2375" t="b">
        <v>0</v>
      </c>
      <c r="N2375" t="s">
        <v>8265</v>
      </c>
      <c r="O2375">
        <f t="shared" si="185"/>
        <v>11</v>
      </c>
      <c r="P2375">
        <f t="shared" si="186"/>
        <v>46.18</v>
      </c>
      <c r="Q2375" s="12" t="s">
        <v>8308</v>
      </c>
      <c r="R2375" t="s">
        <v>8311</v>
      </c>
      <c r="S2375" s="15">
        <f t="shared" si="187"/>
        <v>42110.153043981481</v>
      </c>
      <c r="T2375" s="15">
        <f t="shared" si="188"/>
        <v>42155.153043981481</v>
      </c>
      <c r="U2375">
        <f t="shared" si="189"/>
        <v>2015</v>
      </c>
    </row>
    <row r="2376" spans="1:21" ht="48" x14ac:dyDescent="0.2">
      <c r="A2376">
        <v>142</v>
      </c>
      <c r="B2376" s="3" t="s">
        <v>144</v>
      </c>
      <c r="C2376" s="3" t="s">
        <v>4252</v>
      </c>
      <c r="D2376" s="6">
        <v>3000</v>
      </c>
      <c r="E2376" s="8">
        <v>10</v>
      </c>
      <c r="F2376" t="s">
        <v>8219</v>
      </c>
      <c r="G2376" t="s">
        <v>8223</v>
      </c>
      <c r="H2376" t="s">
        <v>8245</v>
      </c>
      <c r="I2376">
        <v>1416176778</v>
      </c>
      <c r="J2376">
        <v>1414358778</v>
      </c>
      <c r="K2376" t="b">
        <v>0</v>
      </c>
      <c r="L2376">
        <v>1</v>
      </c>
      <c r="M2376" t="b">
        <v>0</v>
      </c>
      <c r="N2376" t="s">
        <v>8265</v>
      </c>
      <c r="O2376">
        <f t="shared" si="185"/>
        <v>0</v>
      </c>
      <c r="P2376">
        <f t="shared" si="186"/>
        <v>10</v>
      </c>
      <c r="Q2376" s="12" t="s">
        <v>8308</v>
      </c>
      <c r="R2376" t="s">
        <v>8311</v>
      </c>
      <c r="S2376" s="15">
        <f t="shared" si="187"/>
        <v>41938.893263888887</v>
      </c>
      <c r="T2376" s="15">
        <f t="shared" si="188"/>
        <v>41959.934930555552</v>
      </c>
      <c r="U2376">
        <f t="shared" si="189"/>
        <v>2014</v>
      </c>
    </row>
    <row r="2377" spans="1:21" ht="48" x14ac:dyDescent="0.2">
      <c r="A2377">
        <v>143</v>
      </c>
      <c r="B2377" s="3" t="s">
        <v>145</v>
      </c>
      <c r="C2377" s="3" t="s">
        <v>4253</v>
      </c>
      <c r="D2377" s="6">
        <v>5500</v>
      </c>
      <c r="E2377" s="8">
        <v>0</v>
      </c>
      <c r="F2377" t="s">
        <v>8219</v>
      </c>
      <c r="G2377" t="s">
        <v>8225</v>
      </c>
      <c r="H2377" t="s">
        <v>8247</v>
      </c>
      <c r="I2377">
        <v>1472882100</v>
      </c>
      <c r="J2377">
        <v>1467941542</v>
      </c>
      <c r="K2377" t="b">
        <v>0</v>
      </c>
      <c r="L2377">
        <v>0</v>
      </c>
      <c r="M2377" t="b">
        <v>0</v>
      </c>
      <c r="N2377" t="s">
        <v>8265</v>
      </c>
      <c r="O2377">
        <f t="shared" si="185"/>
        <v>0</v>
      </c>
      <c r="P2377">
        <f t="shared" si="186"/>
        <v>0</v>
      </c>
      <c r="Q2377" s="12" t="s">
        <v>8308</v>
      </c>
      <c r="R2377" t="s">
        <v>8311</v>
      </c>
      <c r="S2377" s="15">
        <f t="shared" si="187"/>
        <v>42559.064143518524</v>
      </c>
      <c r="T2377" s="15">
        <f t="shared" si="188"/>
        <v>42616.246527777781</v>
      </c>
      <c r="U2377">
        <f t="shared" si="189"/>
        <v>2016</v>
      </c>
    </row>
    <row r="2378" spans="1:21" ht="48" x14ac:dyDescent="0.2">
      <c r="A2378">
        <v>144</v>
      </c>
      <c r="B2378" s="3" t="s">
        <v>146</v>
      </c>
      <c r="C2378" s="3" t="s">
        <v>4254</v>
      </c>
      <c r="D2378" s="6">
        <v>7500</v>
      </c>
      <c r="E2378" s="8">
        <v>2070</v>
      </c>
      <c r="F2378" t="s">
        <v>8219</v>
      </c>
      <c r="G2378" t="s">
        <v>8228</v>
      </c>
      <c r="H2378" t="s">
        <v>8250</v>
      </c>
      <c r="I2378">
        <v>1428945472</v>
      </c>
      <c r="J2378">
        <v>1423765072</v>
      </c>
      <c r="K2378" t="b">
        <v>0</v>
      </c>
      <c r="L2378">
        <v>37</v>
      </c>
      <c r="M2378" t="b">
        <v>0</v>
      </c>
      <c r="N2378" t="s">
        <v>8265</v>
      </c>
      <c r="O2378">
        <f t="shared" si="185"/>
        <v>28</v>
      </c>
      <c r="P2378">
        <f t="shared" si="186"/>
        <v>55.95</v>
      </c>
      <c r="Q2378" s="12" t="s">
        <v>8308</v>
      </c>
      <c r="R2378" t="s">
        <v>8311</v>
      </c>
      <c r="S2378" s="15">
        <f t="shared" si="187"/>
        <v>42047.762407407412</v>
      </c>
      <c r="T2378" s="15">
        <f t="shared" si="188"/>
        <v>42107.72074074074</v>
      </c>
      <c r="U2378">
        <f t="shared" si="189"/>
        <v>2015</v>
      </c>
    </row>
    <row r="2379" spans="1:21" ht="48" x14ac:dyDescent="0.2">
      <c r="A2379">
        <v>145</v>
      </c>
      <c r="B2379" s="3" t="s">
        <v>147</v>
      </c>
      <c r="C2379" s="3" t="s">
        <v>4255</v>
      </c>
      <c r="D2379" s="6">
        <v>4500</v>
      </c>
      <c r="E2379" s="8">
        <v>338</v>
      </c>
      <c r="F2379" t="s">
        <v>8219</v>
      </c>
      <c r="G2379" t="s">
        <v>8223</v>
      </c>
      <c r="H2379" t="s">
        <v>8245</v>
      </c>
      <c r="I2379">
        <v>1439298052</v>
      </c>
      <c r="J2379">
        <v>1436965252</v>
      </c>
      <c r="K2379" t="b">
        <v>0</v>
      </c>
      <c r="L2379">
        <v>9</v>
      </c>
      <c r="M2379" t="b">
        <v>0</v>
      </c>
      <c r="N2379" t="s">
        <v>8265</v>
      </c>
      <c r="O2379">
        <f t="shared" si="185"/>
        <v>8</v>
      </c>
      <c r="P2379">
        <f t="shared" si="186"/>
        <v>37.56</v>
      </c>
      <c r="Q2379" s="12" t="s">
        <v>8308</v>
      </c>
      <c r="R2379" t="s">
        <v>8311</v>
      </c>
      <c r="S2379" s="15">
        <f t="shared" si="187"/>
        <v>42200.542268518519</v>
      </c>
      <c r="T2379" s="15">
        <f t="shared" si="188"/>
        <v>42227.542268518519</v>
      </c>
      <c r="U2379">
        <f t="shared" si="189"/>
        <v>2015</v>
      </c>
    </row>
    <row r="2380" spans="1:21" ht="48" x14ac:dyDescent="0.2">
      <c r="A2380">
        <v>146</v>
      </c>
      <c r="B2380" s="3" t="s">
        <v>148</v>
      </c>
      <c r="C2380" s="3" t="s">
        <v>4256</v>
      </c>
      <c r="D2380" s="6">
        <v>20000</v>
      </c>
      <c r="E2380" s="8">
        <v>115</v>
      </c>
      <c r="F2380" t="s">
        <v>8219</v>
      </c>
      <c r="G2380" t="s">
        <v>8223</v>
      </c>
      <c r="H2380" t="s">
        <v>8245</v>
      </c>
      <c r="I2380">
        <v>1484698998</v>
      </c>
      <c r="J2380">
        <v>1479514998</v>
      </c>
      <c r="K2380" t="b">
        <v>0</v>
      </c>
      <c r="L2380">
        <v>3</v>
      </c>
      <c r="M2380" t="b">
        <v>0</v>
      </c>
      <c r="N2380" t="s">
        <v>8265</v>
      </c>
      <c r="O2380">
        <f t="shared" si="185"/>
        <v>1</v>
      </c>
      <c r="P2380">
        <f t="shared" si="186"/>
        <v>38.33</v>
      </c>
      <c r="Q2380" s="12" t="s">
        <v>8308</v>
      </c>
      <c r="R2380" t="s">
        <v>8311</v>
      </c>
      <c r="S2380" s="15">
        <f t="shared" si="187"/>
        <v>42693.016180555554</v>
      </c>
      <c r="T2380" s="15">
        <f t="shared" si="188"/>
        <v>42753.016180555554</v>
      </c>
      <c r="U2380">
        <f t="shared" si="189"/>
        <v>2016</v>
      </c>
    </row>
    <row r="2381" spans="1:21" ht="32" x14ac:dyDescent="0.2">
      <c r="A2381">
        <v>147</v>
      </c>
      <c r="B2381" s="3" t="s">
        <v>149</v>
      </c>
      <c r="C2381" s="3" t="s">
        <v>4257</v>
      </c>
      <c r="D2381" s="6">
        <v>7000</v>
      </c>
      <c r="E2381" s="8">
        <v>0</v>
      </c>
      <c r="F2381" t="s">
        <v>8219</v>
      </c>
      <c r="G2381" t="s">
        <v>8224</v>
      </c>
      <c r="H2381" t="s">
        <v>8246</v>
      </c>
      <c r="I2381">
        <v>1420741080</v>
      </c>
      <c r="J2381">
        <v>1417026340</v>
      </c>
      <c r="K2381" t="b">
        <v>0</v>
      </c>
      <c r="L2381">
        <v>0</v>
      </c>
      <c r="M2381" t="b">
        <v>0</v>
      </c>
      <c r="N2381" t="s">
        <v>8265</v>
      </c>
      <c r="O2381">
        <f t="shared" si="185"/>
        <v>0</v>
      </c>
      <c r="P2381">
        <f t="shared" si="186"/>
        <v>0</v>
      </c>
      <c r="Q2381" s="12" t="s">
        <v>8308</v>
      </c>
      <c r="R2381" t="s">
        <v>8311</v>
      </c>
      <c r="S2381" s="15">
        <f t="shared" si="187"/>
        <v>41969.767824074079</v>
      </c>
      <c r="T2381" s="15">
        <f t="shared" si="188"/>
        <v>42012.762499999997</v>
      </c>
      <c r="U2381">
        <f t="shared" si="189"/>
        <v>2014</v>
      </c>
    </row>
    <row r="2382" spans="1:21" ht="48" x14ac:dyDescent="0.2">
      <c r="A2382">
        <v>148</v>
      </c>
      <c r="B2382" s="3" t="s">
        <v>150</v>
      </c>
      <c r="C2382" s="3" t="s">
        <v>4258</v>
      </c>
      <c r="D2382" s="6">
        <v>50000</v>
      </c>
      <c r="E2382" s="8">
        <v>40</v>
      </c>
      <c r="F2382" t="s">
        <v>8219</v>
      </c>
      <c r="G2382" t="s">
        <v>8223</v>
      </c>
      <c r="H2382" t="s">
        <v>8245</v>
      </c>
      <c r="I2382">
        <v>1456555536</v>
      </c>
      <c r="J2382">
        <v>1453963536</v>
      </c>
      <c r="K2382" t="b">
        <v>0</v>
      </c>
      <c r="L2382">
        <v>2</v>
      </c>
      <c r="M2382" t="b">
        <v>0</v>
      </c>
      <c r="N2382" t="s">
        <v>8265</v>
      </c>
      <c r="O2382">
        <f t="shared" si="185"/>
        <v>0</v>
      </c>
      <c r="P2382">
        <f t="shared" si="186"/>
        <v>20</v>
      </c>
      <c r="Q2382" s="12" t="s">
        <v>8308</v>
      </c>
      <c r="R2382" t="s">
        <v>8311</v>
      </c>
      <c r="S2382" s="15">
        <f t="shared" si="187"/>
        <v>42397.281666666662</v>
      </c>
      <c r="T2382" s="15">
        <f t="shared" si="188"/>
        <v>42427.281666666662</v>
      </c>
      <c r="U2382">
        <f t="shared" si="189"/>
        <v>2016</v>
      </c>
    </row>
    <row r="2383" spans="1:21" ht="48" x14ac:dyDescent="0.2">
      <c r="A2383">
        <v>149</v>
      </c>
      <c r="B2383" s="3" t="s">
        <v>151</v>
      </c>
      <c r="C2383" s="3" t="s">
        <v>4259</v>
      </c>
      <c r="D2383" s="6">
        <v>10000</v>
      </c>
      <c r="E2383" s="8">
        <v>92</v>
      </c>
      <c r="F2383" t="s">
        <v>8219</v>
      </c>
      <c r="G2383" t="s">
        <v>8223</v>
      </c>
      <c r="H2383" t="s">
        <v>8245</v>
      </c>
      <c r="I2383">
        <v>1419494400</v>
      </c>
      <c r="J2383">
        <v>1416888470</v>
      </c>
      <c r="K2383" t="b">
        <v>0</v>
      </c>
      <c r="L2383">
        <v>6</v>
      </c>
      <c r="M2383" t="b">
        <v>0</v>
      </c>
      <c r="N2383" t="s">
        <v>8265</v>
      </c>
      <c r="O2383">
        <f t="shared" si="185"/>
        <v>1</v>
      </c>
      <c r="P2383">
        <f t="shared" si="186"/>
        <v>15.33</v>
      </c>
      <c r="Q2383" s="12" t="s">
        <v>8308</v>
      </c>
      <c r="R2383" t="s">
        <v>8311</v>
      </c>
      <c r="S2383" s="15">
        <f t="shared" si="187"/>
        <v>41968.172106481477</v>
      </c>
      <c r="T2383" s="15">
        <f t="shared" si="188"/>
        <v>41998.333333333328</v>
      </c>
      <c r="U2383">
        <f t="shared" si="189"/>
        <v>2014</v>
      </c>
    </row>
    <row r="2384" spans="1:21" ht="48" x14ac:dyDescent="0.2">
      <c r="A2384">
        <v>150</v>
      </c>
      <c r="B2384" s="3" t="s">
        <v>152</v>
      </c>
      <c r="C2384" s="3" t="s">
        <v>4260</v>
      </c>
      <c r="D2384" s="6">
        <v>130000</v>
      </c>
      <c r="E2384" s="8">
        <v>30112</v>
      </c>
      <c r="F2384" t="s">
        <v>8219</v>
      </c>
      <c r="G2384" t="s">
        <v>8223</v>
      </c>
      <c r="H2384" t="s">
        <v>8245</v>
      </c>
      <c r="I2384">
        <v>1432612382</v>
      </c>
      <c r="J2384">
        <v>1427428382</v>
      </c>
      <c r="K2384" t="b">
        <v>0</v>
      </c>
      <c r="L2384">
        <v>67</v>
      </c>
      <c r="M2384" t="b">
        <v>0</v>
      </c>
      <c r="N2384" t="s">
        <v>8265</v>
      </c>
      <c r="O2384">
        <f t="shared" si="185"/>
        <v>23</v>
      </c>
      <c r="P2384">
        <f t="shared" si="186"/>
        <v>449.43</v>
      </c>
      <c r="Q2384" s="12" t="s">
        <v>8308</v>
      </c>
      <c r="R2384" t="s">
        <v>8311</v>
      </c>
      <c r="S2384" s="15">
        <f t="shared" si="187"/>
        <v>42090.161828703705</v>
      </c>
      <c r="T2384" s="15">
        <f t="shared" si="188"/>
        <v>42150.161828703705</v>
      </c>
      <c r="U2384">
        <f t="shared" si="189"/>
        <v>2015</v>
      </c>
    </row>
    <row r="2385" spans="1:21" ht="48" x14ac:dyDescent="0.2">
      <c r="A2385">
        <v>151</v>
      </c>
      <c r="B2385" s="3" t="s">
        <v>153</v>
      </c>
      <c r="C2385" s="3" t="s">
        <v>4261</v>
      </c>
      <c r="D2385" s="6">
        <v>250000</v>
      </c>
      <c r="E2385" s="8">
        <v>140</v>
      </c>
      <c r="F2385" t="s">
        <v>8219</v>
      </c>
      <c r="G2385" t="s">
        <v>8225</v>
      </c>
      <c r="H2385" t="s">
        <v>8247</v>
      </c>
      <c r="I2385">
        <v>1434633191</v>
      </c>
      <c r="J2385">
        <v>1429449191</v>
      </c>
      <c r="K2385" t="b">
        <v>0</v>
      </c>
      <c r="L2385">
        <v>5</v>
      </c>
      <c r="M2385" t="b">
        <v>0</v>
      </c>
      <c r="N2385" t="s">
        <v>8265</v>
      </c>
      <c r="O2385">
        <f t="shared" si="185"/>
        <v>0</v>
      </c>
      <c r="P2385">
        <f t="shared" si="186"/>
        <v>28</v>
      </c>
      <c r="Q2385" s="12" t="s">
        <v>8308</v>
      </c>
      <c r="R2385" t="s">
        <v>8311</v>
      </c>
      <c r="S2385" s="15">
        <f t="shared" si="187"/>
        <v>42113.550821759258</v>
      </c>
      <c r="T2385" s="15">
        <f t="shared" si="188"/>
        <v>42173.550821759258</v>
      </c>
      <c r="U2385">
        <f t="shared" si="189"/>
        <v>2015</v>
      </c>
    </row>
    <row r="2386" spans="1:21" ht="32" x14ac:dyDescent="0.2">
      <c r="A2386">
        <v>152</v>
      </c>
      <c r="B2386" s="3" t="s">
        <v>154</v>
      </c>
      <c r="C2386" s="3" t="s">
        <v>4262</v>
      </c>
      <c r="D2386" s="6">
        <v>380000</v>
      </c>
      <c r="E2386" s="8">
        <v>30</v>
      </c>
      <c r="F2386" t="s">
        <v>8219</v>
      </c>
      <c r="G2386" t="s">
        <v>8223</v>
      </c>
      <c r="H2386" t="s">
        <v>8245</v>
      </c>
      <c r="I2386">
        <v>1411437100</v>
      </c>
      <c r="J2386">
        <v>1408845100</v>
      </c>
      <c r="K2386" t="b">
        <v>0</v>
      </c>
      <c r="L2386">
        <v>2</v>
      </c>
      <c r="M2386" t="b">
        <v>0</v>
      </c>
      <c r="N2386" t="s">
        <v>8265</v>
      </c>
      <c r="O2386">
        <f t="shared" si="185"/>
        <v>0</v>
      </c>
      <c r="P2386">
        <f t="shared" si="186"/>
        <v>15</v>
      </c>
      <c r="Q2386" s="12" t="s">
        <v>8308</v>
      </c>
      <c r="R2386" t="s">
        <v>8311</v>
      </c>
      <c r="S2386" s="15">
        <f t="shared" si="187"/>
        <v>41875.077546296299</v>
      </c>
      <c r="T2386" s="15">
        <f t="shared" si="188"/>
        <v>41905.077546296299</v>
      </c>
      <c r="U2386">
        <f t="shared" si="189"/>
        <v>2014</v>
      </c>
    </row>
    <row r="2387" spans="1:21" ht="48" x14ac:dyDescent="0.2">
      <c r="A2387">
        <v>153</v>
      </c>
      <c r="B2387" s="3" t="s">
        <v>155</v>
      </c>
      <c r="C2387" s="3" t="s">
        <v>4263</v>
      </c>
      <c r="D2387" s="6">
        <v>50000</v>
      </c>
      <c r="E2387" s="8">
        <v>359</v>
      </c>
      <c r="F2387" t="s">
        <v>8219</v>
      </c>
      <c r="G2387" t="s">
        <v>8223</v>
      </c>
      <c r="H2387" t="s">
        <v>8245</v>
      </c>
      <c r="I2387">
        <v>1417532644</v>
      </c>
      <c r="J2387">
        <v>1413900244</v>
      </c>
      <c r="K2387" t="b">
        <v>0</v>
      </c>
      <c r="L2387">
        <v>10</v>
      </c>
      <c r="M2387" t="b">
        <v>0</v>
      </c>
      <c r="N2387" t="s">
        <v>8265</v>
      </c>
      <c r="O2387">
        <f t="shared" si="185"/>
        <v>1</v>
      </c>
      <c r="P2387">
        <f t="shared" si="186"/>
        <v>35.9</v>
      </c>
      <c r="Q2387" s="12" t="s">
        <v>8308</v>
      </c>
      <c r="R2387" t="s">
        <v>8311</v>
      </c>
      <c r="S2387" s="15">
        <f t="shared" si="187"/>
        <v>41933.586157407408</v>
      </c>
      <c r="T2387" s="15">
        <f t="shared" si="188"/>
        <v>41975.627824074079</v>
      </c>
      <c r="U2387">
        <f t="shared" si="189"/>
        <v>2014</v>
      </c>
    </row>
    <row r="2388" spans="1:21" ht="32" x14ac:dyDescent="0.2">
      <c r="A2388">
        <v>154</v>
      </c>
      <c r="B2388" s="3" t="s">
        <v>156</v>
      </c>
      <c r="C2388" s="3" t="s">
        <v>4264</v>
      </c>
      <c r="D2388" s="6">
        <v>1500</v>
      </c>
      <c r="E2388" s="8">
        <v>40</v>
      </c>
      <c r="F2388" t="s">
        <v>8219</v>
      </c>
      <c r="G2388" t="s">
        <v>8223</v>
      </c>
      <c r="H2388" t="s">
        <v>8245</v>
      </c>
      <c r="I2388">
        <v>1433336895</v>
      </c>
      <c r="J2388">
        <v>1429621695</v>
      </c>
      <c r="K2388" t="b">
        <v>0</v>
      </c>
      <c r="L2388">
        <v>3</v>
      </c>
      <c r="M2388" t="b">
        <v>0</v>
      </c>
      <c r="N2388" t="s">
        <v>8265</v>
      </c>
      <c r="O2388">
        <f t="shared" si="185"/>
        <v>3</v>
      </c>
      <c r="P2388">
        <f t="shared" si="186"/>
        <v>13.33</v>
      </c>
      <c r="Q2388" s="12" t="s">
        <v>8308</v>
      </c>
      <c r="R2388" t="s">
        <v>8311</v>
      </c>
      <c r="S2388" s="15">
        <f t="shared" si="187"/>
        <v>42115.547395833331</v>
      </c>
      <c r="T2388" s="15">
        <f t="shared" si="188"/>
        <v>42158.547395833331</v>
      </c>
      <c r="U2388">
        <f t="shared" si="189"/>
        <v>2015</v>
      </c>
    </row>
    <row r="2389" spans="1:21" ht="64" x14ac:dyDescent="0.2">
      <c r="A2389">
        <v>155</v>
      </c>
      <c r="B2389" s="3" t="s">
        <v>157</v>
      </c>
      <c r="C2389" s="3" t="s">
        <v>4265</v>
      </c>
      <c r="D2389" s="6">
        <v>1350000</v>
      </c>
      <c r="E2389" s="8">
        <v>81</v>
      </c>
      <c r="F2389" t="s">
        <v>8219</v>
      </c>
      <c r="G2389" t="s">
        <v>8223</v>
      </c>
      <c r="H2389" t="s">
        <v>8245</v>
      </c>
      <c r="I2389">
        <v>1437657935</v>
      </c>
      <c r="J2389">
        <v>1434201935</v>
      </c>
      <c r="K2389" t="b">
        <v>0</v>
      </c>
      <c r="L2389">
        <v>4</v>
      </c>
      <c r="M2389" t="b">
        <v>0</v>
      </c>
      <c r="N2389" t="s">
        <v>8265</v>
      </c>
      <c r="O2389">
        <f t="shared" si="185"/>
        <v>0</v>
      </c>
      <c r="P2389">
        <f t="shared" si="186"/>
        <v>20.25</v>
      </c>
      <c r="Q2389" s="12" t="s">
        <v>8308</v>
      </c>
      <c r="R2389" t="s">
        <v>8311</v>
      </c>
      <c r="S2389" s="15">
        <f t="shared" si="187"/>
        <v>42168.559432870374</v>
      </c>
      <c r="T2389" s="15">
        <f t="shared" si="188"/>
        <v>42208.559432870374</v>
      </c>
      <c r="U2389">
        <f t="shared" si="189"/>
        <v>2015</v>
      </c>
    </row>
    <row r="2390" spans="1:21" ht="48" x14ac:dyDescent="0.2">
      <c r="A2390">
        <v>156</v>
      </c>
      <c r="B2390" s="3" t="s">
        <v>158</v>
      </c>
      <c r="C2390" s="3" t="s">
        <v>4266</v>
      </c>
      <c r="D2390" s="6">
        <v>35000</v>
      </c>
      <c r="E2390" s="8">
        <v>1785</v>
      </c>
      <c r="F2390" t="s">
        <v>8219</v>
      </c>
      <c r="G2390" t="s">
        <v>8228</v>
      </c>
      <c r="H2390" t="s">
        <v>8250</v>
      </c>
      <c r="I2390">
        <v>1407034796</v>
      </c>
      <c r="J2390">
        <v>1401850796</v>
      </c>
      <c r="K2390" t="b">
        <v>0</v>
      </c>
      <c r="L2390">
        <v>15</v>
      </c>
      <c r="M2390" t="b">
        <v>0</v>
      </c>
      <c r="N2390" t="s">
        <v>8265</v>
      </c>
      <c r="O2390">
        <f t="shared" si="185"/>
        <v>5</v>
      </c>
      <c r="P2390">
        <f t="shared" si="186"/>
        <v>119</v>
      </c>
      <c r="Q2390" s="12" t="s">
        <v>8308</v>
      </c>
      <c r="R2390" t="s">
        <v>8311</v>
      </c>
      <c r="S2390" s="15">
        <f t="shared" si="187"/>
        <v>41794.124953703707</v>
      </c>
      <c r="T2390" s="15">
        <f t="shared" si="188"/>
        <v>41854.124953703707</v>
      </c>
      <c r="U2390">
        <f t="shared" si="189"/>
        <v>2014</v>
      </c>
    </row>
    <row r="2391" spans="1:21" ht="48" x14ac:dyDescent="0.2">
      <c r="A2391">
        <v>157</v>
      </c>
      <c r="B2391" s="3" t="s">
        <v>159</v>
      </c>
      <c r="C2391" s="3" t="s">
        <v>4267</v>
      </c>
      <c r="D2391" s="6">
        <v>2995</v>
      </c>
      <c r="E2391" s="8">
        <v>8</v>
      </c>
      <c r="F2391" t="s">
        <v>8219</v>
      </c>
      <c r="G2391" t="s">
        <v>8223</v>
      </c>
      <c r="H2391" t="s">
        <v>8245</v>
      </c>
      <c r="I2391">
        <v>1456523572</v>
      </c>
      <c r="J2391">
        <v>1453931572</v>
      </c>
      <c r="K2391" t="b">
        <v>0</v>
      </c>
      <c r="L2391">
        <v>2</v>
      </c>
      <c r="M2391" t="b">
        <v>0</v>
      </c>
      <c r="N2391" t="s">
        <v>8265</v>
      </c>
      <c r="O2391">
        <f t="shared" si="185"/>
        <v>0</v>
      </c>
      <c r="P2391">
        <f t="shared" si="186"/>
        <v>4</v>
      </c>
      <c r="Q2391" s="12" t="s">
        <v>8308</v>
      </c>
      <c r="R2391" t="s">
        <v>8311</v>
      </c>
      <c r="S2391" s="15">
        <f t="shared" si="187"/>
        <v>42396.911712962959</v>
      </c>
      <c r="T2391" s="15">
        <f t="shared" si="188"/>
        <v>42426.911712962959</v>
      </c>
      <c r="U2391">
        <f t="shared" si="189"/>
        <v>2016</v>
      </c>
    </row>
    <row r="2392" spans="1:21" ht="48" x14ac:dyDescent="0.2">
      <c r="A2392">
        <v>158</v>
      </c>
      <c r="B2392" s="3" t="s">
        <v>160</v>
      </c>
      <c r="C2392" s="3" t="s">
        <v>4268</v>
      </c>
      <c r="D2392" s="6">
        <v>5000</v>
      </c>
      <c r="E2392" s="8">
        <v>0</v>
      </c>
      <c r="F2392" t="s">
        <v>8219</v>
      </c>
      <c r="G2392" t="s">
        <v>8223</v>
      </c>
      <c r="H2392" t="s">
        <v>8245</v>
      </c>
      <c r="I2392">
        <v>1413942628</v>
      </c>
      <c r="J2392">
        <v>1411350628</v>
      </c>
      <c r="K2392" t="b">
        <v>0</v>
      </c>
      <c r="L2392">
        <v>0</v>
      </c>
      <c r="M2392" t="b">
        <v>0</v>
      </c>
      <c r="N2392" t="s">
        <v>8265</v>
      </c>
      <c r="O2392">
        <f t="shared" si="185"/>
        <v>0</v>
      </c>
      <c r="P2392">
        <f t="shared" si="186"/>
        <v>0</v>
      </c>
      <c r="Q2392" s="12" t="s">
        <v>8308</v>
      </c>
      <c r="R2392" t="s">
        <v>8311</v>
      </c>
      <c r="S2392" s="15">
        <f t="shared" si="187"/>
        <v>41904.07671296296</v>
      </c>
      <c r="T2392" s="15">
        <f t="shared" si="188"/>
        <v>41934.07671296296</v>
      </c>
      <c r="U2392">
        <f t="shared" si="189"/>
        <v>2014</v>
      </c>
    </row>
    <row r="2393" spans="1:21" ht="48" x14ac:dyDescent="0.2">
      <c r="A2393">
        <v>159</v>
      </c>
      <c r="B2393" s="3" t="s">
        <v>161</v>
      </c>
      <c r="C2393" s="3" t="s">
        <v>4269</v>
      </c>
      <c r="D2393" s="6">
        <v>500000</v>
      </c>
      <c r="E2393" s="8">
        <v>10</v>
      </c>
      <c r="F2393" t="s">
        <v>8219</v>
      </c>
      <c r="G2393" t="s">
        <v>8223</v>
      </c>
      <c r="H2393" t="s">
        <v>8245</v>
      </c>
      <c r="I2393">
        <v>1467541545</v>
      </c>
      <c r="J2393">
        <v>1464085545</v>
      </c>
      <c r="K2393" t="b">
        <v>0</v>
      </c>
      <c r="L2393">
        <v>1</v>
      </c>
      <c r="M2393" t="b">
        <v>0</v>
      </c>
      <c r="N2393" t="s">
        <v>8265</v>
      </c>
      <c r="O2393">
        <f t="shared" si="185"/>
        <v>0</v>
      </c>
      <c r="P2393">
        <f t="shared" si="186"/>
        <v>10</v>
      </c>
      <c r="Q2393" s="12" t="s">
        <v>8308</v>
      </c>
      <c r="R2393" t="s">
        <v>8311</v>
      </c>
      <c r="S2393" s="15">
        <f t="shared" si="187"/>
        <v>42514.434548611112</v>
      </c>
      <c r="T2393" s="15">
        <f t="shared" si="188"/>
        <v>42554.434548611112</v>
      </c>
      <c r="U2393">
        <f t="shared" si="189"/>
        <v>2016</v>
      </c>
    </row>
    <row r="2394" spans="1:21" ht="48" x14ac:dyDescent="0.2">
      <c r="A2394">
        <v>3879</v>
      </c>
      <c r="B2394" s="3" t="s">
        <v>3876</v>
      </c>
      <c r="C2394" s="3" t="s">
        <v>7988</v>
      </c>
      <c r="D2394" s="6">
        <v>15000</v>
      </c>
      <c r="E2394" s="8">
        <v>0</v>
      </c>
      <c r="F2394" t="s">
        <v>8219</v>
      </c>
      <c r="G2394" t="s">
        <v>8224</v>
      </c>
      <c r="H2394" t="s">
        <v>8246</v>
      </c>
      <c r="I2394">
        <v>1422218396</v>
      </c>
      <c r="J2394">
        <v>1419626396</v>
      </c>
      <c r="K2394" t="b">
        <v>0</v>
      </c>
      <c r="L2394">
        <v>0</v>
      </c>
      <c r="M2394" t="b">
        <v>0</v>
      </c>
      <c r="N2394" t="s">
        <v>8303</v>
      </c>
      <c r="O2394">
        <f t="shared" si="185"/>
        <v>0</v>
      </c>
      <c r="P2394">
        <f t="shared" si="186"/>
        <v>0</v>
      </c>
      <c r="Q2394" s="12" t="s">
        <v>8315</v>
      </c>
      <c r="R2394" t="s">
        <v>8357</v>
      </c>
      <c r="S2394" s="15">
        <f t="shared" si="187"/>
        <v>41999.861064814817</v>
      </c>
      <c r="T2394" s="15">
        <f t="shared" si="188"/>
        <v>42029.861064814817</v>
      </c>
      <c r="U2394">
        <f t="shared" si="189"/>
        <v>2014</v>
      </c>
    </row>
    <row r="2395" spans="1:21" ht="48" x14ac:dyDescent="0.2">
      <c r="A2395">
        <v>3883</v>
      </c>
      <c r="B2395" s="3" t="s">
        <v>3880</v>
      </c>
      <c r="C2395" s="3" t="s">
        <v>7992</v>
      </c>
      <c r="D2395" s="6">
        <v>15000</v>
      </c>
      <c r="E2395" s="8">
        <v>0</v>
      </c>
      <c r="F2395" t="s">
        <v>8219</v>
      </c>
      <c r="G2395" t="s">
        <v>8224</v>
      </c>
      <c r="H2395" t="s">
        <v>8246</v>
      </c>
      <c r="I2395">
        <v>1409668069</v>
      </c>
      <c r="J2395">
        <v>1407076069</v>
      </c>
      <c r="K2395" t="b">
        <v>0</v>
      </c>
      <c r="L2395">
        <v>0</v>
      </c>
      <c r="M2395" t="b">
        <v>0</v>
      </c>
      <c r="N2395" t="s">
        <v>8303</v>
      </c>
      <c r="O2395">
        <f t="shared" si="185"/>
        <v>0</v>
      </c>
      <c r="P2395">
        <f t="shared" si="186"/>
        <v>0</v>
      </c>
      <c r="Q2395" s="12" t="s">
        <v>8315</v>
      </c>
      <c r="R2395" t="s">
        <v>8357</v>
      </c>
      <c r="S2395" s="15">
        <f t="shared" si="187"/>
        <v>41854.602650462963</v>
      </c>
      <c r="T2395" s="15">
        <f t="shared" si="188"/>
        <v>41884.602650462963</v>
      </c>
      <c r="U2395">
        <f t="shared" si="189"/>
        <v>2014</v>
      </c>
    </row>
    <row r="2396" spans="1:21" ht="16" x14ac:dyDescent="0.2">
      <c r="A2396">
        <v>3868</v>
      </c>
      <c r="B2396" s="3" t="s">
        <v>3865</v>
      </c>
      <c r="C2396" s="3" t="s">
        <v>7977</v>
      </c>
      <c r="D2396" s="6">
        <v>5000</v>
      </c>
      <c r="E2396" s="8">
        <v>10</v>
      </c>
      <c r="F2396" t="s">
        <v>8219</v>
      </c>
      <c r="G2396" t="s">
        <v>8224</v>
      </c>
      <c r="H2396" t="s">
        <v>8246</v>
      </c>
      <c r="I2396">
        <v>1410191405</v>
      </c>
      <c r="J2396">
        <v>1408031405</v>
      </c>
      <c r="K2396" t="b">
        <v>0</v>
      </c>
      <c r="L2396">
        <v>1</v>
      </c>
      <c r="M2396" t="b">
        <v>0</v>
      </c>
      <c r="N2396" t="s">
        <v>8303</v>
      </c>
      <c r="O2396">
        <f t="shared" si="185"/>
        <v>0</v>
      </c>
      <c r="P2396">
        <f t="shared" si="186"/>
        <v>10</v>
      </c>
      <c r="Q2396" s="12" t="s">
        <v>8315</v>
      </c>
      <c r="R2396" t="s">
        <v>8357</v>
      </c>
      <c r="S2396" s="15">
        <f t="shared" si="187"/>
        <v>41865.659780092588</v>
      </c>
      <c r="T2396" s="15">
        <f t="shared" si="188"/>
        <v>41890.659780092588</v>
      </c>
      <c r="U2396">
        <f t="shared" si="189"/>
        <v>2014</v>
      </c>
    </row>
    <row r="2397" spans="1:21" ht="48" x14ac:dyDescent="0.2">
      <c r="A2397">
        <v>3880</v>
      </c>
      <c r="B2397" s="3" t="s">
        <v>3877</v>
      </c>
      <c r="C2397" s="3" t="s">
        <v>7989</v>
      </c>
      <c r="D2397" s="6">
        <v>7500</v>
      </c>
      <c r="E2397" s="8">
        <v>980</v>
      </c>
      <c r="F2397" t="s">
        <v>8219</v>
      </c>
      <c r="G2397" t="s">
        <v>8224</v>
      </c>
      <c r="H2397" t="s">
        <v>8246</v>
      </c>
      <c r="I2397">
        <v>1406761200</v>
      </c>
      <c r="J2397">
        <v>1403724820</v>
      </c>
      <c r="K2397" t="b">
        <v>0</v>
      </c>
      <c r="L2397">
        <v>17</v>
      </c>
      <c r="M2397" t="b">
        <v>0</v>
      </c>
      <c r="N2397" t="s">
        <v>8303</v>
      </c>
      <c r="O2397">
        <f t="shared" si="185"/>
        <v>13</v>
      </c>
      <c r="P2397">
        <f t="shared" si="186"/>
        <v>57.65</v>
      </c>
      <c r="Q2397" s="12" t="s">
        <v>8315</v>
      </c>
      <c r="R2397" t="s">
        <v>8357</v>
      </c>
      <c r="S2397" s="15">
        <f t="shared" si="187"/>
        <v>41815.815046296295</v>
      </c>
      <c r="T2397" s="15">
        <f t="shared" si="188"/>
        <v>41850.958333333336</v>
      </c>
      <c r="U2397">
        <f t="shared" si="189"/>
        <v>2014</v>
      </c>
    </row>
    <row r="2398" spans="1:21" ht="32" x14ac:dyDescent="0.2">
      <c r="A2398">
        <v>3869</v>
      </c>
      <c r="B2398" s="3" t="s">
        <v>3866</v>
      </c>
      <c r="C2398" s="3" t="s">
        <v>7978</v>
      </c>
      <c r="D2398" s="6">
        <v>13111</v>
      </c>
      <c r="E2398" s="8">
        <v>452</v>
      </c>
      <c r="F2398" t="s">
        <v>8219</v>
      </c>
      <c r="G2398" t="s">
        <v>8223</v>
      </c>
      <c r="H2398" t="s">
        <v>8245</v>
      </c>
      <c r="I2398">
        <v>1426302660</v>
      </c>
      <c r="J2398">
        <v>1423761792</v>
      </c>
      <c r="K2398" t="b">
        <v>0</v>
      </c>
      <c r="L2398">
        <v>15</v>
      </c>
      <c r="M2398" t="b">
        <v>0</v>
      </c>
      <c r="N2398" t="s">
        <v>8303</v>
      </c>
      <c r="O2398">
        <f t="shared" si="185"/>
        <v>3</v>
      </c>
      <c r="P2398">
        <f t="shared" si="186"/>
        <v>30.13</v>
      </c>
      <c r="Q2398" s="12" t="s">
        <v>8315</v>
      </c>
      <c r="R2398" t="s">
        <v>8357</v>
      </c>
      <c r="S2398" s="15">
        <f t="shared" si="187"/>
        <v>42047.724444444444</v>
      </c>
      <c r="T2398" s="15">
        <f t="shared" si="188"/>
        <v>42077.132638888885</v>
      </c>
      <c r="U2398">
        <f t="shared" si="189"/>
        <v>2015</v>
      </c>
    </row>
    <row r="2399" spans="1:21" ht="48" x14ac:dyDescent="0.2">
      <c r="A2399">
        <v>3870</v>
      </c>
      <c r="B2399" s="3" t="s">
        <v>3867</v>
      </c>
      <c r="C2399" s="3" t="s">
        <v>7979</v>
      </c>
      <c r="D2399" s="6">
        <v>10000</v>
      </c>
      <c r="E2399" s="8">
        <v>1500</v>
      </c>
      <c r="F2399" t="s">
        <v>8219</v>
      </c>
      <c r="G2399" t="s">
        <v>8223</v>
      </c>
      <c r="H2399" t="s">
        <v>8245</v>
      </c>
      <c r="I2399">
        <v>1404360478</v>
      </c>
      <c r="J2399">
        <v>1401768478</v>
      </c>
      <c r="K2399" t="b">
        <v>0</v>
      </c>
      <c r="L2399">
        <v>10</v>
      </c>
      <c r="M2399" t="b">
        <v>0</v>
      </c>
      <c r="N2399" t="s">
        <v>8303</v>
      </c>
      <c r="O2399">
        <f t="shared" si="185"/>
        <v>15</v>
      </c>
      <c r="P2399">
        <f t="shared" si="186"/>
        <v>150</v>
      </c>
      <c r="Q2399" s="12" t="s">
        <v>8315</v>
      </c>
      <c r="R2399" t="s">
        <v>8357</v>
      </c>
      <c r="S2399" s="15">
        <f t="shared" si="187"/>
        <v>41793.17219907407</v>
      </c>
      <c r="T2399" s="15">
        <f t="shared" si="188"/>
        <v>41823.17219907407</v>
      </c>
      <c r="U2399">
        <f t="shared" si="189"/>
        <v>2014</v>
      </c>
    </row>
    <row r="2400" spans="1:21" ht="32" x14ac:dyDescent="0.2">
      <c r="A2400">
        <v>3871</v>
      </c>
      <c r="B2400" s="3" t="s">
        <v>3868</v>
      </c>
      <c r="C2400" s="3" t="s">
        <v>7980</v>
      </c>
      <c r="D2400" s="6">
        <v>1500</v>
      </c>
      <c r="E2400" s="8">
        <v>40</v>
      </c>
      <c r="F2400" t="s">
        <v>8219</v>
      </c>
      <c r="G2400" t="s">
        <v>8223</v>
      </c>
      <c r="H2400" t="s">
        <v>8245</v>
      </c>
      <c r="I2400">
        <v>1490809450</v>
      </c>
      <c r="J2400">
        <v>1485629050</v>
      </c>
      <c r="K2400" t="b">
        <v>0</v>
      </c>
      <c r="L2400">
        <v>3</v>
      </c>
      <c r="M2400" t="b">
        <v>0</v>
      </c>
      <c r="N2400" t="s">
        <v>8303</v>
      </c>
      <c r="O2400">
        <f t="shared" si="185"/>
        <v>3</v>
      </c>
      <c r="P2400">
        <f t="shared" si="186"/>
        <v>13.33</v>
      </c>
      <c r="Q2400" s="12" t="s">
        <v>8315</v>
      </c>
      <c r="R2400" t="s">
        <v>8357</v>
      </c>
      <c r="S2400" s="15">
        <f t="shared" si="187"/>
        <v>42763.780671296292</v>
      </c>
      <c r="T2400" s="15">
        <f t="shared" si="188"/>
        <v>42823.739004629635</v>
      </c>
      <c r="U2400">
        <f t="shared" si="189"/>
        <v>2017</v>
      </c>
    </row>
    <row r="2401" spans="1:21" ht="48" x14ac:dyDescent="0.2">
      <c r="A2401">
        <v>3872</v>
      </c>
      <c r="B2401" s="3" t="s">
        <v>3869</v>
      </c>
      <c r="C2401" s="3" t="s">
        <v>7981</v>
      </c>
      <c r="D2401" s="6">
        <v>15000</v>
      </c>
      <c r="E2401" s="8">
        <v>0</v>
      </c>
      <c r="F2401" t="s">
        <v>8219</v>
      </c>
      <c r="G2401" t="s">
        <v>8223</v>
      </c>
      <c r="H2401" t="s">
        <v>8245</v>
      </c>
      <c r="I2401">
        <v>1439522996</v>
      </c>
      <c r="J2401">
        <v>1435202996</v>
      </c>
      <c r="K2401" t="b">
        <v>0</v>
      </c>
      <c r="L2401">
        <v>0</v>
      </c>
      <c r="M2401" t="b">
        <v>0</v>
      </c>
      <c r="N2401" t="s">
        <v>8303</v>
      </c>
      <c r="O2401">
        <f t="shared" si="185"/>
        <v>0</v>
      </c>
      <c r="P2401">
        <f t="shared" si="186"/>
        <v>0</v>
      </c>
      <c r="Q2401" s="12" t="s">
        <v>8315</v>
      </c>
      <c r="R2401" t="s">
        <v>8357</v>
      </c>
      <c r="S2401" s="15">
        <f t="shared" si="187"/>
        <v>42180.145787037036</v>
      </c>
      <c r="T2401" s="15">
        <f t="shared" si="188"/>
        <v>42230.145787037036</v>
      </c>
      <c r="U2401">
        <f t="shared" si="189"/>
        <v>2015</v>
      </c>
    </row>
    <row r="2402" spans="1:21" ht="48" x14ac:dyDescent="0.2">
      <c r="A2402">
        <v>3873</v>
      </c>
      <c r="B2402" s="3" t="s">
        <v>3870</v>
      </c>
      <c r="C2402" s="3" t="s">
        <v>7982</v>
      </c>
      <c r="D2402" s="6">
        <v>5500</v>
      </c>
      <c r="E2402" s="8">
        <v>0</v>
      </c>
      <c r="F2402" t="s">
        <v>8219</v>
      </c>
      <c r="G2402" t="s">
        <v>8223</v>
      </c>
      <c r="H2402" t="s">
        <v>8245</v>
      </c>
      <c r="I2402">
        <v>1444322535</v>
      </c>
      <c r="J2402">
        <v>1441730535</v>
      </c>
      <c r="K2402" t="b">
        <v>0</v>
      </c>
      <c r="L2402">
        <v>0</v>
      </c>
      <c r="M2402" t="b">
        <v>0</v>
      </c>
      <c r="N2402" t="s">
        <v>8303</v>
      </c>
      <c r="O2402">
        <f t="shared" si="185"/>
        <v>0</v>
      </c>
      <c r="P2402">
        <f t="shared" si="186"/>
        <v>0</v>
      </c>
      <c r="Q2402" s="12" t="s">
        <v>8315</v>
      </c>
      <c r="R2402" t="s">
        <v>8357</v>
      </c>
      <c r="S2402" s="15">
        <f t="shared" si="187"/>
        <v>42255.696006944447</v>
      </c>
      <c r="T2402" s="15">
        <f t="shared" si="188"/>
        <v>42285.696006944447</v>
      </c>
      <c r="U2402">
        <f t="shared" si="189"/>
        <v>2015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90">ROUND(E2426/D2426*100,0)</f>
        <v>1</v>
      </c>
      <c r="P2426">
        <f t="shared" ref="P2426:P2489" si="191">IFERROR(ROUND(E2426/L2426,2),0)</f>
        <v>34.44</v>
      </c>
      <c r="Q2426" s="12" t="s">
        <v>8334</v>
      </c>
      <c r="R2426" t="s">
        <v>8335</v>
      </c>
      <c r="S2426" s="15">
        <f t="shared" ref="S2426:S2489" si="192">(((J2426/60)/60)/24+DATE(1970,1,1))</f>
        <v>41909.892453703702</v>
      </c>
      <c r="T2426" s="15">
        <f t="shared" ref="T2426:T2489" si="193">(((I2426/60)/60)/24)+DATE(1970,1,1)</f>
        <v>41939.892453703702</v>
      </c>
      <c r="U2426">
        <f t="shared" ref="U2426:U2489" si="194">YEAR(S2426)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2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2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2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2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2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2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2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2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95">ROUND(E2490/D2490*100,0)</f>
        <v>107</v>
      </c>
      <c r="P2490">
        <f t="shared" ref="P2490:P2553" si="196">IFERROR(ROUND(E2490/L2490,2),0)</f>
        <v>49.25</v>
      </c>
      <c r="Q2490" s="12" t="s">
        <v>8323</v>
      </c>
      <c r="R2490" t="s">
        <v>8327</v>
      </c>
      <c r="S2490" s="15">
        <f t="shared" ref="S2490:S2553" si="197">(((J2490/60)/60)/24+DATE(1970,1,1))</f>
        <v>40833.633194444446</v>
      </c>
      <c r="T2490" s="15">
        <f t="shared" ref="T2490:T2553" si="198">(((I2490/60)/60)/24)+DATE(1970,1,1)</f>
        <v>40863.674861111111</v>
      </c>
      <c r="U2490">
        <f t="shared" ref="U2490:U2553" si="199">YEAR(S2490)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2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2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2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2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2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2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2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2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200">ROUND(E2554/D2554*100,0)</f>
        <v>107</v>
      </c>
      <c r="P2554">
        <f t="shared" ref="P2554:P2617" si="201">IFERROR(ROUND(E2554/L2554,2),0)</f>
        <v>177.5</v>
      </c>
      <c r="Q2554" s="12" t="s">
        <v>8323</v>
      </c>
      <c r="R2554" t="s">
        <v>8352</v>
      </c>
      <c r="S2554" s="15">
        <f t="shared" ref="S2554:S2617" si="202">(((J2554/60)/60)/24+DATE(1970,1,1))</f>
        <v>42769.809965277775</v>
      </c>
      <c r="T2554" s="15">
        <f t="shared" ref="T2554:T2617" si="203">(((I2554/60)/60)/24)+DATE(1970,1,1)</f>
        <v>42799.809965277775</v>
      </c>
      <c r="U2554">
        <f t="shared" ref="U2554:U2617" si="204">YEAR(S2554)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2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2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2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2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2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2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2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2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8" x14ac:dyDescent="0.2">
      <c r="A2563">
        <v>3874</v>
      </c>
      <c r="B2563" s="3" t="s">
        <v>3871</v>
      </c>
      <c r="C2563" s="3" t="s">
        <v>7983</v>
      </c>
      <c r="D2563" s="6">
        <v>620</v>
      </c>
      <c r="E2563" s="8">
        <v>0</v>
      </c>
      <c r="F2563" t="s">
        <v>8219</v>
      </c>
      <c r="G2563" t="s">
        <v>8227</v>
      </c>
      <c r="H2563" t="s">
        <v>8249</v>
      </c>
      <c r="I2563">
        <v>1422061200</v>
      </c>
      <c r="J2563">
        <v>1420244622</v>
      </c>
      <c r="K2563" t="b">
        <v>0</v>
      </c>
      <c r="L2563">
        <v>0</v>
      </c>
      <c r="M2563" t="b">
        <v>0</v>
      </c>
      <c r="N2563" t="s">
        <v>8303</v>
      </c>
      <c r="O2563">
        <f t="shared" si="200"/>
        <v>0</v>
      </c>
      <c r="P2563">
        <f t="shared" si="201"/>
        <v>0</v>
      </c>
      <c r="Q2563" s="12" t="s">
        <v>8315</v>
      </c>
      <c r="R2563" t="s">
        <v>8357</v>
      </c>
      <c r="S2563" s="15">
        <f t="shared" si="202"/>
        <v>42007.016458333332</v>
      </c>
      <c r="T2563" s="15">
        <f t="shared" si="203"/>
        <v>42028.041666666672</v>
      </c>
      <c r="U2563">
        <f t="shared" si="204"/>
        <v>2015</v>
      </c>
    </row>
    <row r="2564" spans="1:21" ht="48" x14ac:dyDescent="0.2">
      <c r="A2564">
        <v>3875</v>
      </c>
      <c r="B2564" s="3" t="s">
        <v>3872</v>
      </c>
      <c r="C2564" s="3" t="s">
        <v>7984</v>
      </c>
      <c r="D2564" s="6">
        <v>30000</v>
      </c>
      <c r="E2564" s="8">
        <v>0</v>
      </c>
      <c r="F2564" t="s">
        <v>8219</v>
      </c>
      <c r="G2564" t="s">
        <v>8231</v>
      </c>
      <c r="H2564" t="s">
        <v>8252</v>
      </c>
      <c r="I2564">
        <v>1472896800</v>
      </c>
      <c r="J2564">
        <v>1472804365</v>
      </c>
      <c r="K2564" t="b">
        <v>0</v>
      </c>
      <c r="L2564">
        <v>0</v>
      </c>
      <c r="M2564" t="b">
        <v>0</v>
      </c>
      <c r="N2564" t="s">
        <v>8303</v>
      </c>
      <c r="O2564">
        <f t="shared" si="200"/>
        <v>0</v>
      </c>
      <c r="P2564">
        <f t="shared" si="201"/>
        <v>0</v>
      </c>
      <c r="Q2564" s="12" t="s">
        <v>8315</v>
      </c>
      <c r="R2564" t="s">
        <v>8357</v>
      </c>
      <c r="S2564" s="15">
        <f t="shared" si="202"/>
        <v>42615.346817129626</v>
      </c>
      <c r="T2564" s="15">
        <f t="shared" si="203"/>
        <v>42616.416666666672</v>
      </c>
      <c r="U2564">
        <f t="shared" si="204"/>
        <v>2016</v>
      </c>
    </row>
    <row r="2565" spans="1:21" ht="48" x14ac:dyDescent="0.2">
      <c r="A2565">
        <v>3877</v>
      </c>
      <c r="B2565" s="3" t="s">
        <v>3874</v>
      </c>
      <c r="C2565" s="3" t="s">
        <v>7986</v>
      </c>
      <c r="D2565" s="6">
        <v>25000</v>
      </c>
      <c r="E2565" s="8">
        <v>1241</v>
      </c>
      <c r="F2565" t="s">
        <v>8219</v>
      </c>
      <c r="G2565" t="s">
        <v>8223</v>
      </c>
      <c r="H2565" t="s">
        <v>8245</v>
      </c>
      <c r="I2565">
        <v>1481213752</v>
      </c>
      <c r="J2565">
        <v>1478621752</v>
      </c>
      <c r="K2565" t="b">
        <v>0</v>
      </c>
      <c r="L2565">
        <v>14</v>
      </c>
      <c r="M2565" t="b">
        <v>0</v>
      </c>
      <c r="N2565" t="s">
        <v>8303</v>
      </c>
      <c r="O2565">
        <f t="shared" si="200"/>
        <v>5</v>
      </c>
      <c r="P2565">
        <f t="shared" si="201"/>
        <v>88.64</v>
      </c>
      <c r="Q2565" s="12" t="s">
        <v>8315</v>
      </c>
      <c r="R2565" t="s">
        <v>8357</v>
      </c>
      <c r="S2565" s="15">
        <f t="shared" si="202"/>
        <v>42682.67768518519</v>
      </c>
      <c r="T2565" s="15">
        <f t="shared" si="203"/>
        <v>42712.67768518519</v>
      </c>
      <c r="U2565">
        <f t="shared" si="204"/>
        <v>2016</v>
      </c>
    </row>
    <row r="2566" spans="1:21" ht="48" x14ac:dyDescent="0.2">
      <c r="A2566">
        <v>3878</v>
      </c>
      <c r="B2566" s="3" t="s">
        <v>3875</v>
      </c>
      <c r="C2566" s="3" t="s">
        <v>7987</v>
      </c>
      <c r="D2566" s="6">
        <v>18000</v>
      </c>
      <c r="E2566" s="8">
        <v>10</v>
      </c>
      <c r="F2566" t="s">
        <v>8219</v>
      </c>
      <c r="G2566" t="s">
        <v>8223</v>
      </c>
      <c r="H2566" t="s">
        <v>8245</v>
      </c>
      <c r="I2566">
        <v>1435636740</v>
      </c>
      <c r="J2566">
        <v>1433014746</v>
      </c>
      <c r="K2566" t="b">
        <v>0</v>
      </c>
      <c r="L2566">
        <v>1</v>
      </c>
      <c r="M2566" t="b">
        <v>0</v>
      </c>
      <c r="N2566" t="s">
        <v>8303</v>
      </c>
      <c r="O2566">
        <f t="shared" si="200"/>
        <v>0</v>
      </c>
      <c r="P2566">
        <f t="shared" si="201"/>
        <v>10</v>
      </c>
      <c r="Q2566" s="12" t="s">
        <v>8315</v>
      </c>
      <c r="R2566" t="s">
        <v>8357</v>
      </c>
      <c r="S2566" s="15">
        <f t="shared" si="202"/>
        <v>42154.818819444445</v>
      </c>
      <c r="T2566" s="15">
        <f t="shared" si="203"/>
        <v>42185.165972222225</v>
      </c>
      <c r="U2566">
        <f t="shared" si="204"/>
        <v>2015</v>
      </c>
    </row>
    <row r="2567" spans="1:21" ht="48" x14ac:dyDescent="0.2">
      <c r="A2567">
        <v>3876</v>
      </c>
      <c r="B2567" s="3" t="s">
        <v>3873</v>
      </c>
      <c r="C2567" s="3" t="s">
        <v>7985</v>
      </c>
      <c r="D2567" s="6">
        <v>3900</v>
      </c>
      <c r="E2567" s="8">
        <v>2059</v>
      </c>
      <c r="F2567" t="s">
        <v>8219</v>
      </c>
      <c r="G2567" t="s">
        <v>8224</v>
      </c>
      <c r="H2567" t="s">
        <v>8246</v>
      </c>
      <c r="I2567">
        <v>1454425128</v>
      </c>
      <c r="J2567">
        <v>1451833128</v>
      </c>
      <c r="K2567" t="b">
        <v>0</v>
      </c>
      <c r="L2567">
        <v>46</v>
      </c>
      <c r="M2567" t="b">
        <v>0</v>
      </c>
      <c r="N2567" t="s">
        <v>8303</v>
      </c>
      <c r="O2567">
        <f t="shared" si="200"/>
        <v>53</v>
      </c>
      <c r="P2567">
        <f t="shared" si="201"/>
        <v>44.76</v>
      </c>
      <c r="Q2567" s="12" t="s">
        <v>8315</v>
      </c>
      <c r="R2567" t="s">
        <v>8357</v>
      </c>
      <c r="S2567" s="15">
        <f t="shared" si="202"/>
        <v>42372.624166666668</v>
      </c>
      <c r="T2567" s="15">
        <f t="shared" si="203"/>
        <v>42402.624166666668</v>
      </c>
      <c r="U2567">
        <f t="shared" si="204"/>
        <v>2016</v>
      </c>
    </row>
    <row r="2568" spans="1:21" ht="32" x14ac:dyDescent="0.2">
      <c r="A2568">
        <v>3881</v>
      </c>
      <c r="B2568" s="3" t="s">
        <v>3878</v>
      </c>
      <c r="C2568" s="3" t="s">
        <v>7990</v>
      </c>
      <c r="D2568" s="6">
        <v>500</v>
      </c>
      <c r="E2568" s="8">
        <v>25</v>
      </c>
      <c r="F2568" t="s">
        <v>8219</v>
      </c>
      <c r="G2568" t="s">
        <v>8223</v>
      </c>
      <c r="H2568" t="s">
        <v>8245</v>
      </c>
      <c r="I2568">
        <v>1487550399</v>
      </c>
      <c r="J2568">
        <v>1484958399</v>
      </c>
      <c r="K2568" t="b">
        <v>0</v>
      </c>
      <c r="L2568">
        <v>1</v>
      </c>
      <c r="M2568" t="b">
        <v>0</v>
      </c>
      <c r="N2568" t="s">
        <v>8303</v>
      </c>
      <c r="O2568">
        <f t="shared" si="200"/>
        <v>5</v>
      </c>
      <c r="P2568">
        <f t="shared" si="201"/>
        <v>25</v>
      </c>
      <c r="Q2568" s="12" t="s">
        <v>8315</v>
      </c>
      <c r="R2568" t="s">
        <v>8357</v>
      </c>
      <c r="S2568" s="15">
        <f t="shared" si="202"/>
        <v>42756.018506944441</v>
      </c>
      <c r="T2568" s="15">
        <f t="shared" si="203"/>
        <v>42786.018506944441</v>
      </c>
      <c r="U2568">
        <f t="shared" si="204"/>
        <v>2017</v>
      </c>
    </row>
    <row r="2569" spans="1:21" ht="48" x14ac:dyDescent="0.2">
      <c r="A2569">
        <v>3882</v>
      </c>
      <c r="B2569" s="3" t="s">
        <v>3879</v>
      </c>
      <c r="C2569" s="3" t="s">
        <v>7991</v>
      </c>
      <c r="D2569" s="6">
        <v>30000</v>
      </c>
      <c r="E2569" s="8">
        <v>0</v>
      </c>
      <c r="F2569" t="s">
        <v>8219</v>
      </c>
      <c r="G2569" t="s">
        <v>8225</v>
      </c>
      <c r="H2569" t="s">
        <v>8247</v>
      </c>
      <c r="I2569">
        <v>1454281380</v>
      </c>
      <c r="J2569">
        <v>1451950570</v>
      </c>
      <c r="K2569" t="b">
        <v>0</v>
      </c>
      <c r="L2569">
        <v>0</v>
      </c>
      <c r="M2569" t="b">
        <v>0</v>
      </c>
      <c r="N2569" t="s">
        <v>8303</v>
      </c>
      <c r="O2569">
        <f t="shared" si="200"/>
        <v>0</v>
      </c>
      <c r="P2569">
        <f t="shared" si="201"/>
        <v>0</v>
      </c>
      <c r="Q2569" s="12" t="s">
        <v>8315</v>
      </c>
      <c r="R2569" t="s">
        <v>8357</v>
      </c>
      <c r="S2569" s="15">
        <f t="shared" si="202"/>
        <v>42373.983449074076</v>
      </c>
      <c r="T2569" s="15">
        <f t="shared" si="203"/>
        <v>42400.960416666669</v>
      </c>
      <c r="U2569">
        <f t="shared" si="204"/>
        <v>2016</v>
      </c>
    </row>
    <row r="2570" spans="1:21" ht="48" x14ac:dyDescent="0.2">
      <c r="A2570">
        <v>3884</v>
      </c>
      <c r="B2570" s="3" t="s">
        <v>3881</v>
      </c>
      <c r="C2570" s="3" t="s">
        <v>7993</v>
      </c>
      <c r="D2570" s="6">
        <v>10000</v>
      </c>
      <c r="E2570" s="8">
        <v>0</v>
      </c>
      <c r="F2570" t="s">
        <v>8219</v>
      </c>
      <c r="G2570" t="s">
        <v>8223</v>
      </c>
      <c r="H2570" t="s">
        <v>8245</v>
      </c>
      <c r="I2570">
        <v>1427479192</v>
      </c>
      <c r="J2570">
        <v>1425322792</v>
      </c>
      <c r="K2570" t="b">
        <v>0</v>
      </c>
      <c r="L2570">
        <v>0</v>
      </c>
      <c r="M2570" t="b">
        <v>0</v>
      </c>
      <c r="N2570" t="s">
        <v>8303</v>
      </c>
      <c r="O2570">
        <f t="shared" si="200"/>
        <v>0</v>
      </c>
      <c r="P2570">
        <f t="shared" si="201"/>
        <v>0</v>
      </c>
      <c r="Q2570" s="12" t="s">
        <v>8315</v>
      </c>
      <c r="R2570" t="s">
        <v>8357</v>
      </c>
      <c r="S2570" s="15">
        <f t="shared" si="202"/>
        <v>42065.791574074072</v>
      </c>
      <c r="T2570" s="15">
        <f t="shared" si="203"/>
        <v>42090.749907407408</v>
      </c>
      <c r="U2570">
        <f t="shared" si="204"/>
        <v>2015</v>
      </c>
    </row>
    <row r="2571" spans="1:21" ht="48" x14ac:dyDescent="0.2">
      <c r="A2571">
        <v>3885</v>
      </c>
      <c r="B2571" s="3" t="s">
        <v>3882</v>
      </c>
      <c r="C2571" s="3" t="s">
        <v>7994</v>
      </c>
      <c r="D2571" s="6">
        <v>375000</v>
      </c>
      <c r="E2571" s="8">
        <v>0</v>
      </c>
      <c r="F2571" t="s">
        <v>8219</v>
      </c>
      <c r="G2571" t="s">
        <v>8223</v>
      </c>
      <c r="H2571" t="s">
        <v>8245</v>
      </c>
      <c r="I2571">
        <v>1462834191</v>
      </c>
      <c r="J2571">
        <v>1460242191</v>
      </c>
      <c r="K2571" t="b">
        <v>0</v>
      </c>
      <c r="L2571">
        <v>0</v>
      </c>
      <c r="M2571" t="b">
        <v>0</v>
      </c>
      <c r="N2571" t="s">
        <v>8303</v>
      </c>
      <c r="O2571">
        <f t="shared" si="200"/>
        <v>0</v>
      </c>
      <c r="P2571">
        <f t="shared" si="201"/>
        <v>0</v>
      </c>
      <c r="Q2571" s="12" t="s">
        <v>8315</v>
      </c>
      <c r="R2571" t="s">
        <v>8357</v>
      </c>
      <c r="S2571" s="15">
        <f t="shared" si="202"/>
        <v>42469.951284722221</v>
      </c>
      <c r="T2571" s="15">
        <f t="shared" si="203"/>
        <v>42499.951284722221</v>
      </c>
      <c r="U2571">
        <f t="shared" si="204"/>
        <v>2016</v>
      </c>
    </row>
    <row r="2572" spans="1:21" ht="16" x14ac:dyDescent="0.2">
      <c r="A2572">
        <v>3886</v>
      </c>
      <c r="B2572" s="3" t="s">
        <v>3883</v>
      </c>
      <c r="C2572" s="3">
        <v>1</v>
      </c>
      <c r="D2572" s="6">
        <v>10000</v>
      </c>
      <c r="E2572" s="8">
        <v>0</v>
      </c>
      <c r="F2572" t="s">
        <v>8219</v>
      </c>
      <c r="G2572" t="s">
        <v>8225</v>
      </c>
      <c r="H2572" t="s">
        <v>8247</v>
      </c>
      <c r="I2572">
        <v>1418275702</v>
      </c>
      <c r="J2572">
        <v>1415683702</v>
      </c>
      <c r="K2572" t="b">
        <v>0</v>
      </c>
      <c r="L2572">
        <v>0</v>
      </c>
      <c r="M2572" t="b">
        <v>0</v>
      </c>
      <c r="N2572" t="s">
        <v>8303</v>
      </c>
      <c r="O2572">
        <f t="shared" si="200"/>
        <v>0</v>
      </c>
      <c r="P2572">
        <f t="shared" si="201"/>
        <v>0</v>
      </c>
      <c r="Q2572" s="12" t="s">
        <v>8315</v>
      </c>
      <c r="R2572" t="s">
        <v>8357</v>
      </c>
      <c r="S2572" s="15">
        <f t="shared" si="202"/>
        <v>41954.228032407409</v>
      </c>
      <c r="T2572" s="15">
        <f t="shared" si="203"/>
        <v>41984.228032407409</v>
      </c>
      <c r="U2572">
        <f t="shared" si="204"/>
        <v>2014</v>
      </c>
    </row>
    <row r="2573" spans="1:21" ht="48" x14ac:dyDescent="0.2">
      <c r="A2573">
        <v>3887</v>
      </c>
      <c r="B2573" s="3" t="s">
        <v>3884</v>
      </c>
      <c r="C2573" s="3" t="s">
        <v>7995</v>
      </c>
      <c r="D2573" s="6">
        <v>2000</v>
      </c>
      <c r="E2573" s="8">
        <v>35</v>
      </c>
      <c r="F2573" t="s">
        <v>8219</v>
      </c>
      <c r="G2573" t="s">
        <v>8223</v>
      </c>
      <c r="H2573" t="s">
        <v>8245</v>
      </c>
      <c r="I2573">
        <v>1430517600</v>
      </c>
      <c r="J2573">
        <v>1426538129</v>
      </c>
      <c r="K2573" t="b">
        <v>0</v>
      </c>
      <c r="L2573">
        <v>2</v>
      </c>
      <c r="M2573" t="b">
        <v>0</v>
      </c>
      <c r="N2573" t="s">
        <v>8303</v>
      </c>
      <c r="O2573">
        <f t="shared" si="200"/>
        <v>2</v>
      </c>
      <c r="P2573">
        <f t="shared" si="201"/>
        <v>17.5</v>
      </c>
      <c r="Q2573" s="12" t="s">
        <v>8315</v>
      </c>
      <c r="R2573" t="s">
        <v>8357</v>
      </c>
      <c r="S2573" s="15">
        <f t="shared" si="202"/>
        <v>42079.857974537037</v>
      </c>
      <c r="T2573" s="15">
        <f t="shared" si="203"/>
        <v>42125.916666666672</v>
      </c>
      <c r="U2573">
        <f t="shared" si="204"/>
        <v>2015</v>
      </c>
    </row>
    <row r="2574" spans="1:21" ht="48" x14ac:dyDescent="0.2">
      <c r="A2574">
        <v>2561</v>
      </c>
      <c r="B2574" s="3" t="s">
        <v>2561</v>
      </c>
      <c r="C2574" s="3" t="s">
        <v>6671</v>
      </c>
      <c r="D2574" s="6">
        <v>100000</v>
      </c>
      <c r="E2574" s="8">
        <v>0</v>
      </c>
      <c r="F2574" t="s">
        <v>8219</v>
      </c>
      <c r="G2574" t="s">
        <v>8228</v>
      </c>
      <c r="H2574" t="s">
        <v>8250</v>
      </c>
      <c r="I2574">
        <v>1444740089</v>
      </c>
      <c r="J2574">
        <v>1442148089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42260.528807870374</v>
      </c>
      <c r="T2574" s="15">
        <f t="shared" si="203"/>
        <v>42290.528807870374</v>
      </c>
      <c r="U2574">
        <f t="shared" si="204"/>
        <v>2015</v>
      </c>
    </row>
    <row r="2575" spans="1:21" ht="48" x14ac:dyDescent="0.2">
      <c r="A2575">
        <v>2562</v>
      </c>
      <c r="B2575" s="3" t="s">
        <v>2562</v>
      </c>
      <c r="C2575" s="3" t="s">
        <v>6672</v>
      </c>
      <c r="D2575" s="6">
        <v>10000</v>
      </c>
      <c r="E2575" s="8">
        <v>75</v>
      </c>
      <c r="F2575" t="s">
        <v>8219</v>
      </c>
      <c r="G2575" t="s">
        <v>8235</v>
      </c>
      <c r="H2575" t="s">
        <v>8248</v>
      </c>
      <c r="I2575">
        <v>1476189339</v>
      </c>
      <c r="J2575">
        <v>1471005339</v>
      </c>
      <c r="K2575" t="b">
        <v>0</v>
      </c>
      <c r="L2575">
        <v>3</v>
      </c>
      <c r="M2575" t="b">
        <v>0</v>
      </c>
      <c r="N2575" t="s">
        <v>8282</v>
      </c>
      <c r="O2575">
        <f t="shared" si="200"/>
        <v>1</v>
      </c>
      <c r="P2575">
        <f t="shared" si="201"/>
        <v>25</v>
      </c>
      <c r="Q2575" s="12" t="s">
        <v>8334</v>
      </c>
      <c r="R2575" t="s">
        <v>8335</v>
      </c>
      <c r="S2575" s="15">
        <f t="shared" si="202"/>
        <v>42594.524756944447</v>
      </c>
      <c r="T2575" s="15">
        <f t="shared" si="203"/>
        <v>42654.524756944447</v>
      </c>
      <c r="U2575">
        <f t="shared" si="204"/>
        <v>2016</v>
      </c>
    </row>
    <row r="2576" spans="1:21" ht="32" x14ac:dyDescent="0.2">
      <c r="A2576">
        <v>2563</v>
      </c>
      <c r="B2576" s="3" t="s">
        <v>2563</v>
      </c>
      <c r="C2576" s="3" t="s">
        <v>6673</v>
      </c>
      <c r="D2576" s="6">
        <v>20000</v>
      </c>
      <c r="E2576" s="8">
        <v>0</v>
      </c>
      <c r="F2576" t="s">
        <v>8219</v>
      </c>
      <c r="G2576" t="s">
        <v>8223</v>
      </c>
      <c r="H2576" t="s">
        <v>8245</v>
      </c>
      <c r="I2576">
        <v>1438226451</v>
      </c>
      <c r="J2576">
        <v>1433042451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42155.139479166668</v>
      </c>
      <c r="T2576" s="15">
        <f t="shared" si="203"/>
        <v>42215.139479166668</v>
      </c>
      <c r="U2576">
        <f t="shared" si="204"/>
        <v>2015</v>
      </c>
    </row>
    <row r="2577" spans="1:21" ht="48" x14ac:dyDescent="0.2">
      <c r="A2577">
        <v>2564</v>
      </c>
      <c r="B2577" s="3" t="s">
        <v>2564</v>
      </c>
      <c r="C2577" s="3" t="s">
        <v>6674</v>
      </c>
      <c r="D2577" s="6">
        <v>40000</v>
      </c>
      <c r="E2577" s="8">
        <v>0</v>
      </c>
      <c r="F2577" t="s">
        <v>8219</v>
      </c>
      <c r="G2577" t="s">
        <v>8228</v>
      </c>
      <c r="H2577" t="s">
        <v>8250</v>
      </c>
      <c r="I2577">
        <v>1406854699</v>
      </c>
      <c r="J2577">
        <v>1404262699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41822.040497685186</v>
      </c>
      <c r="T2577" s="15">
        <f t="shared" si="203"/>
        <v>41852.040497685186</v>
      </c>
      <c r="U2577">
        <f t="shared" si="204"/>
        <v>2014</v>
      </c>
    </row>
    <row r="2578" spans="1:21" ht="48" x14ac:dyDescent="0.2">
      <c r="A2578">
        <v>2565</v>
      </c>
      <c r="B2578" s="3" t="s">
        <v>2565</v>
      </c>
      <c r="C2578" s="3" t="s">
        <v>6675</v>
      </c>
      <c r="D2578" s="6">
        <v>10000</v>
      </c>
      <c r="E2578" s="8">
        <v>100</v>
      </c>
      <c r="F2578" t="s">
        <v>8219</v>
      </c>
      <c r="G2578" t="s">
        <v>8223</v>
      </c>
      <c r="H2578" t="s">
        <v>8245</v>
      </c>
      <c r="I2578">
        <v>1462827000</v>
      </c>
      <c r="J2578">
        <v>1457710589</v>
      </c>
      <c r="K2578" t="b">
        <v>0</v>
      </c>
      <c r="L2578">
        <v>1</v>
      </c>
      <c r="M2578" t="b">
        <v>0</v>
      </c>
      <c r="N2578" t="s">
        <v>8282</v>
      </c>
      <c r="O2578">
        <f t="shared" si="200"/>
        <v>1</v>
      </c>
      <c r="P2578">
        <f t="shared" si="201"/>
        <v>100</v>
      </c>
      <c r="Q2578" s="12" t="s">
        <v>8334</v>
      </c>
      <c r="R2578" t="s">
        <v>8335</v>
      </c>
      <c r="S2578" s="15">
        <f t="shared" si="202"/>
        <v>42440.650335648148</v>
      </c>
      <c r="T2578" s="15">
        <f t="shared" si="203"/>
        <v>42499.868055555555</v>
      </c>
      <c r="U2578">
        <f t="shared" si="204"/>
        <v>2016</v>
      </c>
    </row>
    <row r="2579" spans="1:21" ht="48" x14ac:dyDescent="0.2">
      <c r="A2579">
        <v>2566</v>
      </c>
      <c r="B2579" s="3" t="s">
        <v>2566</v>
      </c>
      <c r="C2579" s="3" t="s">
        <v>6676</v>
      </c>
      <c r="D2579" s="6">
        <v>35000</v>
      </c>
      <c r="E2579" s="8">
        <v>0</v>
      </c>
      <c r="F2579" t="s">
        <v>8219</v>
      </c>
      <c r="G2579" t="s">
        <v>8223</v>
      </c>
      <c r="H2579" t="s">
        <v>8245</v>
      </c>
      <c r="I2579">
        <v>1408663948</v>
      </c>
      <c r="J2579">
        <v>1406071948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41842.980879629627</v>
      </c>
      <c r="T2579" s="15">
        <f t="shared" si="203"/>
        <v>41872.980879629627</v>
      </c>
      <c r="U2579">
        <f t="shared" si="204"/>
        <v>2014</v>
      </c>
    </row>
    <row r="2580" spans="1:21" ht="48" x14ac:dyDescent="0.2">
      <c r="A2580">
        <v>2567</v>
      </c>
      <c r="B2580" s="3" t="s">
        <v>2567</v>
      </c>
      <c r="C2580" s="3" t="s">
        <v>6677</v>
      </c>
      <c r="D2580" s="6">
        <v>45000</v>
      </c>
      <c r="E2580" s="8">
        <v>120</v>
      </c>
      <c r="F2580" t="s">
        <v>8219</v>
      </c>
      <c r="G2580" t="s">
        <v>8223</v>
      </c>
      <c r="H2580" t="s">
        <v>8245</v>
      </c>
      <c r="I2580">
        <v>1429823138</v>
      </c>
      <c r="J2580">
        <v>1427231138</v>
      </c>
      <c r="K2580" t="b">
        <v>0</v>
      </c>
      <c r="L2580">
        <v>2</v>
      </c>
      <c r="M2580" t="b">
        <v>0</v>
      </c>
      <c r="N2580" t="s">
        <v>8282</v>
      </c>
      <c r="O2580">
        <f t="shared" si="200"/>
        <v>0</v>
      </c>
      <c r="P2580">
        <f t="shared" si="201"/>
        <v>60</v>
      </c>
      <c r="Q2580" s="12" t="s">
        <v>8334</v>
      </c>
      <c r="R2580" t="s">
        <v>8335</v>
      </c>
      <c r="S2580" s="15">
        <f t="shared" si="202"/>
        <v>42087.878912037035</v>
      </c>
      <c r="T2580" s="15">
        <f t="shared" si="203"/>
        <v>42117.878912037035</v>
      </c>
      <c r="U2580">
        <f t="shared" si="204"/>
        <v>2015</v>
      </c>
    </row>
    <row r="2581" spans="1:21" ht="48" x14ac:dyDescent="0.2">
      <c r="A2581">
        <v>2568</v>
      </c>
      <c r="B2581" s="3" t="s">
        <v>2568</v>
      </c>
      <c r="C2581" s="3" t="s">
        <v>6678</v>
      </c>
      <c r="D2581" s="6">
        <v>10000</v>
      </c>
      <c r="E2581" s="8">
        <v>50</v>
      </c>
      <c r="F2581" t="s">
        <v>8219</v>
      </c>
      <c r="G2581" t="s">
        <v>8224</v>
      </c>
      <c r="H2581" t="s">
        <v>8246</v>
      </c>
      <c r="I2581">
        <v>1472745594</v>
      </c>
      <c r="J2581">
        <v>1470153594</v>
      </c>
      <c r="K2581" t="b">
        <v>0</v>
      </c>
      <c r="L2581">
        <v>1</v>
      </c>
      <c r="M2581" t="b">
        <v>0</v>
      </c>
      <c r="N2581" t="s">
        <v>8282</v>
      </c>
      <c r="O2581">
        <f t="shared" si="200"/>
        <v>1</v>
      </c>
      <c r="P2581">
        <f t="shared" si="201"/>
        <v>50</v>
      </c>
      <c r="Q2581" s="12" t="s">
        <v>8334</v>
      </c>
      <c r="R2581" t="s">
        <v>8335</v>
      </c>
      <c r="S2581" s="15">
        <f t="shared" si="202"/>
        <v>42584.666597222225</v>
      </c>
      <c r="T2581" s="15">
        <f t="shared" si="203"/>
        <v>42614.666597222225</v>
      </c>
      <c r="U2581">
        <f t="shared" si="204"/>
        <v>2016</v>
      </c>
    </row>
    <row r="2582" spans="1:21" ht="48" x14ac:dyDescent="0.2">
      <c r="A2582">
        <v>2569</v>
      </c>
      <c r="B2582" s="3" t="s">
        <v>2569</v>
      </c>
      <c r="C2582" s="3" t="s">
        <v>6679</v>
      </c>
      <c r="D2582" s="6">
        <v>6500</v>
      </c>
      <c r="E2582" s="8">
        <v>145</v>
      </c>
      <c r="F2582" t="s">
        <v>8219</v>
      </c>
      <c r="G2582" t="s">
        <v>8223</v>
      </c>
      <c r="H2582" t="s">
        <v>8245</v>
      </c>
      <c r="I2582">
        <v>1442457112</v>
      </c>
      <c r="J2582">
        <v>1439865112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2</v>
      </c>
      <c r="P2582">
        <f t="shared" si="201"/>
        <v>72.5</v>
      </c>
      <c r="Q2582" s="12" t="s">
        <v>8334</v>
      </c>
      <c r="R2582" t="s">
        <v>8335</v>
      </c>
      <c r="S2582" s="15">
        <f t="shared" si="202"/>
        <v>42234.105462962965</v>
      </c>
      <c r="T2582" s="15">
        <f t="shared" si="203"/>
        <v>42264.105462962965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205">ROUND(E2618/D2618*100,0)</f>
        <v>115</v>
      </c>
      <c r="P2618">
        <f t="shared" ref="P2618:P2681" si="206">IFERROR(ROUND(E2618/L2618,2),0)</f>
        <v>120.31</v>
      </c>
      <c r="Q2618" s="12" t="s">
        <v>8317</v>
      </c>
      <c r="R2618" t="s">
        <v>8353</v>
      </c>
      <c r="S2618" s="15">
        <f t="shared" ref="S2618:S2681" si="207">(((J2618/60)/60)/24+DATE(1970,1,1))</f>
        <v>42211.99454861111</v>
      </c>
      <c r="T2618" s="15">
        <f t="shared" ref="T2618:T2681" si="208">(((I2618/60)/60)/24)+DATE(1970,1,1)</f>
        <v>42241.99454861111</v>
      </c>
      <c r="U2618">
        <f t="shared" ref="U2618:U2681" si="209">YEAR(S2618)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2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2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2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2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2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2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2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2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2570</v>
      </c>
      <c r="B2645" s="3" t="s">
        <v>2570</v>
      </c>
      <c r="C2645" s="3" t="s">
        <v>6680</v>
      </c>
      <c r="D2645" s="6">
        <v>7000</v>
      </c>
      <c r="E2645" s="8">
        <v>59</v>
      </c>
      <c r="F2645" t="s">
        <v>8219</v>
      </c>
      <c r="G2645" t="s">
        <v>8223</v>
      </c>
      <c r="H2645" t="s">
        <v>8245</v>
      </c>
      <c r="I2645">
        <v>1486590035</v>
      </c>
      <c r="J2645">
        <v>1483998035</v>
      </c>
      <c r="K2645" t="b">
        <v>0</v>
      </c>
      <c r="L2645">
        <v>2</v>
      </c>
      <c r="M2645" t="b">
        <v>0</v>
      </c>
      <c r="N2645" t="s">
        <v>8282</v>
      </c>
      <c r="O2645">
        <f t="shared" si="205"/>
        <v>1</v>
      </c>
      <c r="P2645">
        <f t="shared" si="206"/>
        <v>29.5</v>
      </c>
      <c r="Q2645" s="12" t="s">
        <v>8334</v>
      </c>
      <c r="R2645" t="s">
        <v>8335</v>
      </c>
      <c r="S2645" s="15">
        <f t="shared" si="207"/>
        <v>42744.903182870374</v>
      </c>
      <c r="T2645" s="15">
        <f t="shared" si="208"/>
        <v>42774.903182870374</v>
      </c>
      <c r="U2645">
        <f t="shared" si="209"/>
        <v>2017</v>
      </c>
    </row>
    <row r="2646" spans="1:21" ht="48" x14ac:dyDescent="0.2">
      <c r="A2646">
        <v>2571</v>
      </c>
      <c r="B2646" s="3" t="s">
        <v>2571</v>
      </c>
      <c r="C2646" s="3" t="s">
        <v>6681</v>
      </c>
      <c r="D2646" s="6">
        <v>100000</v>
      </c>
      <c r="E2646" s="8">
        <v>250</v>
      </c>
      <c r="F2646" t="s">
        <v>8219</v>
      </c>
      <c r="G2646" t="s">
        <v>8225</v>
      </c>
      <c r="H2646" t="s">
        <v>8247</v>
      </c>
      <c r="I2646">
        <v>1463645521</v>
      </c>
      <c r="J2646">
        <v>1458461521</v>
      </c>
      <c r="K2646" t="b">
        <v>0</v>
      </c>
      <c r="L2646">
        <v>4</v>
      </c>
      <c r="M2646" t="b">
        <v>0</v>
      </c>
      <c r="N2646" t="s">
        <v>8282</v>
      </c>
      <c r="O2646">
        <f t="shared" si="205"/>
        <v>0</v>
      </c>
      <c r="P2646">
        <f t="shared" si="206"/>
        <v>62.5</v>
      </c>
      <c r="Q2646" s="12" t="s">
        <v>8334</v>
      </c>
      <c r="R2646" t="s">
        <v>8335</v>
      </c>
      <c r="S2646" s="15">
        <f t="shared" si="207"/>
        <v>42449.341678240744</v>
      </c>
      <c r="T2646" s="15">
        <f t="shared" si="208"/>
        <v>42509.341678240744</v>
      </c>
      <c r="U2646">
        <f t="shared" si="209"/>
        <v>2016</v>
      </c>
    </row>
    <row r="2647" spans="1:21" ht="48" x14ac:dyDescent="0.2">
      <c r="A2647">
        <v>2572</v>
      </c>
      <c r="B2647" s="3" t="s">
        <v>2572</v>
      </c>
      <c r="C2647" s="3" t="s">
        <v>6682</v>
      </c>
      <c r="D2647" s="6">
        <v>30000</v>
      </c>
      <c r="E2647" s="8">
        <v>0</v>
      </c>
      <c r="F2647" t="s">
        <v>8219</v>
      </c>
      <c r="G2647" t="s">
        <v>8223</v>
      </c>
      <c r="H2647" t="s">
        <v>8245</v>
      </c>
      <c r="I2647">
        <v>1428893517</v>
      </c>
      <c r="J2647">
        <v>1426301517</v>
      </c>
      <c r="K2647" t="b">
        <v>0</v>
      </c>
      <c r="L2647">
        <v>0</v>
      </c>
      <c r="M2647" t="b">
        <v>0</v>
      </c>
      <c r="N2647" t="s">
        <v>8282</v>
      </c>
      <c r="O2647">
        <f t="shared" si="205"/>
        <v>0</v>
      </c>
      <c r="P2647">
        <f t="shared" si="206"/>
        <v>0</v>
      </c>
      <c r="Q2647" s="12" t="s">
        <v>8334</v>
      </c>
      <c r="R2647" t="s">
        <v>8335</v>
      </c>
      <c r="S2647" s="15">
        <f t="shared" si="207"/>
        <v>42077.119409722218</v>
      </c>
      <c r="T2647" s="15">
        <f t="shared" si="208"/>
        <v>42107.119409722218</v>
      </c>
      <c r="U2647">
        <f t="shared" si="209"/>
        <v>2015</v>
      </c>
    </row>
    <row r="2648" spans="1:21" ht="48" x14ac:dyDescent="0.2">
      <c r="A2648">
        <v>2573</v>
      </c>
      <c r="B2648" s="3" t="s">
        <v>2573</v>
      </c>
      <c r="C2648" s="3" t="s">
        <v>6683</v>
      </c>
      <c r="D2648" s="6">
        <v>8000</v>
      </c>
      <c r="E2648" s="8">
        <v>0</v>
      </c>
      <c r="F2648" t="s">
        <v>8219</v>
      </c>
      <c r="G2648" t="s">
        <v>8223</v>
      </c>
      <c r="H2648" t="s">
        <v>8245</v>
      </c>
      <c r="I2648">
        <v>1408803149</v>
      </c>
      <c r="J2648">
        <v>1404915149</v>
      </c>
      <c r="K2648" t="b">
        <v>0</v>
      </c>
      <c r="L2648">
        <v>0</v>
      </c>
      <c r="M2648" t="b">
        <v>0</v>
      </c>
      <c r="N2648" t="s">
        <v>8282</v>
      </c>
      <c r="O2648">
        <f t="shared" si="205"/>
        <v>0</v>
      </c>
      <c r="P2648">
        <f t="shared" si="206"/>
        <v>0</v>
      </c>
      <c r="Q2648" s="12" t="s">
        <v>8334</v>
      </c>
      <c r="R2648" t="s">
        <v>8335</v>
      </c>
      <c r="S2648" s="15">
        <f t="shared" si="207"/>
        <v>41829.592002314814</v>
      </c>
      <c r="T2648" s="15">
        <f t="shared" si="208"/>
        <v>41874.592002314814</v>
      </c>
      <c r="U2648">
        <f t="shared" si="209"/>
        <v>2014</v>
      </c>
    </row>
    <row r="2649" spans="1:21" ht="48" x14ac:dyDescent="0.2">
      <c r="A2649">
        <v>2574</v>
      </c>
      <c r="B2649" s="3" t="s">
        <v>2574</v>
      </c>
      <c r="C2649" s="3" t="s">
        <v>6684</v>
      </c>
      <c r="D2649" s="6">
        <v>10000</v>
      </c>
      <c r="E2649" s="8">
        <v>0</v>
      </c>
      <c r="F2649" t="s">
        <v>8219</v>
      </c>
      <c r="G2649" t="s">
        <v>8223</v>
      </c>
      <c r="H2649" t="s">
        <v>8245</v>
      </c>
      <c r="I2649">
        <v>1463600945</v>
      </c>
      <c r="J2649">
        <v>1461786545</v>
      </c>
      <c r="K2649" t="b">
        <v>0</v>
      </c>
      <c r="L2649">
        <v>0</v>
      </c>
      <c r="M2649" t="b">
        <v>0</v>
      </c>
      <c r="N2649" t="s">
        <v>8282</v>
      </c>
      <c r="O2649">
        <f t="shared" si="205"/>
        <v>0</v>
      </c>
      <c r="P2649">
        <f t="shared" si="206"/>
        <v>0</v>
      </c>
      <c r="Q2649" s="12" t="s">
        <v>8334</v>
      </c>
      <c r="R2649" t="s">
        <v>8335</v>
      </c>
      <c r="S2649" s="15">
        <f t="shared" si="207"/>
        <v>42487.825752314813</v>
      </c>
      <c r="T2649" s="15">
        <f t="shared" si="208"/>
        <v>42508.825752314813</v>
      </c>
      <c r="U2649">
        <f t="shared" si="209"/>
        <v>2016</v>
      </c>
    </row>
    <row r="2650" spans="1:21" ht="48" x14ac:dyDescent="0.2">
      <c r="A2650">
        <v>2575</v>
      </c>
      <c r="B2650" s="3" t="s">
        <v>2575</v>
      </c>
      <c r="C2650" s="3" t="s">
        <v>6685</v>
      </c>
      <c r="D2650" s="6">
        <v>85000</v>
      </c>
      <c r="E2650" s="8">
        <v>0</v>
      </c>
      <c r="F2650" t="s">
        <v>8219</v>
      </c>
      <c r="G2650" t="s">
        <v>8223</v>
      </c>
      <c r="H2650" t="s">
        <v>8245</v>
      </c>
      <c r="I2650">
        <v>1421030194</v>
      </c>
      <c r="J2650">
        <v>1418438194</v>
      </c>
      <c r="K2650" t="b">
        <v>0</v>
      </c>
      <c r="L2650">
        <v>0</v>
      </c>
      <c r="M2650" t="b">
        <v>0</v>
      </c>
      <c r="N2650" t="s">
        <v>8282</v>
      </c>
      <c r="O2650">
        <f t="shared" si="205"/>
        <v>0</v>
      </c>
      <c r="P2650">
        <f t="shared" si="206"/>
        <v>0</v>
      </c>
      <c r="Q2650" s="12" t="s">
        <v>8334</v>
      </c>
      <c r="R2650" t="s">
        <v>8335</v>
      </c>
      <c r="S2650" s="15">
        <f t="shared" si="207"/>
        <v>41986.108726851846</v>
      </c>
      <c r="T2650" s="15">
        <f t="shared" si="208"/>
        <v>42016.108726851846</v>
      </c>
      <c r="U2650">
        <f t="shared" si="209"/>
        <v>2014</v>
      </c>
    </row>
    <row r="2651" spans="1:21" ht="32" x14ac:dyDescent="0.2">
      <c r="A2651">
        <v>2576</v>
      </c>
      <c r="B2651" s="3" t="s">
        <v>2576</v>
      </c>
      <c r="C2651" s="3" t="s">
        <v>6686</v>
      </c>
      <c r="D2651" s="6">
        <v>10000</v>
      </c>
      <c r="E2651" s="8">
        <v>0</v>
      </c>
      <c r="F2651" t="s">
        <v>8219</v>
      </c>
      <c r="G2651" t="s">
        <v>8223</v>
      </c>
      <c r="H2651" t="s">
        <v>8245</v>
      </c>
      <c r="I2651">
        <v>1428707647</v>
      </c>
      <c r="J2651">
        <v>1424823247</v>
      </c>
      <c r="K2651" t="b">
        <v>0</v>
      </c>
      <c r="L2651">
        <v>0</v>
      </c>
      <c r="M2651" t="b">
        <v>0</v>
      </c>
      <c r="N2651" t="s">
        <v>8282</v>
      </c>
      <c r="O2651">
        <f t="shared" si="205"/>
        <v>0</v>
      </c>
      <c r="P2651">
        <f t="shared" si="206"/>
        <v>0</v>
      </c>
      <c r="Q2651" s="12" t="s">
        <v>8334</v>
      </c>
      <c r="R2651" t="s">
        <v>8335</v>
      </c>
      <c r="S2651" s="15">
        <f t="shared" si="207"/>
        <v>42060.00980324074</v>
      </c>
      <c r="T2651" s="15">
        <f t="shared" si="208"/>
        <v>42104.968136574069</v>
      </c>
      <c r="U2651">
        <f t="shared" si="209"/>
        <v>2015</v>
      </c>
    </row>
    <row r="2652" spans="1:21" ht="48" x14ac:dyDescent="0.2">
      <c r="A2652">
        <v>2577</v>
      </c>
      <c r="B2652" s="3" t="s">
        <v>2577</v>
      </c>
      <c r="C2652" s="3" t="s">
        <v>6687</v>
      </c>
      <c r="D2652" s="6">
        <v>15000</v>
      </c>
      <c r="E2652" s="8">
        <v>0</v>
      </c>
      <c r="F2652" t="s">
        <v>8219</v>
      </c>
      <c r="G2652" t="s">
        <v>8223</v>
      </c>
      <c r="H2652" t="s">
        <v>8245</v>
      </c>
      <c r="I2652">
        <v>1407181297</v>
      </c>
      <c r="J2652">
        <v>1405021297</v>
      </c>
      <c r="K2652" t="b">
        <v>0</v>
      </c>
      <c r="L2652">
        <v>0</v>
      </c>
      <c r="M2652" t="b">
        <v>0</v>
      </c>
      <c r="N2652" t="s">
        <v>8282</v>
      </c>
      <c r="O2652">
        <f t="shared" si="205"/>
        <v>0</v>
      </c>
      <c r="P2652">
        <f t="shared" si="206"/>
        <v>0</v>
      </c>
      <c r="Q2652" s="12" t="s">
        <v>8334</v>
      </c>
      <c r="R2652" t="s">
        <v>8335</v>
      </c>
      <c r="S2652" s="15">
        <f t="shared" si="207"/>
        <v>41830.820567129631</v>
      </c>
      <c r="T2652" s="15">
        <f t="shared" si="208"/>
        <v>41855.820567129631</v>
      </c>
      <c r="U2652">
        <f t="shared" si="209"/>
        <v>2014</v>
      </c>
    </row>
    <row r="2653" spans="1:21" ht="48" x14ac:dyDescent="0.2">
      <c r="A2653">
        <v>2578</v>
      </c>
      <c r="B2653" s="3" t="s">
        <v>2578</v>
      </c>
      <c r="C2653" s="3" t="s">
        <v>6688</v>
      </c>
      <c r="D2653" s="6">
        <v>6000</v>
      </c>
      <c r="E2653" s="8">
        <v>0</v>
      </c>
      <c r="F2653" t="s">
        <v>8219</v>
      </c>
      <c r="G2653" t="s">
        <v>8223</v>
      </c>
      <c r="H2653" t="s">
        <v>8245</v>
      </c>
      <c r="I2653">
        <v>1444410000</v>
      </c>
      <c r="J2653">
        <v>1440203579</v>
      </c>
      <c r="K2653" t="b">
        <v>0</v>
      </c>
      <c r="L2653">
        <v>0</v>
      </c>
      <c r="M2653" t="b">
        <v>0</v>
      </c>
      <c r="N2653" t="s">
        <v>8282</v>
      </c>
      <c r="O2653">
        <f t="shared" si="205"/>
        <v>0</v>
      </c>
      <c r="P2653">
        <f t="shared" si="206"/>
        <v>0</v>
      </c>
      <c r="Q2653" s="12" t="s">
        <v>8334</v>
      </c>
      <c r="R2653" t="s">
        <v>8335</v>
      </c>
      <c r="S2653" s="15">
        <f t="shared" si="207"/>
        <v>42238.022905092599</v>
      </c>
      <c r="T2653" s="15">
        <f t="shared" si="208"/>
        <v>42286.708333333328</v>
      </c>
      <c r="U2653">
        <f t="shared" si="209"/>
        <v>2015</v>
      </c>
    </row>
    <row r="2654" spans="1:21" ht="48" x14ac:dyDescent="0.2">
      <c r="A2654">
        <v>2579</v>
      </c>
      <c r="B2654" s="3" t="s">
        <v>2579</v>
      </c>
      <c r="C2654" s="3" t="s">
        <v>6689</v>
      </c>
      <c r="D2654" s="6">
        <v>200000</v>
      </c>
      <c r="E2654" s="8">
        <v>277</v>
      </c>
      <c r="F2654" t="s">
        <v>8219</v>
      </c>
      <c r="G2654" t="s">
        <v>8223</v>
      </c>
      <c r="H2654" t="s">
        <v>8245</v>
      </c>
      <c r="I2654">
        <v>1410810903</v>
      </c>
      <c r="J2654">
        <v>1405626903</v>
      </c>
      <c r="K2654" t="b">
        <v>0</v>
      </c>
      <c r="L2654">
        <v>12</v>
      </c>
      <c r="M2654" t="b">
        <v>0</v>
      </c>
      <c r="N2654" t="s">
        <v>8282</v>
      </c>
      <c r="O2654">
        <f t="shared" si="205"/>
        <v>0</v>
      </c>
      <c r="P2654">
        <f t="shared" si="206"/>
        <v>23.08</v>
      </c>
      <c r="Q2654" s="12" t="s">
        <v>8334</v>
      </c>
      <c r="R2654" t="s">
        <v>8335</v>
      </c>
      <c r="S2654" s="15">
        <f t="shared" si="207"/>
        <v>41837.829895833333</v>
      </c>
      <c r="T2654" s="15">
        <f t="shared" si="208"/>
        <v>41897.829895833333</v>
      </c>
      <c r="U2654">
        <f t="shared" si="209"/>
        <v>2014</v>
      </c>
    </row>
    <row r="2655" spans="1:21" ht="48" x14ac:dyDescent="0.2">
      <c r="A2655">
        <v>2580</v>
      </c>
      <c r="B2655" s="3" t="s">
        <v>2580</v>
      </c>
      <c r="C2655" s="3" t="s">
        <v>6690</v>
      </c>
      <c r="D2655" s="6">
        <v>8500</v>
      </c>
      <c r="E2655" s="8">
        <v>51</v>
      </c>
      <c r="F2655" t="s">
        <v>8219</v>
      </c>
      <c r="G2655" t="s">
        <v>8223</v>
      </c>
      <c r="H2655" t="s">
        <v>8245</v>
      </c>
      <c r="I2655">
        <v>1431745200</v>
      </c>
      <c r="J2655">
        <v>1429170603</v>
      </c>
      <c r="K2655" t="b">
        <v>0</v>
      </c>
      <c r="L2655">
        <v>2</v>
      </c>
      <c r="M2655" t="b">
        <v>0</v>
      </c>
      <c r="N2655" t="s">
        <v>8282</v>
      </c>
      <c r="O2655">
        <f t="shared" si="205"/>
        <v>1</v>
      </c>
      <c r="P2655">
        <f t="shared" si="206"/>
        <v>25.5</v>
      </c>
      <c r="Q2655" s="12" t="s">
        <v>8334</v>
      </c>
      <c r="R2655" t="s">
        <v>8335</v>
      </c>
      <c r="S2655" s="15">
        <f t="shared" si="207"/>
        <v>42110.326423611114</v>
      </c>
      <c r="T2655" s="15">
        <f t="shared" si="208"/>
        <v>42140.125</v>
      </c>
      <c r="U2655">
        <f t="shared" si="209"/>
        <v>2015</v>
      </c>
    </row>
    <row r="2656" spans="1:21" ht="48" x14ac:dyDescent="0.2">
      <c r="A2656">
        <v>1040</v>
      </c>
      <c r="B2656" s="3" t="s">
        <v>1041</v>
      </c>
      <c r="C2656" s="3" t="s">
        <v>5150</v>
      </c>
      <c r="D2656" s="6">
        <v>85000</v>
      </c>
      <c r="E2656" s="8">
        <v>250</v>
      </c>
      <c r="F2656" t="s">
        <v>8219</v>
      </c>
      <c r="G2656" t="s">
        <v>8223</v>
      </c>
      <c r="H2656" t="s">
        <v>8245</v>
      </c>
      <c r="I2656">
        <v>1472317209</v>
      </c>
      <c r="J2656">
        <v>1469725209</v>
      </c>
      <c r="K2656" t="b">
        <v>0</v>
      </c>
      <c r="L2656">
        <v>1</v>
      </c>
      <c r="M2656" t="b">
        <v>0</v>
      </c>
      <c r="N2656" t="s">
        <v>8279</v>
      </c>
      <c r="O2656">
        <f t="shared" si="205"/>
        <v>0</v>
      </c>
      <c r="P2656">
        <f t="shared" si="206"/>
        <v>250</v>
      </c>
      <c r="Q2656" s="12" t="s">
        <v>8329</v>
      </c>
      <c r="R2656" t="s">
        <v>8330</v>
      </c>
      <c r="S2656" s="15">
        <f t="shared" si="207"/>
        <v>42579.708437499998</v>
      </c>
      <c r="T2656" s="15">
        <f t="shared" si="208"/>
        <v>42609.708437499998</v>
      </c>
      <c r="U2656">
        <f t="shared" si="209"/>
        <v>2016</v>
      </c>
    </row>
    <row r="2657" spans="1:21" ht="48" x14ac:dyDescent="0.2">
      <c r="A2657">
        <v>1041</v>
      </c>
      <c r="B2657" s="3" t="s">
        <v>1042</v>
      </c>
      <c r="C2657" s="3" t="s">
        <v>5151</v>
      </c>
      <c r="D2657" s="6">
        <v>50</v>
      </c>
      <c r="E2657" s="8">
        <v>0</v>
      </c>
      <c r="F2657" t="s">
        <v>8219</v>
      </c>
      <c r="G2657" t="s">
        <v>8223</v>
      </c>
      <c r="H2657" t="s">
        <v>8245</v>
      </c>
      <c r="I2657">
        <v>1406769992</v>
      </c>
      <c r="J2657">
        <v>1405041992</v>
      </c>
      <c r="K2657" t="b">
        <v>0</v>
      </c>
      <c r="L2657">
        <v>0</v>
      </c>
      <c r="M2657" t="b">
        <v>0</v>
      </c>
      <c r="N2657" t="s">
        <v>8279</v>
      </c>
      <c r="O2657">
        <f t="shared" si="205"/>
        <v>0</v>
      </c>
      <c r="P2657">
        <f t="shared" si="206"/>
        <v>0</v>
      </c>
      <c r="Q2657" s="12" t="s">
        <v>8329</v>
      </c>
      <c r="R2657" t="s">
        <v>8330</v>
      </c>
      <c r="S2657" s="15">
        <f t="shared" si="207"/>
        <v>41831.060092592597</v>
      </c>
      <c r="T2657" s="15">
        <f t="shared" si="208"/>
        <v>41851.060092592597</v>
      </c>
      <c r="U2657">
        <f t="shared" si="209"/>
        <v>2014</v>
      </c>
    </row>
    <row r="2658" spans="1:21" ht="48" x14ac:dyDescent="0.2">
      <c r="A2658">
        <v>1042</v>
      </c>
      <c r="B2658" s="3" t="s">
        <v>1043</v>
      </c>
      <c r="C2658" s="3" t="s">
        <v>5152</v>
      </c>
      <c r="D2658" s="6">
        <v>650</v>
      </c>
      <c r="E2658" s="8">
        <v>10</v>
      </c>
      <c r="F2658" t="s">
        <v>8219</v>
      </c>
      <c r="G2658" t="s">
        <v>8223</v>
      </c>
      <c r="H2658" t="s">
        <v>8245</v>
      </c>
      <c r="I2658">
        <v>1410516000</v>
      </c>
      <c r="J2658">
        <v>1406824948</v>
      </c>
      <c r="K2658" t="b">
        <v>0</v>
      </c>
      <c r="L2658">
        <v>1</v>
      </c>
      <c r="M2658" t="b">
        <v>0</v>
      </c>
      <c r="N2658" t="s">
        <v>8279</v>
      </c>
      <c r="O2658">
        <f t="shared" si="205"/>
        <v>2</v>
      </c>
      <c r="P2658">
        <f t="shared" si="206"/>
        <v>10</v>
      </c>
      <c r="Q2658" s="12" t="s">
        <v>8329</v>
      </c>
      <c r="R2658" t="s">
        <v>8330</v>
      </c>
      <c r="S2658" s="15">
        <f t="shared" si="207"/>
        <v>41851.696157407408</v>
      </c>
      <c r="T2658" s="15">
        <f t="shared" si="208"/>
        <v>41894.416666666664</v>
      </c>
      <c r="U2658">
        <f t="shared" si="209"/>
        <v>2014</v>
      </c>
    </row>
    <row r="2659" spans="1:21" ht="48" x14ac:dyDescent="0.2">
      <c r="A2659">
        <v>1043</v>
      </c>
      <c r="B2659" s="3" t="s">
        <v>1044</v>
      </c>
      <c r="C2659" s="3" t="s">
        <v>5153</v>
      </c>
      <c r="D2659" s="6">
        <v>100000</v>
      </c>
      <c r="E2659" s="8">
        <v>8537</v>
      </c>
      <c r="F2659" t="s">
        <v>8219</v>
      </c>
      <c r="G2659" t="s">
        <v>8223</v>
      </c>
      <c r="H2659" t="s">
        <v>8245</v>
      </c>
      <c r="I2659">
        <v>1432101855</v>
      </c>
      <c r="J2659">
        <v>1429509855</v>
      </c>
      <c r="K2659" t="b">
        <v>0</v>
      </c>
      <c r="L2659">
        <v>292</v>
      </c>
      <c r="M2659" t="b">
        <v>0</v>
      </c>
      <c r="N2659" t="s">
        <v>8279</v>
      </c>
      <c r="O2659">
        <f t="shared" si="205"/>
        <v>9</v>
      </c>
      <c r="P2659">
        <f t="shared" si="206"/>
        <v>29.24</v>
      </c>
      <c r="Q2659" s="12" t="s">
        <v>8329</v>
      </c>
      <c r="R2659" t="s">
        <v>8330</v>
      </c>
      <c r="S2659" s="15">
        <f t="shared" si="207"/>
        <v>42114.252951388888</v>
      </c>
      <c r="T2659" s="15">
        <f t="shared" si="208"/>
        <v>42144.252951388888</v>
      </c>
      <c r="U2659">
        <f t="shared" si="209"/>
        <v>2015</v>
      </c>
    </row>
    <row r="2660" spans="1:21" ht="48" x14ac:dyDescent="0.2">
      <c r="A2660">
        <v>1044</v>
      </c>
      <c r="B2660" s="3" t="s">
        <v>1045</v>
      </c>
      <c r="C2660" s="3" t="s">
        <v>5154</v>
      </c>
      <c r="D2660" s="6">
        <v>7000</v>
      </c>
      <c r="E2660" s="8">
        <v>6</v>
      </c>
      <c r="F2660" t="s">
        <v>8219</v>
      </c>
      <c r="G2660" t="s">
        <v>8223</v>
      </c>
      <c r="H2660" t="s">
        <v>8245</v>
      </c>
      <c r="I2660">
        <v>1425587220</v>
      </c>
      <c r="J2660">
        <v>1420668801</v>
      </c>
      <c r="K2660" t="b">
        <v>0</v>
      </c>
      <c r="L2660">
        <v>2</v>
      </c>
      <c r="M2660" t="b">
        <v>0</v>
      </c>
      <c r="N2660" t="s">
        <v>8279</v>
      </c>
      <c r="O2660">
        <f t="shared" si="205"/>
        <v>0</v>
      </c>
      <c r="P2660">
        <f t="shared" si="206"/>
        <v>3</v>
      </c>
      <c r="Q2660" s="12" t="s">
        <v>8329</v>
      </c>
      <c r="R2660" t="s">
        <v>8330</v>
      </c>
      <c r="S2660" s="15">
        <f t="shared" si="207"/>
        <v>42011.925937499997</v>
      </c>
      <c r="T2660" s="15">
        <f t="shared" si="208"/>
        <v>42068.852083333331</v>
      </c>
      <c r="U2660">
        <f t="shared" si="209"/>
        <v>2015</v>
      </c>
    </row>
    <row r="2661" spans="1:21" ht="48" x14ac:dyDescent="0.2">
      <c r="A2661">
        <v>1045</v>
      </c>
      <c r="B2661" s="3" t="s">
        <v>1046</v>
      </c>
      <c r="C2661" s="3" t="s">
        <v>5155</v>
      </c>
      <c r="D2661" s="6">
        <v>10000</v>
      </c>
      <c r="E2661" s="8">
        <v>266</v>
      </c>
      <c r="F2661" t="s">
        <v>8219</v>
      </c>
      <c r="G2661" t="s">
        <v>8223</v>
      </c>
      <c r="H2661" t="s">
        <v>8245</v>
      </c>
      <c r="I2661">
        <v>1408827550</v>
      </c>
      <c r="J2661">
        <v>1406235550</v>
      </c>
      <c r="K2661" t="b">
        <v>0</v>
      </c>
      <c r="L2661">
        <v>8</v>
      </c>
      <c r="M2661" t="b">
        <v>0</v>
      </c>
      <c r="N2661" t="s">
        <v>8279</v>
      </c>
      <c r="O2661">
        <f t="shared" si="205"/>
        <v>3</v>
      </c>
      <c r="P2661">
        <f t="shared" si="206"/>
        <v>33.25</v>
      </c>
      <c r="Q2661" s="12" t="s">
        <v>8329</v>
      </c>
      <c r="R2661" t="s">
        <v>8330</v>
      </c>
      <c r="S2661" s="15">
        <f t="shared" si="207"/>
        <v>41844.874421296299</v>
      </c>
      <c r="T2661" s="15">
        <f t="shared" si="208"/>
        <v>41874.874421296299</v>
      </c>
      <c r="U2661">
        <f t="shared" si="209"/>
        <v>2014</v>
      </c>
    </row>
    <row r="2662" spans="1:21" ht="48" x14ac:dyDescent="0.2">
      <c r="A2662">
        <v>1046</v>
      </c>
      <c r="B2662" s="3" t="s">
        <v>1047</v>
      </c>
      <c r="C2662" s="3" t="s">
        <v>5156</v>
      </c>
      <c r="D2662" s="6">
        <v>3000</v>
      </c>
      <c r="E2662" s="8">
        <v>0</v>
      </c>
      <c r="F2662" t="s">
        <v>8219</v>
      </c>
      <c r="G2662" t="s">
        <v>8235</v>
      </c>
      <c r="H2662" t="s">
        <v>8248</v>
      </c>
      <c r="I2662">
        <v>1451161560</v>
      </c>
      <c r="J2662">
        <v>1447273560</v>
      </c>
      <c r="K2662" t="b">
        <v>0</v>
      </c>
      <c r="L2662">
        <v>0</v>
      </c>
      <c r="M2662" t="b">
        <v>0</v>
      </c>
      <c r="N2662" t="s">
        <v>8279</v>
      </c>
      <c r="O2662">
        <f t="shared" si="205"/>
        <v>0</v>
      </c>
      <c r="P2662">
        <f t="shared" si="206"/>
        <v>0</v>
      </c>
      <c r="Q2662" s="12" t="s">
        <v>8329</v>
      </c>
      <c r="R2662" t="s">
        <v>8330</v>
      </c>
      <c r="S2662" s="15">
        <f t="shared" si="207"/>
        <v>42319.851388888885</v>
      </c>
      <c r="T2662" s="15">
        <f t="shared" si="208"/>
        <v>42364.851388888885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210">ROUND(E2682/D2682*100,0)</f>
        <v>1</v>
      </c>
      <c r="P2682">
        <f t="shared" ref="P2682:P2745" si="211">IFERROR(ROUND(E2682/L2682,2),0)</f>
        <v>69</v>
      </c>
      <c r="Q2682" s="12" t="s">
        <v>8317</v>
      </c>
      <c r="R2682" t="s">
        <v>8354</v>
      </c>
      <c r="S2682" s="15">
        <f t="shared" ref="S2682:S2745" si="212">(((J2682/60)/60)/24+DATE(1970,1,1))</f>
        <v>42436.211701388893</v>
      </c>
      <c r="T2682" s="15">
        <f t="shared" ref="T2682:T2745" si="213">(((I2682/60)/60)/24)+DATE(1970,1,1)</f>
        <v>42466.170034722221</v>
      </c>
      <c r="U2682">
        <f t="shared" ref="U2682:U2745" si="214">YEAR(S2682)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2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2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2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2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2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2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2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2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215">ROUND(E2746/D2746*100,0)</f>
        <v>5</v>
      </c>
      <c r="P2746">
        <f t="shared" ref="P2746:P2809" si="216">IFERROR(ROUND(E2746/L2746,2),0)</f>
        <v>37.950000000000003</v>
      </c>
      <c r="Q2746" s="12" t="s">
        <v>8320</v>
      </c>
      <c r="R2746" t="s">
        <v>8356</v>
      </c>
      <c r="S2746" s="15">
        <f t="shared" ref="S2746:S2809" si="217">(((J2746/60)/60)/24+DATE(1970,1,1))</f>
        <v>40938.062476851854</v>
      </c>
      <c r="T2746" s="15">
        <f t="shared" ref="T2746:T2809" si="218">(((I2746/60)/60)/24)+DATE(1970,1,1)</f>
        <v>40968.062476851854</v>
      </c>
      <c r="U2746">
        <f t="shared" ref="U2746:U2809" si="219">YEAR(S2746)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2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2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2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2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2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2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2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2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ref="O2810:O2873" si="220">ROUND(E2810/D2810*100,0)</f>
        <v>100</v>
      </c>
      <c r="P2810">
        <f t="shared" ref="P2810:P2873" si="221">IFERROR(ROUND(E2810/L2810,2),0)</f>
        <v>65.38</v>
      </c>
      <c r="Q2810" s="12" t="s">
        <v>8315</v>
      </c>
      <c r="R2810" t="s">
        <v>8316</v>
      </c>
      <c r="S2810" s="15">
        <f t="shared" ref="S2810:S2873" si="222">(((J2810/60)/60)/24+DATE(1970,1,1))</f>
        <v>42208.84646990741</v>
      </c>
      <c r="T2810" s="15">
        <f t="shared" ref="T2810:T2873" si="223">(((I2810/60)/60)/24)+DATE(1970,1,1)</f>
        <v>42238.84646990741</v>
      </c>
      <c r="U2810">
        <f t="shared" ref="U2810:U2873" si="224"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2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24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2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24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2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2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2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24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2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2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2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ref="O2874:O2937" si="225">ROUND(E2874/D2874*100,0)</f>
        <v>0</v>
      </c>
      <c r="P2874">
        <f t="shared" ref="P2874:P2937" si="226">IFERROR(ROUND(E2874/L2874,2),0)</f>
        <v>0</v>
      </c>
      <c r="Q2874" s="12" t="s">
        <v>8315</v>
      </c>
      <c r="R2874" t="s">
        <v>8316</v>
      </c>
      <c r="S2874" s="15">
        <f t="shared" ref="S2874:S2937" si="227">(((J2874/60)/60)/24+DATE(1970,1,1))</f>
        <v>42115.11618055556</v>
      </c>
      <c r="T2874" s="15">
        <f t="shared" ref="T2874:T2937" si="228">(((I2874/60)/60)/24)+DATE(1970,1,1)</f>
        <v>42175.11618055556</v>
      </c>
      <c r="U2874">
        <f t="shared" ref="U2874:U2937" si="229"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2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2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2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2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2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2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2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2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1047</v>
      </c>
      <c r="B2924" s="3" t="s">
        <v>1048</v>
      </c>
      <c r="C2924" s="3" t="s">
        <v>5157</v>
      </c>
      <c r="D2924" s="6">
        <v>2000</v>
      </c>
      <c r="E2924" s="8">
        <v>1</v>
      </c>
      <c r="F2924" t="s">
        <v>8219</v>
      </c>
      <c r="G2924" t="s">
        <v>8223</v>
      </c>
      <c r="H2924" t="s">
        <v>8245</v>
      </c>
      <c r="I2924">
        <v>1415219915</v>
      </c>
      <c r="J2924">
        <v>1412624315</v>
      </c>
      <c r="K2924" t="b">
        <v>0</v>
      </c>
      <c r="L2924">
        <v>1</v>
      </c>
      <c r="M2924" t="b">
        <v>0</v>
      </c>
      <c r="N2924" t="s">
        <v>8279</v>
      </c>
      <c r="O2924">
        <f t="shared" si="225"/>
        <v>0</v>
      </c>
      <c r="P2924">
        <f t="shared" si="226"/>
        <v>1</v>
      </c>
      <c r="Q2924" s="12" t="s">
        <v>8329</v>
      </c>
      <c r="R2924" t="s">
        <v>8330</v>
      </c>
      <c r="S2924" s="15">
        <f t="shared" si="227"/>
        <v>41918.818460648145</v>
      </c>
      <c r="T2924" s="15">
        <f t="shared" si="228"/>
        <v>41948.860127314816</v>
      </c>
      <c r="U2924">
        <f t="shared" si="229"/>
        <v>2014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1048</v>
      </c>
      <c r="B2932" s="3" t="s">
        <v>1049</v>
      </c>
      <c r="C2932" s="3" t="s">
        <v>5158</v>
      </c>
      <c r="D2932" s="6">
        <v>15000</v>
      </c>
      <c r="E2932" s="8">
        <v>212</v>
      </c>
      <c r="F2932" t="s">
        <v>8219</v>
      </c>
      <c r="G2932" t="s">
        <v>8223</v>
      </c>
      <c r="H2932" t="s">
        <v>8245</v>
      </c>
      <c r="I2932">
        <v>1474766189</v>
      </c>
      <c r="J2932">
        <v>1471310189</v>
      </c>
      <c r="K2932" t="b">
        <v>0</v>
      </c>
      <c r="L2932">
        <v>4</v>
      </c>
      <c r="M2932" t="b">
        <v>0</v>
      </c>
      <c r="N2932" t="s">
        <v>8279</v>
      </c>
      <c r="O2932">
        <f t="shared" si="225"/>
        <v>1</v>
      </c>
      <c r="P2932">
        <f t="shared" si="226"/>
        <v>53</v>
      </c>
      <c r="Q2932" s="12" t="s">
        <v>8329</v>
      </c>
      <c r="R2932" t="s">
        <v>8330</v>
      </c>
      <c r="S2932" s="15">
        <f t="shared" si="227"/>
        <v>42598.053113425922</v>
      </c>
      <c r="T2932" s="15">
        <f t="shared" si="228"/>
        <v>42638.053113425922</v>
      </c>
      <c r="U2932">
        <f t="shared" si="229"/>
        <v>2016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230">ROUND(E2938/D2938*100,0)</f>
        <v>128</v>
      </c>
      <c r="P2938">
        <f t="shared" ref="P2938:P3001" si="231">IFERROR(ROUND(E2938/L2938,2),0)</f>
        <v>37.65</v>
      </c>
      <c r="Q2938" s="12" t="s">
        <v>8315</v>
      </c>
      <c r="R2938" t="s">
        <v>8357</v>
      </c>
      <c r="S2938" s="15">
        <f t="shared" ref="S2938:S3001" si="232">(((J2938/60)/60)/24+DATE(1970,1,1))</f>
        <v>41912.650729166664</v>
      </c>
      <c r="T2938" s="15">
        <f t="shared" ref="T2938:T3001" si="233">(((I2938/60)/60)/24)+DATE(1970,1,1)</f>
        <v>41925.207638888889</v>
      </c>
      <c r="U2938">
        <f t="shared" ref="U2938:U3001" si="234">YEAR(S2938)</f>
        <v>2014</v>
      </c>
    </row>
    <row r="2939" spans="1:21" ht="48" x14ac:dyDescent="0.2">
      <c r="A2939">
        <v>3630</v>
      </c>
      <c r="B2939" s="3" t="s">
        <v>3628</v>
      </c>
      <c r="C2939" s="3" t="s">
        <v>7740</v>
      </c>
      <c r="D2939" s="6">
        <v>3000</v>
      </c>
      <c r="E2939" s="8">
        <v>1</v>
      </c>
      <c r="F2939" t="s">
        <v>8220</v>
      </c>
      <c r="G2939" t="s">
        <v>8224</v>
      </c>
      <c r="H2939" t="s">
        <v>8246</v>
      </c>
      <c r="I2939">
        <v>1417295990</v>
      </c>
      <c r="J2939">
        <v>1414700390</v>
      </c>
      <c r="K2939" t="b">
        <v>0</v>
      </c>
      <c r="L2939">
        <v>1</v>
      </c>
      <c r="M2939" t="b">
        <v>0</v>
      </c>
      <c r="N2939" t="s">
        <v>8303</v>
      </c>
      <c r="O2939">
        <f t="shared" si="230"/>
        <v>0</v>
      </c>
      <c r="P2939">
        <f t="shared" si="231"/>
        <v>1</v>
      </c>
      <c r="Q2939" s="12" t="s">
        <v>8315</v>
      </c>
      <c r="R2939" t="s">
        <v>8357</v>
      </c>
      <c r="S2939" s="15">
        <f t="shared" si="232"/>
        <v>41942.84710648148</v>
      </c>
      <c r="T2939" s="15">
        <f t="shared" si="233"/>
        <v>41972.888773148152</v>
      </c>
      <c r="U2939">
        <f t="shared" si="23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2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2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2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2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2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2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2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16" x14ac:dyDescent="0.2">
      <c r="A2953">
        <v>1049</v>
      </c>
      <c r="B2953" s="3" t="s">
        <v>1050</v>
      </c>
      <c r="C2953" s="3" t="s">
        <v>5159</v>
      </c>
      <c r="D2953" s="6">
        <v>12000</v>
      </c>
      <c r="E2953" s="8">
        <v>0</v>
      </c>
      <c r="F2953" t="s">
        <v>8219</v>
      </c>
      <c r="G2953" t="s">
        <v>8223</v>
      </c>
      <c r="H2953" t="s">
        <v>8245</v>
      </c>
      <c r="I2953">
        <v>1455272445</v>
      </c>
      <c r="J2953">
        <v>1452680445</v>
      </c>
      <c r="K2953" t="b">
        <v>0</v>
      </c>
      <c r="L2953">
        <v>0</v>
      </c>
      <c r="M2953" t="b">
        <v>0</v>
      </c>
      <c r="N2953" t="s">
        <v>8279</v>
      </c>
      <c r="O2953">
        <f t="shared" si="230"/>
        <v>0</v>
      </c>
      <c r="P2953">
        <f t="shared" si="231"/>
        <v>0</v>
      </c>
      <c r="Q2953" s="12" t="s">
        <v>8329</v>
      </c>
      <c r="R2953" t="s">
        <v>8330</v>
      </c>
      <c r="S2953" s="15">
        <f t="shared" si="232"/>
        <v>42382.431076388893</v>
      </c>
      <c r="T2953" s="15">
        <f t="shared" si="233"/>
        <v>42412.431076388893</v>
      </c>
      <c r="U2953">
        <f t="shared" si="234"/>
        <v>2016</v>
      </c>
    </row>
    <row r="2954" spans="1:21" ht="16" x14ac:dyDescent="0.2">
      <c r="A2954">
        <v>1050</v>
      </c>
      <c r="B2954" s="3" t="s">
        <v>1051</v>
      </c>
      <c r="C2954" s="3" t="s">
        <v>5160</v>
      </c>
      <c r="D2954" s="6">
        <v>2500</v>
      </c>
      <c r="E2954" s="8">
        <v>0</v>
      </c>
      <c r="F2954" t="s">
        <v>8219</v>
      </c>
      <c r="G2954" t="s">
        <v>8223</v>
      </c>
      <c r="H2954" t="s">
        <v>8245</v>
      </c>
      <c r="I2954">
        <v>1442257677</v>
      </c>
      <c r="J2954">
        <v>1439665677</v>
      </c>
      <c r="K2954" t="b">
        <v>0</v>
      </c>
      <c r="L2954">
        <v>0</v>
      </c>
      <c r="M2954" t="b">
        <v>0</v>
      </c>
      <c r="N2954" t="s">
        <v>8279</v>
      </c>
      <c r="O2954">
        <f t="shared" si="230"/>
        <v>0</v>
      </c>
      <c r="P2954">
        <f t="shared" si="231"/>
        <v>0</v>
      </c>
      <c r="Q2954" s="12" t="s">
        <v>8329</v>
      </c>
      <c r="R2954" t="s">
        <v>8330</v>
      </c>
      <c r="S2954" s="15">
        <f t="shared" si="232"/>
        <v>42231.7971875</v>
      </c>
      <c r="T2954" s="15">
        <f t="shared" si="233"/>
        <v>42261.7971875</v>
      </c>
      <c r="U2954">
        <f t="shared" si="234"/>
        <v>2015</v>
      </c>
    </row>
    <row r="2955" spans="1:21" ht="48" x14ac:dyDescent="0.2">
      <c r="A2955">
        <v>1051</v>
      </c>
      <c r="B2955" s="3" t="s">
        <v>1052</v>
      </c>
      <c r="C2955" s="3" t="s">
        <v>5161</v>
      </c>
      <c r="D2955" s="6">
        <v>500</v>
      </c>
      <c r="E2955" s="8">
        <v>0</v>
      </c>
      <c r="F2955" t="s">
        <v>8219</v>
      </c>
      <c r="G2955" t="s">
        <v>8223</v>
      </c>
      <c r="H2955" t="s">
        <v>8245</v>
      </c>
      <c r="I2955">
        <v>1409098825</v>
      </c>
      <c r="J2955">
        <v>1406679625</v>
      </c>
      <c r="K2955" t="b">
        <v>0</v>
      </c>
      <c r="L2955">
        <v>0</v>
      </c>
      <c r="M2955" t="b">
        <v>0</v>
      </c>
      <c r="N2955" t="s">
        <v>8279</v>
      </c>
      <c r="O2955">
        <f t="shared" si="230"/>
        <v>0</v>
      </c>
      <c r="P2955">
        <f t="shared" si="231"/>
        <v>0</v>
      </c>
      <c r="Q2955" s="12" t="s">
        <v>8329</v>
      </c>
      <c r="R2955" t="s">
        <v>8330</v>
      </c>
      <c r="S2955" s="15">
        <f t="shared" si="232"/>
        <v>41850.014178240745</v>
      </c>
      <c r="T2955" s="15">
        <f t="shared" si="233"/>
        <v>41878.014178240745</v>
      </c>
      <c r="U2955">
        <f t="shared" si="234"/>
        <v>2014</v>
      </c>
    </row>
    <row r="2956" spans="1:21" ht="64" x14ac:dyDescent="0.2">
      <c r="A2956">
        <v>1052</v>
      </c>
      <c r="B2956" s="3" t="s">
        <v>1053</v>
      </c>
      <c r="C2956" s="3" t="s">
        <v>5162</v>
      </c>
      <c r="D2956" s="6">
        <v>4336</v>
      </c>
      <c r="E2956" s="8">
        <v>0</v>
      </c>
      <c r="F2956" t="s">
        <v>8219</v>
      </c>
      <c r="G2956" t="s">
        <v>8223</v>
      </c>
      <c r="H2956" t="s">
        <v>8245</v>
      </c>
      <c r="I2956">
        <v>1465243740</v>
      </c>
      <c r="J2956">
        <v>1461438495</v>
      </c>
      <c r="K2956" t="b">
        <v>0</v>
      </c>
      <c r="L2956">
        <v>0</v>
      </c>
      <c r="M2956" t="b">
        <v>0</v>
      </c>
      <c r="N2956" t="s">
        <v>8279</v>
      </c>
      <c r="O2956">
        <f t="shared" si="230"/>
        <v>0</v>
      </c>
      <c r="P2956">
        <f t="shared" si="231"/>
        <v>0</v>
      </c>
      <c r="Q2956" s="12" t="s">
        <v>8329</v>
      </c>
      <c r="R2956" t="s">
        <v>8330</v>
      </c>
      <c r="S2956" s="15">
        <f t="shared" si="232"/>
        <v>42483.797395833331</v>
      </c>
      <c r="T2956" s="15">
        <f t="shared" si="233"/>
        <v>42527.839583333334</v>
      </c>
      <c r="U2956">
        <f t="shared" si="234"/>
        <v>2016</v>
      </c>
    </row>
    <row r="2957" spans="1:21" ht="48" x14ac:dyDescent="0.2">
      <c r="A2957">
        <v>1053</v>
      </c>
      <c r="B2957" s="3" t="s">
        <v>1054</v>
      </c>
      <c r="C2957" s="3" t="s">
        <v>5163</v>
      </c>
      <c r="D2957" s="6">
        <v>1500</v>
      </c>
      <c r="E2957" s="8">
        <v>15</v>
      </c>
      <c r="F2957" t="s">
        <v>8219</v>
      </c>
      <c r="G2957" t="s">
        <v>8223</v>
      </c>
      <c r="H2957" t="s">
        <v>8245</v>
      </c>
      <c r="I2957">
        <v>1488773332</v>
      </c>
      <c r="J2957">
        <v>1486613332</v>
      </c>
      <c r="K2957" t="b">
        <v>0</v>
      </c>
      <c r="L2957">
        <v>1</v>
      </c>
      <c r="M2957" t="b">
        <v>0</v>
      </c>
      <c r="N2957" t="s">
        <v>8279</v>
      </c>
      <c r="O2957">
        <f t="shared" si="230"/>
        <v>1</v>
      </c>
      <c r="P2957">
        <f t="shared" si="231"/>
        <v>15</v>
      </c>
      <c r="Q2957" s="12" t="s">
        <v>8329</v>
      </c>
      <c r="R2957" t="s">
        <v>8330</v>
      </c>
      <c r="S2957" s="15">
        <f t="shared" si="232"/>
        <v>42775.172824074078</v>
      </c>
      <c r="T2957" s="15">
        <f t="shared" si="233"/>
        <v>42800.172824074078</v>
      </c>
      <c r="U2957">
        <f t="shared" si="234"/>
        <v>2017</v>
      </c>
    </row>
    <row r="2958" spans="1:21" ht="48" x14ac:dyDescent="0.2">
      <c r="A2958">
        <v>1054</v>
      </c>
      <c r="B2958" s="3" t="s">
        <v>1055</v>
      </c>
      <c r="C2958" s="3" t="s">
        <v>5164</v>
      </c>
      <c r="D2958" s="6">
        <v>2500</v>
      </c>
      <c r="E2958" s="8">
        <v>0</v>
      </c>
      <c r="F2958" t="s">
        <v>8219</v>
      </c>
      <c r="G2958" t="s">
        <v>8223</v>
      </c>
      <c r="H2958" t="s">
        <v>8245</v>
      </c>
      <c r="I2958">
        <v>1407708000</v>
      </c>
      <c r="J2958">
        <v>1405110399</v>
      </c>
      <c r="K2958" t="b">
        <v>0</v>
      </c>
      <c r="L2958">
        <v>0</v>
      </c>
      <c r="M2958" t="b">
        <v>0</v>
      </c>
      <c r="N2958" t="s">
        <v>8279</v>
      </c>
      <c r="O2958">
        <f t="shared" si="230"/>
        <v>0</v>
      </c>
      <c r="P2958">
        <f t="shared" si="231"/>
        <v>0</v>
      </c>
      <c r="Q2958" s="12" t="s">
        <v>8329</v>
      </c>
      <c r="R2958" t="s">
        <v>8330</v>
      </c>
      <c r="S2958" s="15">
        <f t="shared" si="232"/>
        <v>41831.851840277777</v>
      </c>
      <c r="T2958" s="15">
        <f t="shared" si="233"/>
        <v>41861.916666666664</v>
      </c>
      <c r="U2958">
        <f t="shared" si="234"/>
        <v>2014</v>
      </c>
    </row>
    <row r="2959" spans="1:21" ht="48" x14ac:dyDescent="0.2">
      <c r="A2959">
        <v>1055</v>
      </c>
      <c r="B2959" s="3" t="s">
        <v>1056</v>
      </c>
      <c r="C2959" s="3" t="s">
        <v>5165</v>
      </c>
      <c r="D2959" s="6">
        <v>3500</v>
      </c>
      <c r="E2959" s="8">
        <v>0</v>
      </c>
      <c r="F2959" t="s">
        <v>8219</v>
      </c>
      <c r="G2959" t="s">
        <v>8223</v>
      </c>
      <c r="H2959" t="s">
        <v>8245</v>
      </c>
      <c r="I2959">
        <v>1457394545</v>
      </c>
      <c r="J2959">
        <v>1454802545</v>
      </c>
      <c r="K2959" t="b">
        <v>0</v>
      </c>
      <c r="L2959">
        <v>0</v>
      </c>
      <c r="M2959" t="b">
        <v>0</v>
      </c>
      <c r="N2959" t="s">
        <v>8279</v>
      </c>
      <c r="O2959">
        <f t="shared" si="230"/>
        <v>0</v>
      </c>
      <c r="P2959">
        <f t="shared" si="231"/>
        <v>0</v>
      </c>
      <c r="Q2959" s="12" t="s">
        <v>8329</v>
      </c>
      <c r="R2959" t="s">
        <v>8330</v>
      </c>
      <c r="S2959" s="15">
        <f t="shared" si="232"/>
        <v>42406.992418981477</v>
      </c>
      <c r="T2959" s="15">
        <f t="shared" si="233"/>
        <v>42436.992418981477</v>
      </c>
      <c r="U2959">
        <f t="shared" si="234"/>
        <v>2016</v>
      </c>
    </row>
    <row r="2960" spans="1:21" ht="48" x14ac:dyDescent="0.2">
      <c r="A2960">
        <v>1056</v>
      </c>
      <c r="B2960" s="3" t="s">
        <v>1057</v>
      </c>
      <c r="C2960" s="3" t="s">
        <v>5166</v>
      </c>
      <c r="D2960" s="6">
        <v>10000</v>
      </c>
      <c r="E2960" s="8">
        <v>0</v>
      </c>
      <c r="F2960" t="s">
        <v>8219</v>
      </c>
      <c r="G2960" t="s">
        <v>8223</v>
      </c>
      <c r="H2960" t="s">
        <v>8245</v>
      </c>
      <c r="I2960">
        <v>1429892177</v>
      </c>
      <c r="J2960">
        <v>1424711777</v>
      </c>
      <c r="K2960" t="b">
        <v>0</v>
      </c>
      <c r="L2960">
        <v>0</v>
      </c>
      <c r="M2960" t="b">
        <v>0</v>
      </c>
      <c r="N2960" t="s">
        <v>8279</v>
      </c>
      <c r="O2960">
        <f t="shared" si="230"/>
        <v>0</v>
      </c>
      <c r="P2960">
        <f t="shared" si="231"/>
        <v>0</v>
      </c>
      <c r="Q2960" s="12" t="s">
        <v>8329</v>
      </c>
      <c r="R2960" t="s">
        <v>8330</v>
      </c>
      <c r="S2960" s="15">
        <f t="shared" si="232"/>
        <v>42058.719641203701</v>
      </c>
      <c r="T2960" s="15">
        <f t="shared" si="233"/>
        <v>42118.677974537044</v>
      </c>
      <c r="U2960">
        <f t="shared" si="234"/>
        <v>2015</v>
      </c>
    </row>
    <row r="2961" spans="1:21" ht="32" x14ac:dyDescent="0.2">
      <c r="A2961">
        <v>1057</v>
      </c>
      <c r="B2961" s="3" t="s">
        <v>1058</v>
      </c>
      <c r="C2961" s="3" t="s">
        <v>5167</v>
      </c>
      <c r="D2961" s="6">
        <v>10000</v>
      </c>
      <c r="E2961" s="8">
        <v>0</v>
      </c>
      <c r="F2961" t="s">
        <v>8219</v>
      </c>
      <c r="G2961" t="s">
        <v>8223</v>
      </c>
      <c r="H2961" t="s">
        <v>8245</v>
      </c>
      <c r="I2961">
        <v>1480888483</v>
      </c>
      <c r="J2961">
        <v>1478292883</v>
      </c>
      <c r="K2961" t="b">
        <v>0</v>
      </c>
      <c r="L2961">
        <v>0</v>
      </c>
      <c r="M2961" t="b">
        <v>0</v>
      </c>
      <c r="N2961" t="s">
        <v>8279</v>
      </c>
      <c r="O2961">
        <f t="shared" si="230"/>
        <v>0</v>
      </c>
      <c r="P2961">
        <f t="shared" si="231"/>
        <v>0</v>
      </c>
      <c r="Q2961" s="12" t="s">
        <v>8329</v>
      </c>
      <c r="R2961" t="s">
        <v>8330</v>
      </c>
      <c r="S2961" s="15">
        <f t="shared" si="232"/>
        <v>42678.871331018512</v>
      </c>
      <c r="T2961" s="15">
        <f t="shared" si="233"/>
        <v>42708.912997685184</v>
      </c>
      <c r="U2961">
        <f t="shared" si="234"/>
        <v>2016</v>
      </c>
    </row>
    <row r="2962" spans="1:21" ht="48" x14ac:dyDescent="0.2">
      <c r="A2962">
        <v>1058</v>
      </c>
      <c r="B2962" s="3" t="s">
        <v>1059</v>
      </c>
      <c r="C2962" s="3" t="s">
        <v>5168</v>
      </c>
      <c r="D2962" s="6">
        <v>40000</v>
      </c>
      <c r="E2962" s="8">
        <v>0</v>
      </c>
      <c r="F2962" t="s">
        <v>8219</v>
      </c>
      <c r="G2962" t="s">
        <v>8223</v>
      </c>
      <c r="H2962" t="s">
        <v>8245</v>
      </c>
      <c r="I2962">
        <v>1427328000</v>
      </c>
      <c r="J2962">
        <v>1423777043</v>
      </c>
      <c r="K2962" t="b">
        <v>0</v>
      </c>
      <c r="L2962">
        <v>0</v>
      </c>
      <c r="M2962" t="b">
        <v>0</v>
      </c>
      <c r="N2962" t="s">
        <v>8279</v>
      </c>
      <c r="O2962">
        <f t="shared" si="230"/>
        <v>0</v>
      </c>
      <c r="P2962">
        <f t="shared" si="231"/>
        <v>0</v>
      </c>
      <c r="Q2962" s="12" t="s">
        <v>8329</v>
      </c>
      <c r="R2962" t="s">
        <v>8330</v>
      </c>
      <c r="S2962" s="15">
        <f t="shared" si="232"/>
        <v>42047.900960648149</v>
      </c>
      <c r="T2962" s="15">
        <f t="shared" si="233"/>
        <v>42089</v>
      </c>
      <c r="U2962">
        <f t="shared" si="234"/>
        <v>2015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235">ROUND(E3002/D3002*100,0)</f>
        <v>100</v>
      </c>
      <c r="P3002">
        <f t="shared" ref="P3002:P3065" si="236">IFERROR(ROUND(E3002/L3002,2),0)</f>
        <v>62.5</v>
      </c>
      <c r="Q3002" s="12" t="s">
        <v>8315</v>
      </c>
      <c r="R3002" t="s">
        <v>8355</v>
      </c>
      <c r="S3002" s="15">
        <f t="shared" ref="S3002:S3065" si="237">(((J3002/60)/60)/24+DATE(1970,1,1))</f>
        <v>42752.827199074076</v>
      </c>
      <c r="T3002" s="15">
        <f t="shared" ref="T3002:T3065" si="238">(((I3002/60)/60)/24)+DATE(1970,1,1)</f>
        <v>42766.75</v>
      </c>
      <c r="U3002">
        <f t="shared" ref="U3002:U3065" si="239"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2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2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2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2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2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2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2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2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240">ROUND(E3066/D3066*100,0)</f>
        <v>11</v>
      </c>
      <c r="P3066">
        <f t="shared" ref="P3066:P3129" si="241">IFERROR(ROUND(E3066/L3066,2),0)</f>
        <v>117.65</v>
      </c>
      <c r="Q3066" s="12" t="s">
        <v>8315</v>
      </c>
      <c r="R3066" t="s">
        <v>8355</v>
      </c>
      <c r="S3066" s="15">
        <f t="shared" ref="S3066:S3129" si="242">(((J3066/60)/60)/24+DATE(1970,1,1))</f>
        <v>42299.130162037036</v>
      </c>
      <c r="T3066" s="15">
        <f t="shared" ref="T3066:T3129" si="243">(((I3066/60)/60)/24)+DATE(1970,1,1)</f>
        <v>42330.290972222225</v>
      </c>
      <c r="U3066">
        <f t="shared" ref="U3066:U3129" si="244"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2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2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2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2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2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2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2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2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16" x14ac:dyDescent="0.2">
      <c r="A3123">
        <v>1059</v>
      </c>
      <c r="B3123" s="3" t="s">
        <v>1060</v>
      </c>
      <c r="C3123" s="3" t="s">
        <v>5169</v>
      </c>
      <c r="D3123" s="6">
        <v>1100</v>
      </c>
      <c r="E3123" s="8">
        <v>0</v>
      </c>
      <c r="F3123" t="s">
        <v>8219</v>
      </c>
      <c r="G3123" t="s">
        <v>8223</v>
      </c>
      <c r="H3123" t="s">
        <v>8245</v>
      </c>
      <c r="I3123">
        <v>1426269456</v>
      </c>
      <c r="J3123">
        <v>1423681056</v>
      </c>
      <c r="K3123" t="b">
        <v>0</v>
      </c>
      <c r="L3123">
        <v>0</v>
      </c>
      <c r="M3123" t="b">
        <v>0</v>
      </c>
      <c r="N3123" t="s">
        <v>8279</v>
      </c>
      <c r="O3123">
        <f t="shared" si="240"/>
        <v>0</v>
      </c>
      <c r="P3123">
        <f t="shared" si="241"/>
        <v>0</v>
      </c>
      <c r="Q3123" s="12" t="s">
        <v>8329</v>
      </c>
      <c r="R3123" t="s">
        <v>8330</v>
      </c>
      <c r="S3123" s="15">
        <f t="shared" si="242"/>
        <v>42046.79</v>
      </c>
      <c r="T3123" s="15">
        <f t="shared" si="243"/>
        <v>42076.748333333337</v>
      </c>
      <c r="U3123">
        <f t="shared" si="244"/>
        <v>2015</v>
      </c>
    </row>
    <row r="3124" spans="1:21" ht="48" x14ac:dyDescent="0.2">
      <c r="A3124">
        <v>1060</v>
      </c>
      <c r="B3124" s="3" t="s">
        <v>1061</v>
      </c>
      <c r="C3124" s="3" t="s">
        <v>5170</v>
      </c>
      <c r="D3124" s="6">
        <v>5000</v>
      </c>
      <c r="E3124" s="8">
        <v>50</v>
      </c>
      <c r="F3124" t="s">
        <v>8219</v>
      </c>
      <c r="G3124" t="s">
        <v>8223</v>
      </c>
      <c r="H3124" t="s">
        <v>8245</v>
      </c>
      <c r="I3124">
        <v>1429134893</v>
      </c>
      <c r="J3124">
        <v>1426542893</v>
      </c>
      <c r="K3124" t="b">
        <v>0</v>
      </c>
      <c r="L3124">
        <v>1</v>
      </c>
      <c r="M3124" t="b">
        <v>0</v>
      </c>
      <c r="N3124" t="s">
        <v>8279</v>
      </c>
      <c r="O3124">
        <f t="shared" si="240"/>
        <v>1</v>
      </c>
      <c r="P3124">
        <f t="shared" si="241"/>
        <v>50</v>
      </c>
      <c r="Q3124" s="12" t="s">
        <v>8329</v>
      </c>
      <c r="R3124" t="s">
        <v>8330</v>
      </c>
      <c r="S3124" s="15">
        <f t="shared" si="242"/>
        <v>42079.913113425922</v>
      </c>
      <c r="T3124" s="15">
        <f t="shared" si="243"/>
        <v>42109.913113425922</v>
      </c>
      <c r="U3124">
        <f t="shared" si="244"/>
        <v>2015</v>
      </c>
    </row>
    <row r="3125" spans="1:21" ht="32" x14ac:dyDescent="0.2">
      <c r="A3125">
        <v>1061</v>
      </c>
      <c r="B3125" s="3" t="s">
        <v>1062</v>
      </c>
      <c r="C3125" s="3" t="s">
        <v>5171</v>
      </c>
      <c r="D3125" s="6">
        <v>4000</v>
      </c>
      <c r="E3125" s="8">
        <v>0</v>
      </c>
      <c r="F3125" t="s">
        <v>8219</v>
      </c>
      <c r="G3125" t="s">
        <v>8223</v>
      </c>
      <c r="H3125" t="s">
        <v>8245</v>
      </c>
      <c r="I3125">
        <v>1462150800</v>
      </c>
      <c r="J3125">
        <v>1456987108</v>
      </c>
      <c r="K3125" t="b">
        <v>0</v>
      </c>
      <c r="L3125">
        <v>0</v>
      </c>
      <c r="M3125" t="b">
        <v>0</v>
      </c>
      <c r="N3125" t="s">
        <v>8279</v>
      </c>
      <c r="O3125">
        <f t="shared" si="240"/>
        <v>0</v>
      </c>
      <c r="P3125">
        <f t="shared" si="241"/>
        <v>0</v>
      </c>
      <c r="Q3125" s="12" t="s">
        <v>8329</v>
      </c>
      <c r="R3125" t="s">
        <v>8330</v>
      </c>
      <c r="S3125" s="15">
        <f t="shared" si="242"/>
        <v>42432.276712962965</v>
      </c>
      <c r="T3125" s="15">
        <f t="shared" si="243"/>
        <v>42492.041666666672</v>
      </c>
      <c r="U3125">
        <f t="shared" si="244"/>
        <v>2016</v>
      </c>
    </row>
    <row r="3126" spans="1:21" ht="16" x14ac:dyDescent="0.2">
      <c r="A3126">
        <v>1062</v>
      </c>
      <c r="B3126" s="3" t="s">
        <v>1063</v>
      </c>
      <c r="C3126" s="3" t="s">
        <v>5172</v>
      </c>
      <c r="D3126" s="6">
        <v>199</v>
      </c>
      <c r="E3126" s="8">
        <v>190</v>
      </c>
      <c r="F3126" t="s">
        <v>8219</v>
      </c>
      <c r="G3126" t="s">
        <v>8223</v>
      </c>
      <c r="H3126" t="s">
        <v>8245</v>
      </c>
      <c r="I3126">
        <v>1468351341</v>
      </c>
      <c r="J3126">
        <v>1467746541</v>
      </c>
      <c r="K3126" t="b">
        <v>0</v>
      </c>
      <c r="L3126">
        <v>4</v>
      </c>
      <c r="M3126" t="b">
        <v>0</v>
      </c>
      <c r="N3126" t="s">
        <v>8279</v>
      </c>
      <c r="O3126">
        <f t="shared" si="240"/>
        <v>95</v>
      </c>
      <c r="P3126">
        <f t="shared" si="241"/>
        <v>47.5</v>
      </c>
      <c r="Q3126" s="12" t="s">
        <v>8329</v>
      </c>
      <c r="R3126" t="s">
        <v>8330</v>
      </c>
      <c r="S3126" s="15">
        <f t="shared" si="242"/>
        <v>42556.807187500002</v>
      </c>
      <c r="T3126" s="15">
        <f t="shared" si="243"/>
        <v>42563.807187500002</v>
      </c>
      <c r="U3126">
        <f t="shared" si="244"/>
        <v>2016</v>
      </c>
    </row>
    <row r="3127" spans="1:21" ht="48" x14ac:dyDescent="0.2">
      <c r="A3127">
        <v>1063</v>
      </c>
      <c r="B3127" s="3" t="s">
        <v>1064</v>
      </c>
      <c r="C3127" s="3" t="s">
        <v>5173</v>
      </c>
      <c r="D3127" s="6">
        <v>1000</v>
      </c>
      <c r="E3127" s="8">
        <v>0</v>
      </c>
      <c r="F3127" t="s">
        <v>8219</v>
      </c>
      <c r="G3127" t="s">
        <v>8223</v>
      </c>
      <c r="H3127" t="s">
        <v>8245</v>
      </c>
      <c r="I3127">
        <v>1472604262</v>
      </c>
      <c r="J3127">
        <v>1470012262</v>
      </c>
      <c r="K3127" t="b">
        <v>0</v>
      </c>
      <c r="L3127">
        <v>0</v>
      </c>
      <c r="M3127" t="b">
        <v>0</v>
      </c>
      <c r="N3127" t="s">
        <v>8279</v>
      </c>
      <c r="O3127">
        <f t="shared" si="240"/>
        <v>0</v>
      </c>
      <c r="P3127">
        <f t="shared" si="241"/>
        <v>0</v>
      </c>
      <c r="Q3127" s="12" t="s">
        <v>8329</v>
      </c>
      <c r="R3127" t="s">
        <v>8330</v>
      </c>
      <c r="S3127" s="15">
        <f t="shared" si="242"/>
        <v>42583.030810185184</v>
      </c>
      <c r="T3127" s="15">
        <f t="shared" si="243"/>
        <v>42613.030810185184</v>
      </c>
      <c r="U3127">
        <f t="shared" si="244"/>
        <v>2016</v>
      </c>
    </row>
    <row r="3128" spans="1:21" ht="48" x14ac:dyDescent="0.2">
      <c r="A3128">
        <v>1561</v>
      </c>
      <c r="B3128" s="3" t="s">
        <v>1562</v>
      </c>
      <c r="C3128" s="3" t="s">
        <v>5671</v>
      </c>
      <c r="D3128" s="6">
        <v>10000</v>
      </c>
      <c r="E3128" s="8">
        <v>67</v>
      </c>
      <c r="F3128" t="s">
        <v>8219</v>
      </c>
      <c r="G3128" t="s">
        <v>8223</v>
      </c>
      <c r="H3128" t="s">
        <v>8245</v>
      </c>
      <c r="I3128">
        <v>1383789603</v>
      </c>
      <c r="J3128">
        <v>1381194003</v>
      </c>
      <c r="K3128" t="b">
        <v>0</v>
      </c>
      <c r="L3128">
        <v>1</v>
      </c>
      <c r="M3128" t="b">
        <v>0</v>
      </c>
      <c r="N3128" t="s">
        <v>8288</v>
      </c>
      <c r="O3128">
        <f t="shared" si="240"/>
        <v>1</v>
      </c>
      <c r="P3128">
        <f t="shared" si="241"/>
        <v>67</v>
      </c>
      <c r="Q3128" s="12" t="s">
        <v>8320</v>
      </c>
      <c r="R3128" t="s">
        <v>8342</v>
      </c>
      <c r="S3128" s="15">
        <f t="shared" si="242"/>
        <v>41555.041701388887</v>
      </c>
      <c r="T3128" s="15">
        <f t="shared" si="243"/>
        <v>41585.083368055559</v>
      </c>
      <c r="U3128">
        <f t="shared" si="244"/>
        <v>2013</v>
      </c>
    </row>
    <row r="3129" spans="1:21" ht="48" x14ac:dyDescent="0.2">
      <c r="A3129">
        <v>1562</v>
      </c>
      <c r="B3129" s="3" t="s">
        <v>1563</v>
      </c>
      <c r="C3129" s="3" t="s">
        <v>5672</v>
      </c>
      <c r="D3129" s="6">
        <v>4000</v>
      </c>
      <c r="E3129" s="8">
        <v>0</v>
      </c>
      <c r="F3129" t="s">
        <v>8219</v>
      </c>
      <c r="G3129" t="s">
        <v>8223</v>
      </c>
      <c r="H3129" t="s">
        <v>8245</v>
      </c>
      <c r="I3129">
        <v>1259715000</v>
      </c>
      <c r="J3129">
        <v>1253712916</v>
      </c>
      <c r="K3129" t="b">
        <v>0</v>
      </c>
      <c r="L3129">
        <v>0</v>
      </c>
      <c r="M3129" t="b">
        <v>0</v>
      </c>
      <c r="N3129" t="s">
        <v>8288</v>
      </c>
      <c r="O3129">
        <f t="shared" si="240"/>
        <v>0</v>
      </c>
      <c r="P3129">
        <f t="shared" si="241"/>
        <v>0</v>
      </c>
      <c r="Q3129" s="12" t="s">
        <v>8320</v>
      </c>
      <c r="R3129" t="s">
        <v>8342</v>
      </c>
      <c r="S3129" s="15">
        <f t="shared" si="242"/>
        <v>40079.566157407404</v>
      </c>
      <c r="T3129" s="15">
        <f t="shared" si="243"/>
        <v>40149.034722222219</v>
      </c>
      <c r="U3129">
        <f t="shared" si="244"/>
        <v>2009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245">ROUND(E3130/D3130*100,0)</f>
        <v>109</v>
      </c>
      <c r="P3130">
        <f t="shared" ref="P3130:P3193" si="246">IFERROR(ROUND(E3130/L3130,2),0)</f>
        <v>139.24</v>
      </c>
      <c r="Q3130" s="12" t="s">
        <v>8315</v>
      </c>
      <c r="R3130" t="s">
        <v>8316</v>
      </c>
      <c r="S3130" s="15">
        <f t="shared" ref="S3130:S3193" si="247">(((J3130/60)/60)/24+DATE(1970,1,1))</f>
        <v>42780.825706018513</v>
      </c>
      <c r="T3130" s="15">
        <f t="shared" ref="T3130:T3193" si="248">(((I3130/60)/60)/24)+DATE(1970,1,1)</f>
        <v>42810.784039351856</v>
      </c>
      <c r="U3130">
        <f t="shared" ref="U3130:U3193" si="249">YEAR(S3130)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2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2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2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2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2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2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2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2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3795</v>
      </c>
      <c r="B3190" s="3" t="s">
        <v>3792</v>
      </c>
      <c r="C3190" s="3" t="s">
        <v>7905</v>
      </c>
      <c r="D3190" s="6">
        <v>600</v>
      </c>
      <c r="E3190" s="8">
        <v>10</v>
      </c>
      <c r="F3190" t="s">
        <v>8220</v>
      </c>
      <c r="G3190" t="s">
        <v>8224</v>
      </c>
      <c r="H3190" t="s">
        <v>8246</v>
      </c>
      <c r="I3190">
        <v>1440801000</v>
      </c>
      <c r="J3190">
        <v>1437042490</v>
      </c>
      <c r="K3190" t="b">
        <v>0</v>
      </c>
      <c r="L3190">
        <v>2</v>
      </c>
      <c r="M3190" t="b">
        <v>0</v>
      </c>
      <c r="N3190" t="s">
        <v>8303</v>
      </c>
      <c r="O3190">
        <f t="shared" si="245"/>
        <v>2</v>
      </c>
      <c r="P3190">
        <f t="shared" si="246"/>
        <v>5</v>
      </c>
      <c r="Q3190" s="12" t="s">
        <v>8315</v>
      </c>
      <c r="R3190" t="s">
        <v>8357</v>
      </c>
      <c r="S3190" s="15">
        <f t="shared" si="247"/>
        <v>42201.436226851853</v>
      </c>
      <c r="T3190" s="15">
        <f t="shared" si="248"/>
        <v>42244.9375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1563</v>
      </c>
      <c r="B3194" s="3" t="s">
        <v>1564</v>
      </c>
      <c r="C3194" s="3" t="s">
        <v>5673</v>
      </c>
      <c r="D3194" s="6">
        <v>6000</v>
      </c>
      <c r="E3194" s="8">
        <v>85</v>
      </c>
      <c r="F3194" t="s">
        <v>8219</v>
      </c>
      <c r="G3194" t="s">
        <v>8224</v>
      </c>
      <c r="H3194" t="s">
        <v>8246</v>
      </c>
      <c r="I3194">
        <v>1394815751</v>
      </c>
      <c r="J3194">
        <v>1389635351</v>
      </c>
      <c r="K3194" t="b">
        <v>0</v>
      </c>
      <c r="L3194">
        <v>2</v>
      </c>
      <c r="M3194" t="b">
        <v>0</v>
      </c>
      <c r="N3194" t="s">
        <v>8288</v>
      </c>
      <c r="O3194">
        <f t="shared" ref="O3194:O3257" si="250">ROUND(E3194/D3194*100,0)</f>
        <v>1</v>
      </c>
      <c r="P3194">
        <f t="shared" ref="P3194:P3257" si="251">IFERROR(ROUND(E3194/L3194,2),0)</f>
        <v>42.5</v>
      </c>
      <c r="Q3194" s="12" t="s">
        <v>8320</v>
      </c>
      <c r="R3194" t="s">
        <v>8342</v>
      </c>
      <c r="S3194" s="15">
        <f t="shared" ref="S3194:S3257" si="252">(((J3194/60)/60)/24+DATE(1970,1,1))</f>
        <v>41652.742488425924</v>
      </c>
      <c r="T3194" s="15">
        <f t="shared" ref="T3194:T3257" si="253">(((I3194/60)/60)/24)+DATE(1970,1,1)</f>
        <v>41712.700821759259</v>
      </c>
      <c r="U3194">
        <f t="shared" ref="U3194:U3257" si="254">YEAR(S3194)</f>
        <v>2014</v>
      </c>
    </row>
    <row r="3195" spans="1:21" ht="48" x14ac:dyDescent="0.2">
      <c r="A3195">
        <v>3201</v>
      </c>
      <c r="B3195" s="3" t="s">
        <v>3201</v>
      </c>
      <c r="C3195" s="3" t="s">
        <v>7311</v>
      </c>
      <c r="D3195" s="6">
        <v>2000</v>
      </c>
      <c r="E3195" s="8">
        <v>25</v>
      </c>
      <c r="F3195" t="s">
        <v>8220</v>
      </c>
      <c r="G3195" t="s">
        <v>8224</v>
      </c>
      <c r="H3195" t="s">
        <v>8246</v>
      </c>
      <c r="I3195">
        <v>1409509477</v>
      </c>
      <c r="J3195">
        <v>1407695077</v>
      </c>
      <c r="K3195" t="b">
        <v>0</v>
      </c>
      <c r="L3195">
        <v>2</v>
      </c>
      <c r="M3195" t="b">
        <v>0</v>
      </c>
      <c r="N3195" t="s">
        <v>8303</v>
      </c>
      <c r="O3195">
        <f t="shared" si="250"/>
        <v>1</v>
      </c>
      <c r="P3195">
        <f t="shared" si="251"/>
        <v>12.5</v>
      </c>
      <c r="Q3195" s="12" t="s">
        <v>8315</v>
      </c>
      <c r="R3195" t="s">
        <v>8357</v>
      </c>
      <c r="S3195" s="15">
        <f t="shared" si="252"/>
        <v>41861.767094907409</v>
      </c>
      <c r="T3195" s="15">
        <f t="shared" si="253"/>
        <v>41882.767094907409</v>
      </c>
      <c r="U3195">
        <f t="shared" si="254"/>
        <v>2014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2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2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2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2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2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2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2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48" x14ac:dyDescent="0.2">
      <c r="A3203">
        <v>3647</v>
      </c>
      <c r="B3203" s="3" t="s">
        <v>3645</v>
      </c>
      <c r="C3203" s="3" t="s">
        <v>7757</v>
      </c>
      <c r="D3203" s="6">
        <v>500</v>
      </c>
      <c r="E3203" s="8">
        <v>30</v>
      </c>
      <c r="F3203" t="s">
        <v>8220</v>
      </c>
      <c r="G3203" t="s">
        <v>8224</v>
      </c>
      <c r="H3203" t="s">
        <v>8246</v>
      </c>
      <c r="I3203">
        <v>1475258327</v>
      </c>
      <c r="J3203">
        <v>1471370327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6</v>
      </c>
      <c r="P3203">
        <f t="shared" si="251"/>
        <v>15</v>
      </c>
      <c r="Q3203" s="12" t="s">
        <v>8315</v>
      </c>
      <c r="R3203" t="s">
        <v>8357</v>
      </c>
      <c r="S3203" s="15">
        <f t="shared" si="252"/>
        <v>42598.749155092592</v>
      </c>
      <c r="T3203" s="15">
        <f t="shared" si="253"/>
        <v>42643.749155092592</v>
      </c>
      <c r="U3203">
        <f t="shared" si="254"/>
        <v>2016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 t="shared" si="250"/>
        <v>1</v>
      </c>
      <c r="P3207">
        <f t="shared" si="251"/>
        <v>50</v>
      </c>
      <c r="Q3207" s="12" t="s">
        <v>8315</v>
      </c>
      <c r="R3207" t="s">
        <v>8357</v>
      </c>
      <c r="S3207" s="15">
        <f t="shared" si="252"/>
        <v>42132.58048611111</v>
      </c>
      <c r="T3207" s="15">
        <f t="shared" si="253"/>
        <v>42162.58048611111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ref="O3258:O3321" si="255">ROUND(E3258/D3258*100,0)</f>
        <v>128</v>
      </c>
      <c r="P3258">
        <f t="shared" ref="P3258:P3321" si="256">IFERROR(ROUND(E3258/L3258,2),0)</f>
        <v>72.760000000000005</v>
      </c>
      <c r="Q3258" s="12" t="s">
        <v>8315</v>
      </c>
      <c r="R3258" t="s">
        <v>8316</v>
      </c>
      <c r="S3258" s="15">
        <f t="shared" ref="S3258:S3321" si="257">(((J3258/60)/60)/24+DATE(1970,1,1))</f>
        <v>42144.573807870373</v>
      </c>
      <c r="T3258" s="15">
        <f t="shared" ref="T3258:T3321" si="258">(((I3258/60)/60)/24)+DATE(1970,1,1)</f>
        <v>42166.165972222225</v>
      </c>
      <c r="U3258">
        <f t="shared" ref="U3258:U3321" si="259"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2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2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2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2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2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2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2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2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ref="O3322:O3385" si="260">ROUND(E3322/D3322*100,0)</f>
        <v>101</v>
      </c>
      <c r="P3322">
        <f t="shared" ref="P3322:P3385" si="261">IFERROR(ROUND(E3322/L3322,2),0)</f>
        <v>66.45</v>
      </c>
      <c r="Q3322" s="12" t="s">
        <v>8315</v>
      </c>
      <c r="R3322" t="s">
        <v>8316</v>
      </c>
      <c r="S3322" s="15">
        <f t="shared" ref="S3322:S3385" si="262">(((J3322/60)/60)/24+DATE(1970,1,1))</f>
        <v>42513.045798611114</v>
      </c>
      <c r="T3322" s="15">
        <f t="shared" ref="T3322:T3385" si="263">(((I3322/60)/60)/24)+DATE(1970,1,1)</f>
        <v>42543.045798611114</v>
      </c>
      <c r="U3322">
        <f t="shared" ref="U3322:U3385" si="264"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2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2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2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2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2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2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2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2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ref="O3386:O3449" si="265">ROUND(E3386/D3386*100,0)</f>
        <v>100</v>
      </c>
      <c r="P3386">
        <f t="shared" ref="P3386:P3449" si="266">IFERROR(ROUND(E3386/L3386,2),0)</f>
        <v>93.76</v>
      </c>
      <c r="Q3386" s="12" t="s">
        <v>8315</v>
      </c>
      <c r="R3386" t="s">
        <v>8316</v>
      </c>
      <c r="S3386" s="15">
        <f t="shared" ref="S3386:S3449" si="267">(((J3386/60)/60)/24+DATE(1970,1,1))</f>
        <v>42292.087592592594</v>
      </c>
      <c r="T3386" s="15">
        <f t="shared" ref="T3386:T3449" si="268">(((I3386/60)/60)/24)+DATE(1970,1,1)</f>
        <v>42329.125</v>
      </c>
      <c r="U3386">
        <f t="shared" ref="U3386:U3449" si="269"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2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2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2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2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2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2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2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2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ref="O3450:O3513" si="270">ROUND(E3450/D3450*100,0)</f>
        <v>110</v>
      </c>
      <c r="P3450">
        <f t="shared" ref="P3450:P3513" si="271">IFERROR(ROUND(E3450/L3450,2),0)</f>
        <v>51.22</v>
      </c>
      <c r="Q3450" s="12" t="s">
        <v>8315</v>
      </c>
      <c r="R3450" t="s">
        <v>8316</v>
      </c>
      <c r="S3450" s="15">
        <f t="shared" ref="S3450:S3513" si="272">(((J3450/60)/60)/24+DATE(1970,1,1))</f>
        <v>41960.119085648148</v>
      </c>
      <c r="T3450" s="15">
        <f t="shared" ref="T3450:T3513" si="273">(((I3450/60)/60)/24)+DATE(1970,1,1)</f>
        <v>41990.119085648148</v>
      </c>
      <c r="U3450">
        <f t="shared" ref="U3450:U3513" si="274"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2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2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2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2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2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2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2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2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ref="O3514:O3577" si="275">ROUND(E3514/D3514*100,0)</f>
        <v>100</v>
      </c>
      <c r="P3514">
        <f t="shared" ref="P3514:P3577" si="276">IFERROR(ROUND(E3514/L3514,2),0)</f>
        <v>58.82</v>
      </c>
      <c r="Q3514" s="12" t="s">
        <v>8315</v>
      </c>
      <c r="R3514" t="s">
        <v>8316</v>
      </c>
      <c r="S3514" s="15">
        <f t="shared" ref="S3514:S3577" si="277">(((J3514/60)/60)/24+DATE(1970,1,1))</f>
        <v>42057.536944444444</v>
      </c>
      <c r="T3514" s="15">
        <f t="shared" ref="T3514:T3577" si="278">(((I3514/60)/60)/24)+DATE(1970,1,1)</f>
        <v>42117.49527777778</v>
      </c>
      <c r="U3514">
        <f t="shared" ref="U3514:U3577" si="279"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2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2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2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2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2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2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2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2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ref="O3578:O3641" si="280">ROUND(E3578/D3578*100,0)</f>
        <v>100</v>
      </c>
      <c r="P3578">
        <f t="shared" ref="P3578:P3641" si="281">IFERROR(ROUND(E3578/L3578,2),0)</f>
        <v>20</v>
      </c>
      <c r="Q3578" s="12" t="s">
        <v>8315</v>
      </c>
      <c r="R3578" t="s">
        <v>8316</v>
      </c>
      <c r="S3578" s="15">
        <f t="shared" ref="S3578:S3641" si="282">(((J3578/60)/60)/24+DATE(1970,1,1))</f>
        <v>42649.54923611111</v>
      </c>
      <c r="T3578" s="15">
        <f t="shared" ref="T3578:T3641" si="283">(((I3578/60)/60)/24)+DATE(1970,1,1)</f>
        <v>42709.590902777782</v>
      </c>
      <c r="U3578">
        <f t="shared" ref="U3578:U3641" si="284"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2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2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2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2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2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2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2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2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3632</v>
      </c>
      <c r="B3632" s="3" t="s">
        <v>3630</v>
      </c>
      <c r="C3632" s="3" t="s">
        <v>7742</v>
      </c>
      <c r="D3632" s="6">
        <v>500</v>
      </c>
      <c r="E3632" s="8">
        <v>100</v>
      </c>
      <c r="F3632" t="s">
        <v>8220</v>
      </c>
      <c r="G3632" t="s">
        <v>8224</v>
      </c>
      <c r="H3632" t="s">
        <v>8246</v>
      </c>
      <c r="I3632">
        <v>1416781749</v>
      </c>
      <c r="J3632">
        <v>1415053749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20</v>
      </c>
      <c r="P3632">
        <f t="shared" si="281"/>
        <v>100</v>
      </c>
      <c r="Q3632" s="12" t="s">
        <v>8315</v>
      </c>
      <c r="R3632" t="s">
        <v>8357</v>
      </c>
      <c r="S3632" s="15">
        <f t="shared" si="282"/>
        <v>41946.936909722222</v>
      </c>
      <c r="T3632" s="15">
        <f t="shared" si="283"/>
        <v>41966.936909722222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3192</v>
      </c>
      <c r="B3634" s="3" t="s">
        <v>3192</v>
      </c>
      <c r="C3634" s="3" t="s">
        <v>7302</v>
      </c>
      <c r="D3634" s="6">
        <v>10000</v>
      </c>
      <c r="E3634" s="8">
        <v>102</v>
      </c>
      <c r="F3634" t="s">
        <v>8220</v>
      </c>
      <c r="G3634" t="s">
        <v>8224</v>
      </c>
      <c r="H3634" t="s">
        <v>8246</v>
      </c>
      <c r="I3634">
        <v>1425160800</v>
      </c>
      <c r="J3634">
        <v>1421274859</v>
      </c>
      <c r="K3634" t="b">
        <v>0</v>
      </c>
      <c r="L3634">
        <v>8</v>
      </c>
      <c r="M3634" t="b">
        <v>0</v>
      </c>
      <c r="N3634" t="s">
        <v>8303</v>
      </c>
      <c r="O3634">
        <f t="shared" si="280"/>
        <v>1</v>
      </c>
      <c r="P3634">
        <f t="shared" si="281"/>
        <v>12.75</v>
      </c>
      <c r="Q3634" s="12" t="s">
        <v>8315</v>
      </c>
      <c r="R3634" t="s">
        <v>8357</v>
      </c>
      <c r="S3634" s="15">
        <f t="shared" si="282"/>
        <v>42018.94049768518</v>
      </c>
      <c r="T3634" s="15">
        <f t="shared" si="283"/>
        <v>42063.916666666672</v>
      </c>
      <c r="U3634">
        <f t="shared" si="284"/>
        <v>2015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85">ROUND(E3642/D3642*100,0)</f>
        <v>6</v>
      </c>
      <c r="P3642">
        <f t="shared" ref="P3642:P3705" si="286">IFERROR(ROUND(E3642/L3642,2),0)</f>
        <v>18.329999999999998</v>
      </c>
      <c r="Q3642" s="12" t="s">
        <v>8315</v>
      </c>
      <c r="R3642" t="s">
        <v>8357</v>
      </c>
      <c r="S3642" s="15">
        <f t="shared" ref="S3642:S3705" si="287">(((J3642/60)/60)/24+DATE(1970,1,1))</f>
        <v>42104.781597222223</v>
      </c>
      <c r="T3642" s="15">
        <f t="shared" ref="T3642:T3705" si="288">(((I3642/60)/60)/24)+DATE(1970,1,1)</f>
        <v>42134.781597222223</v>
      </c>
      <c r="U3642">
        <f t="shared" ref="U3642:U3705" si="289"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2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2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2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2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2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2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48" x14ac:dyDescent="0.2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 t="shared" si="285"/>
        <v>3</v>
      </c>
      <c r="P3649">
        <f t="shared" si="286"/>
        <v>29</v>
      </c>
      <c r="Q3649" s="12" t="s">
        <v>8315</v>
      </c>
      <c r="R3649" t="s">
        <v>8357</v>
      </c>
      <c r="S3649" s="15">
        <f t="shared" si="287"/>
        <v>42138.798819444448</v>
      </c>
      <c r="T3649" s="15">
        <f t="shared" si="288"/>
        <v>42170.798819444448</v>
      </c>
      <c r="U3649">
        <f t="shared" si="289"/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2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ref="O3706:O3769" si="290">ROUND(E3706/D3706*100,0)</f>
        <v>136</v>
      </c>
      <c r="P3706">
        <f t="shared" ref="P3706:P3769" si="291">IFERROR(ROUND(E3706/L3706,2),0)</f>
        <v>15.15</v>
      </c>
      <c r="Q3706" s="12" t="s">
        <v>8315</v>
      </c>
      <c r="R3706" t="s">
        <v>8316</v>
      </c>
      <c r="S3706" s="15">
        <f t="shared" ref="S3706:S3769" si="292">(((J3706/60)/60)/24+DATE(1970,1,1))</f>
        <v>42461.689745370371</v>
      </c>
      <c r="T3706" s="15">
        <f t="shared" ref="T3706:T3769" si="293">(((I3706/60)/60)/24)+DATE(1970,1,1)</f>
        <v>42521.689745370371</v>
      </c>
      <c r="U3706">
        <f t="shared" ref="U3706:U3769" si="294"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2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2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2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2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2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2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2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2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48" x14ac:dyDescent="0.2">
      <c r="A3754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t="s">
        <v>8220</v>
      </c>
      <c r="G3754" t="s">
        <v>8224</v>
      </c>
      <c r="H3754" t="s">
        <v>8246</v>
      </c>
      <c r="I3754">
        <v>1433930302</v>
      </c>
      <c r="J3754">
        <v>1432115902</v>
      </c>
      <c r="K3754" t="b">
        <v>0</v>
      </c>
      <c r="L3754">
        <v>9</v>
      </c>
      <c r="M3754" t="b">
        <v>0</v>
      </c>
      <c r="N3754" t="s">
        <v>8303</v>
      </c>
      <c r="O3754">
        <f t="shared" si="290"/>
        <v>65</v>
      </c>
      <c r="P3754">
        <f t="shared" si="291"/>
        <v>14.44</v>
      </c>
      <c r="Q3754" s="12" t="s">
        <v>8315</v>
      </c>
      <c r="R3754" t="s">
        <v>8357</v>
      </c>
      <c r="S3754" s="15">
        <f t="shared" si="292"/>
        <v>42144.415532407409</v>
      </c>
      <c r="T3754" s="15">
        <f t="shared" si="293"/>
        <v>42165.415532407409</v>
      </c>
      <c r="U3754">
        <f t="shared" si="294"/>
        <v>2015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3205</v>
      </c>
      <c r="B3757" s="3" t="s">
        <v>3205</v>
      </c>
      <c r="C3757" s="3" t="s">
        <v>7315</v>
      </c>
      <c r="D3757" s="6">
        <v>8000</v>
      </c>
      <c r="E3757" s="8">
        <v>273</v>
      </c>
      <c r="F3757" t="s">
        <v>8220</v>
      </c>
      <c r="G3757" t="s">
        <v>8224</v>
      </c>
      <c r="H3757" t="s">
        <v>8246</v>
      </c>
      <c r="I3757">
        <v>1430470772</v>
      </c>
      <c r="J3757">
        <v>1427878772</v>
      </c>
      <c r="K3757" t="b">
        <v>0</v>
      </c>
      <c r="L3757">
        <v>12</v>
      </c>
      <c r="M3757" t="b">
        <v>0</v>
      </c>
      <c r="N3757" t="s">
        <v>8303</v>
      </c>
      <c r="O3757">
        <f t="shared" si="290"/>
        <v>3</v>
      </c>
      <c r="P3757">
        <f t="shared" si="291"/>
        <v>22.75</v>
      </c>
      <c r="Q3757" s="12" t="s">
        <v>8315</v>
      </c>
      <c r="R3757" t="s">
        <v>8357</v>
      </c>
      <c r="S3757" s="15">
        <f t="shared" si="292"/>
        <v>42095.374675925923</v>
      </c>
      <c r="T3757" s="15">
        <f t="shared" si="293"/>
        <v>42125.374675925923</v>
      </c>
      <c r="U3757">
        <f t="shared" si="294"/>
        <v>2015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2922</v>
      </c>
      <c r="B3763" s="3" t="s">
        <v>2922</v>
      </c>
      <c r="C3763" s="3" t="s">
        <v>7032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1431982727</v>
      </c>
      <c r="J3763">
        <v>1428094727</v>
      </c>
      <c r="K3763" t="b">
        <v>0</v>
      </c>
      <c r="L3763">
        <v>6</v>
      </c>
      <c r="M3763" t="b">
        <v>1</v>
      </c>
      <c r="N3763" t="s">
        <v>8303</v>
      </c>
      <c r="O3763">
        <f t="shared" si="290"/>
        <v>100</v>
      </c>
      <c r="P3763">
        <f t="shared" si="291"/>
        <v>83.33</v>
      </c>
      <c r="Q3763" s="12" t="s">
        <v>8315</v>
      </c>
      <c r="R3763" t="s">
        <v>8357</v>
      </c>
      <c r="S3763" s="15">
        <f t="shared" si="292"/>
        <v>42097.874155092592</v>
      </c>
      <c r="T3763" s="15">
        <f t="shared" si="293"/>
        <v>42142.874155092592</v>
      </c>
      <c r="U3763">
        <f t="shared" si="294"/>
        <v>2015</v>
      </c>
    </row>
    <row r="3764" spans="1:21" ht="48" x14ac:dyDescent="0.2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>
        <f t="shared" si="290"/>
        <v>100</v>
      </c>
      <c r="P3764">
        <f t="shared" si="291"/>
        <v>166.67</v>
      </c>
      <c r="Q3764" s="12" t="s">
        <v>8315</v>
      </c>
      <c r="R3764" t="s">
        <v>8357</v>
      </c>
      <c r="S3764" s="15">
        <f t="shared" si="292"/>
        <v>42173.466863425929</v>
      </c>
      <c r="T3764" s="15">
        <f t="shared" si="293"/>
        <v>42226.958333333328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95">ROUND(E3770/D3770*100,0)</f>
        <v>108</v>
      </c>
      <c r="P3770">
        <f t="shared" ref="P3770:P3833" si="296">IFERROR(ROUND(E3770/L3770,2),0)</f>
        <v>74.239999999999995</v>
      </c>
      <c r="Q3770" s="12" t="s">
        <v>8315</v>
      </c>
      <c r="R3770" t="s">
        <v>8357</v>
      </c>
      <c r="S3770" s="15">
        <f t="shared" ref="S3770:S3833" si="297">(((J3770/60)/60)/24+DATE(1970,1,1))</f>
        <v>41772.727893518517</v>
      </c>
      <c r="T3770" s="15">
        <f t="shared" ref="T3770:T3833" si="298">(((I3770/60)/60)/24)+DATE(1970,1,1)</f>
        <v>41802.727893518517</v>
      </c>
      <c r="U3770">
        <f t="shared" ref="U3770:U3833" si="299"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2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64" x14ac:dyDescent="0.2">
      <c r="A3772">
        <v>3752</v>
      </c>
      <c r="B3772" s="3" t="s">
        <v>3749</v>
      </c>
      <c r="C3772" s="3" t="s">
        <v>7862</v>
      </c>
      <c r="D3772" s="6">
        <v>500</v>
      </c>
      <c r="E3772" s="8">
        <v>565</v>
      </c>
      <c r="F3772" t="s">
        <v>8218</v>
      </c>
      <c r="G3772" t="s">
        <v>8224</v>
      </c>
      <c r="H3772" t="s">
        <v>8246</v>
      </c>
      <c r="I3772">
        <v>1476651600</v>
      </c>
      <c r="J3772">
        <v>1473189335</v>
      </c>
      <c r="K3772" t="b">
        <v>0</v>
      </c>
      <c r="L3772">
        <v>15</v>
      </c>
      <c r="M3772" t="b">
        <v>1</v>
      </c>
      <c r="N3772" t="s">
        <v>8303</v>
      </c>
      <c r="O3772">
        <f t="shared" si="295"/>
        <v>113</v>
      </c>
      <c r="P3772">
        <f t="shared" si="296"/>
        <v>37.67</v>
      </c>
      <c r="Q3772" s="12" t="s">
        <v>8315</v>
      </c>
      <c r="R3772" t="s">
        <v>8357</v>
      </c>
      <c r="S3772" s="15">
        <f t="shared" si="297"/>
        <v>42619.802488425921</v>
      </c>
      <c r="T3772" s="15">
        <f t="shared" si="298"/>
        <v>42659.875</v>
      </c>
      <c r="U3772">
        <f t="shared" si="299"/>
        <v>2016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2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2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2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2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2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2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3193</v>
      </c>
      <c r="B3784" s="3" t="s">
        <v>3193</v>
      </c>
      <c r="C3784" s="3" t="s">
        <v>7303</v>
      </c>
      <c r="D3784" s="6">
        <v>5000</v>
      </c>
      <c r="E3784" s="8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>
        <f t="shared" si="295"/>
        <v>12</v>
      </c>
      <c r="P3784">
        <f t="shared" si="296"/>
        <v>24.46</v>
      </c>
      <c r="Q3784" s="12" t="s">
        <v>8315</v>
      </c>
      <c r="R3784" t="s">
        <v>8357</v>
      </c>
      <c r="S3784" s="15">
        <f t="shared" si="297"/>
        <v>42010.968240740738</v>
      </c>
      <c r="T3784" s="15">
        <f t="shared" si="298"/>
        <v>42055.968240740738</v>
      </c>
      <c r="U3784">
        <f t="shared" si="299"/>
        <v>2015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3755</v>
      </c>
      <c r="B3787" s="3" t="s">
        <v>3752</v>
      </c>
      <c r="C3787" s="3" t="s">
        <v>7865</v>
      </c>
      <c r="D3787" s="6">
        <v>550</v>
      </c>
      <c r="E3787" s="8">
        <v>713</v>
      </c>
      <c r="F3787" t="s">
        <v>8218</v>
      </c>
      <c r="G3787" t="s">
        <v>8224</v>
      </c>
      <c r="H3787" t="s">
        <v>8246</v>
      </c>
      <c r="I3787">
        <v>1460753307</v>
      </c>
      <c r="J3787">
        <v>1458161307</v>
      </c>
      <c r="K3787" t="b">
        <v>0</v>
      </c>
      <c r="L3787">
        <v>28</v>
      </c>
      <c r="M3787" t="b">
        <v>1</v>
      </c>
      <c r="N3787" t="s">
        <v>8303</v>
      </c>
      <c r="O3787">
        <f t="shared" si="295"/>
        <v>130</v>
      </c>
      <c r="P3787">
        <f t="shared" si="296"/>
        <v>25.46</v>
      </c>
      <c r="Q3787" s="12" t="s">
        <v>8315</v>
      </c>
      <c r="R3787" t="s">
        <v>8357</v>
      </c>
      <c r="S3787" s="15">
        <f t="shared" si="297"/>
        <v>42445.866979166662</v>
      </c>
      <c r="T3787" s="15">
        <f t="shared" si="298"/>
        <v>42475.866979166662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1564</v>
      </c>
      <c r="B3791" s="3" t="s">
        <v>1565</v>
      </c>
      <c r="C3791" s="3" t="s">
        <v>5674</v>
      </c>
      <c r="D3791" s="6">
        <v>10000</v>
      </c>
      <c r="E3791" s="8">
        <v>10</v>
      </c>
      <c r="F3791" t="s">
        <v>8219</v>
      </c>
      <c r="G3791" t="s">
        <v>8223</v>
      </c>
      <c r="H3791" t="s">
        <v>8245</v>
      </c>
      <c r="I3791">
        <v>1432843500</v>
      </c>
      <c r="J3791">
        <v>1430124509</v>
      </c>
      <c r="K3791" t="b">
        <v>0</v>
      </c>
      <c r="L3791">
        <v>1</v>
      </c>
      <c r="M3791" t="b">
        <v>0</v>
      </c>
      <c r="N3791" t="s">
        <v>8288</v>
      </c>
      <c r="O3791">
        <f t="shared" si="295"/>
        <v>0</v>
      </c>
      <c r="P3791">
        <f t="shared" si="296"/>
        <v>10</v>
      </c>
      <c r="Q3791" s="12" t="s">
        <v>8320</v>
      </c>
      <c r="R3791" t="s">
        <v>8342</v>
      </c>
      <c r="S3791" s="15">
        <f t="shared" si="297"/>
        <v>42121.367002314815</v>
      </c>
      <c r="T3791" s="15">
        <f t="shared" si="298"/>
        <v>42152.836805555555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3762</v>
      </c>
      <c r="B3796" s="3" t="s">
        <v>3759</v>
      </c>
      <c r="C3796" s="3" t="s">
        <v>7872</v>
      </c>
      <c r="D3796" s="6">
        <v>1250</v>
      </c>
      <c r="E3796" s="8">
        <v>1328</v>
      </c>
      <c r="F3796" t="s">
        <v>8218</v>
      </c>
      <c r="G3796" t="s">
        <v>8224</v>
      </c>
      <c r="H3796" t="s">
        <v>8246</v>
      </c>
      <c r="I3796">
        <v>1438543889</v>
      </c>
      <c r="J3796">
        <v>1436383889</v>
      </c>
      <c r="K3796" t="b">
        <v>0</v>
      </c>
      <c r="L3796">
        <v>28</v>
      </c>
      <c r="M3796" t="b">
        <v>1</v>
      </c>
      <c r="N3796" t="s">
        <v>8303</v>
      </c>
      <c r="O3796">
        <f t="shared" si="295"/>
        <v>106</v>
      </c>
      <c r="P3796">
        <f t="shared" si="296"/>
        <v>47.43</v>
      </c>
      <c r="Q3796" s="12" t="s">
        <v>8315</v>
      </c>
      <c r="R3796" t="s">
        <v>8357</v>
      </c>
      <c r="S3796" s="15">
        <f t="shared" si="297"/>
        <v>42193.813530092593</v>
      </c>
      <c r="T3796" s="15">
        <f t="shared" si="298"/>
        <v>42218.813530092593</v>
      </c>
      <c r="U3796">
        <f t="shared" si="299"/>
        <v>2015</v>
      </c>
    </row>
    <row r="3797" spans="1:21" ht="32" x14ac:dyDescent="0.2">
      <c r="A3797">
        <v>2937</v>
      </c>
      <c r="B3797" s="3" t="s">
        <v>2937</v>
      </c>
      <c r="C3797" s="3" t="s">
        <v>7047</v>
      </c>
      <c r="D3797" s="6">
        <v>1500</v>
      </c>
      <c r="E3797" s="8">
        <v>2000</v>
      </c>
      <c r="F3797" t="s">
        <v>8218</v>
      </c>
      <c r="G3797" t="s">
        <v>8224</v>
      </c>
      <c r="H3797" t="s">
        <v>8246</v>
      </c>
      <c r="I3797">
        <v>1405249113</v>
      </c>
      <c r="J3797">
        <v>1402657113</v>
      </c>
      <c r="K3797" t="b">
        <v>0</v>
      </c>
      <c r="L3797">
        <v>55</v>
      </c>
      <c r="M3797" t="b">
        <v>1</v>
      </c>
      <c r="N3797" t="s">
        <v>8303</v>
      </c>
      <c r="O3797">
        <f t="shared" si="295"/>
        <v>133</v>
      </c>
      <c r="P3797">
        <f t="shared" si="296"/>
        <v>36.36</v>
      </c>
      <c r="Q3797" s="12" t="s">
        <v>8315</v>
      </c>
      <c r="R3797" t="s">
        <v>8357</v>
      </c>
      <c r="S3797" s="15">
        <f t="shared" si="297"/>
        <v>41803.457326388889</v>
      </c>
      <c r="T3797" s="15">
        <f t="shared" si="298"/>
        <v>41833.457326388889</v>
      </c>
      <c r="U3797">
        <f t="shared" si="299"/>
        <v>2014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ref="O3834:O3889" si="300">ROUND(E3834/D3834*100,0)</f>
        <v>105</v>
      </c>
      <c r="P3834">
        <f t="shared" ref="P3834:P3889" si="301">IFERROR(ROUND(E3834/L3834,2),0)</f>
        <v>139.56</v>
      </c>
      <c r="Q3834" s="12" t="s">
        <v>8315</v>
      </c>
      <c r="R3834" t="s">
        <v>8316</v>
      </c>
      <c r="S3834" s="15">
        <f t="shared" ref="S3834:S3889" si="302">(((J3834/60)/60)/24+DATE(1970,1,1))</f>
        <v>42375.114988425921</v>
      </c>
      <c r="T3834" s="15">
        <f t="shared" ref="T3834:T3889" si="303">(((I3834/60)/60)/24)+DATE(1970,1,1)</f>
        <v>42420.114988425921</v>
      </c>
      <c r="U3834">
        <f t="shared" ref="U3834:U3889" si="304"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2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2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2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2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2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2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2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2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48" x14ac:dyDescent="0.2">
      <c r="A3870">
        <v>3770</v>
      </c>
      <c r="B3870" s="3" t="s">
        <v>3767</v>
      </c>
      <c r="C3870" s="3" t="s">
        <v>7880</v>
      </c>
      <c r="D3870" s="6">
        <v>2000</v>
      </c>
      <c r="E3870" s="8">
        <v>2000</v>
      </c>
      <c r="F3870" t="s">
        <v>8218</v>
      </c>
      <c r="G3870" t="s">
        <v>8224</v>
      </c>
      <c r="H3870" t="s">
        <v>8246</v>
      </c>
      <c r="I3870">
        <v>1434234010</v>
      </c>
      <c r="J3870">
        <v>1431642010</v>
      </c>
      <c r="K3870" t="b">
        <v>0</v>
      </c>
      <c r="L3870">
        <v>20</v>
      </c>
      <c r="M3870" t="b">
        <v>1</v>
      </c>
      <c r="N3870" t="s">
        <v>8303</v>
      </c>
      <c r="O3870">
        <f t="shared" si="300"/>
        <v>100</v>
      </c>
      <c r="P3870">
        <f t="shared" si="301"/>
        <v>100</v>
      </c>
      <c r="Q3870" s="12" t="s">
        <v>8315</v>
      </c>
      <c r="R3870" t="s">
        <v>8357</v>
      </c>
      <c r="S3870" s="15">
        <f t="shared" si="302"/>
        <v>42138.930671296301</v>
      </c>
      <c r="T3870" s="15">
        <f t="shared" si="303"/>
        <v>42168.930671296301</v>
      </c>
      <c r="U3870">
        <f t="shared" si="304"/>
        <v>2015</v>
      </c>
    </row>
    <row r="3871" spans="1:21" ht="48" x14ac:dyDescent="0.2">
      <c r="A3871">
        <v>1565</v>
      </c>
      <c r="B3871" s="3" t="s">
        <v>1566</v>
      </c>
      <c r="C3871" s="3" t="s">
        <v>5675</v>
      </c>
      <c r="D3871" s="6">
        <v>4000</v>
      </c>
      <c r="E3871" s="8">
        <v>100</v>
      </c>
      <c r="F3871" t="s">
        <v>8219</v>
      </c>
      <c r="G3871" t="s">
        <v>8223</v>
      </c>
      <c r="H3871" t="s">
        <v>8245</v>
      </c>
      <c r="I3871">
        <v>1307554261</v>
      </c>
      <c r="J3871">
        <v>1304962261</v>
      </c>
      <c r="K3871" t="b">
        <v>0</v>
      </c>
      <c r="L3871">
        <v>1</v>
      </c>
      <c r="M3871" t="b">
        <v>0</v>
      </c>
      <c r="N3871" t="s">
        <v>8288</v>
      </c>
      <c r="O3871">
        <f t="shared" si="300"/>
        <v>3</v>
      </c>
      <c r="P3871">
        <f t="shared" si="301"/>
        <v>100</v>
      </c>
      <c r="Q3871" s="12" t="s">
        <v>8320</v>
      </c>
      <c r="R3871" t="s">
        <v>8342</v>
      </c>
      <c r="S3871" s="15">
        <f t="shared" si="302"/>
        <v>40672.729872685188</v>
      </c>
      <c r="T3871" s="15">
        <f t="shared" si="303"/>
        <v>40702.729872685188</v>
      </c>
      <c r="U3871">
        <f t="shared" si="304"/>
        <v>2011</v>
      </c>
    </row>
    <row r="3872" spans="1:21" ht="48" x14ac:dyDescent="0.2">
      <c r="A3872">
        <v>1566</v>
      </c>
      <c r="B3872" s="3" t="s">
        <v>1567</v>
      </c>
      <c r="C3872" s="3" t="s">
        <v>5676</v>
      </c>
      <c r="D3872" s="6">
        <v>30000</v>
      </c>
      <c r="E3872" s="8">
        <v>6375</v>
      </c>
      <c r="F3872" t="s">
        <v>8219</v>
      </c>
      <c r="G3872" t="s">
        <v>8223</v>
      </c>
      <c r="H3872" t="s">
        <v>8245</v>
      </c>
      <c r="I3872">
        <v>1469656800</v>
      </c>
      <c r="J3872">
        <v>1467151204</v>
      </c>
      <c r="K3872" t="b">
        <v>0</v>
      </c>
      <c r="L3872">
        <v>59</v>
      </c>
      <c r="M3872" t="b">
        <v>0</v>
      </c>
      <c r="N3872" t="s">
        <v>8288</v>
      </c>
      <c r="O3872">
        <f t="shared" si="300"/>
        <v>21</v>
      </c>
      <c r="P3872">
        <f t="shared" si="301"/>
        <v>108.05</v>
      </c>
      <c r="Q3872" s="12" t="s">
        <v>8320</v>
      </c>
      <c r="R3872" t="s">
        <v>8342</v>
      </c>
      <c r="S3872" s="15">
        <f t="shared" si="302"/>
        <v>42549.916712962964</v>
      </c>
      <c r="T3872" s="15">
        <f t="shared" si="303"/>
        <v>42578.916666666672</v>
      </c>
      <c r="U3872">
        <f t="shared" si="304"/>
        <v>2016</v>
      </c>
    </row>
    <row r="3873" spans="1:21" ht="48" x14ac:dyDescent="0.2">
      <c r="A3873">
        <v>1567</v>
      </c>
      <c r="B3873" s="3" t="s">
        <v>1568</v>
      </c>
      <c r="C3873" s="3" t="s">
        <v>5677</v>
      </c>
      <c r="D3873" s="6">
        <v>8500</v>
      </c>
      <c r="E3873" s="8">
        <v>350</v>
      </c>
      <c r="F3873" t="s">
        <v>8219</v>
      </c>
      <c r="G3873" t="s">
        <v>8223</v>
      </c>
      <c r="H3873" t="s">
        <v>8245</v>
      </c>
      <c r="I3873">
        <v>1392595200</v>
      </c>
      <c r="J3873">
        <v>1391293745</v>
      </c>
      <c r="K3873" t="b">
        <v>0</v>
      </c>
      <c r="L3873">
        <v>13</v>
      </c>
      <c r="M3873" t="b">
        <v>0</v>
      </c>
      <c r="N3873" t="s">
        <v>8288</v>
      </c>
      <c r="O3873">
        <f t="shared" si="300"/>
        <v>4</v>
      </c>
      <c r="P3873">
        <f t="shared" si="301"/>
        <v>26.92</v>
      </c>
      <c r="Q3873" s="12" t="s">
        <v>8320</v>
      </c>
      <c r="R3873" t="s">
        <v>8342</v>
      </c>
      <c r="S3873" s="15">
        <f t="shared" si="302"/>
        <v>41671.936863425923</v>
      </c>
      <c r="T3873" s="15">
        <f t="shared" si="303"/>
        <v>41687</v>
      </c>
      <c r="U3873">
        <f t="shared" si="304"/>
        <v>2014</v>
      </c>
    </row>
    <row r="3874" spans="1:21" ht="48" x14ac:dyDescent="0.2">
      <c r="A3874">
        <v>1568</v>
      </c>
      <c r="B3874" s="3" t="s">
        <v>1569</v>
      </c>
      <c r="C3874" s="3" t="s">
        <v>5678</v>
      </c>
      <c r="D3874" s="6">
        <v>25000</v>
      </c>
      <c r="E3874" s="8">
        <v>3410</v>
      </c>
      <c r="F3874" t="s">
        <v>8219</v>
      </c>
      <c r="G3874" t="s">
        <v>8223</v>
      </c>
      <c r="H3874" t="s">
        <v>8245</v>
      </c>
      <c r="I3874">
        <v>1419384585</v>
      </c>
      <c r="J3874">
        <v>1416360585</v>
      </c>
      <c r="K3874" t="b">
        <v>0</v>
      </c>
      <c r="L3874">
        <v>22</v>
      </c>
      <c r="M3874" t="b">
        <v>0</v>
      </c>
      <c r="N3874" t="s">
        <v>8288</v>
      </c>
      <c r="O3874">
        <f t="shared" si="300"/>
        <v>14</v>
      </c>
      <c r="P3874">
        <f t="shared" si="301"/>
        <v>155</v>
      </c>
      <c r="Q3874" s="12" t="s">
        <v>8320</v>
      </c>
      <c r="R3874" t="s">
        <v>8342</v>
      </c>
      <c r="S3874" s="15">
        <f t="shared" si="302"/>
        <v>41962.062326388885</v>
      </c>
      <c r="T3874" s="15">
        <f t="shared" si="303"/>
        <v>41997.062326388885</v>
      </c>
      <c r="U3874">
        <f t="shared" si="304"/>
        <v>2014</v>
      </c>
    </row>
    <row r="3875" spans="1:21" ht="16" x14ac:dyDescent="0.2">
      <c r="A3875">
        <v>1569</v>
      </c>
      <c r="B3875" s="3" t="s">
        <v>1570</v>
      </c>
      <c r="C3875" s="3" t="s">
        <v>5679</v>
      </c>
      <c r="D3875" s="6">
        <v>30000</v>
      </c>
      <c r="E3875" s="8">
        <v>0</v>
      </c>
      <c r="F3875" t="s">
        <v>8219</v>
      </c>
      <c r="G3875" t="s">
        <v>8223</v>
      </c>
      <c r="H3875" t="s">
        <v>8245</v>
      </c>
      <c r="I3875">
        <v>1369498714</v>
      </c>
      <c r="J3875">
        <v>1366906714</v>
      </c>
      <c r="K3875" t="b">
        <v>0</v>
      </c>
      <c r="L3875">
        <v>0</v>
      </c>
      <c r="M3875" t="b">
        <v>0</v>
      </c>
      <c r="N3875" t="s">
        <v>8288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8342</v>
      </c>
      <c r="S3875" s="15">
        <f t="shared" si="302"/>
        <v>41389.679560185185</v>
      </c>
      <c r="T3875" s="15">
        <f t="shared" si="303"/>
        <v>41419.679560185185</v>
      </c>
      <c r="U3875">
        <f t="shared" si="304"/>
        <v>2013</v>
      </c>
    </row>
    <row r="3876" spans="1:21" ht="32" x14ac:dyDescent="0.2">
      <c r="A3876">
        <v>1570</v>
      </c>
      <c r="B3876" s="3" t="s">
        <v>1571</v>
      </c>
      <c r="C3876" s="3" t="s">
        <v>5680</v>
      </c>
      <c r="D3876" s="6">
        <v>6000</v>
      </c>
      <c r="E3876" s="8">
        <v>2484</v>
      </c>
      <c r="F3876" t="s">
        <v>8219</v>
      </c>
      <c r="G3876" t="s">
        <v>8223</v>
      </c>
      <c r="H3876" t="s">
        <v>8245</v>
      </c>
      <c r="I3876">
        <v>1460140282</v>
      </c>
      <c r="J3876">
        <v>1457551882</v>
      </c>
      <c r="K3876" t="b">
        <v>0</v>
      </c>
      <c r="L3876">
        <v>52</v>
      </c>
      <c r="M3876" t="b">
        <v>0</v>
      </c>
      <c r="N3876" t="s">
        <v>8288</v>
      </c>
      <c r="O3876">
        <f t="shared" si="300"/>
        <v>41</v>
      </c>
      <c r="P3876">
        <f t="shared" si="301"/>
        <v>47.77</v>
      </c>
      <c r="Q3876" s="12" t="s">
        <v>8320</v>
      </c>
      <c r="R3876" t="s">
        <v>8342</v>
      </c>
      <c r="S3876" s="15">
        <f t="shared" si="302"/>
        <v>42438.813449074078</v>
      </c>
      <c r="T3876" s="15">
        <f t="shared" si="303"/>
        <v>42468.771782407406</v>
      </c>
      <c r="U3876">
        <f t="shared" si="304"/>
        <v>2016</v>
      </c>
    </row>
    <row r="3877" spans="1:21" ht="48" x14ac:dyDescent="0.2">
      <c r="A3877">
        <v>1571</v>
      </c>
      <c r="B3877" s="3" t="s">
        <v>1572</v>
      </c>
      <c r="C3877" s="3" t="s">
        <v>5681</v>
      </c>
      <c r="D3877" s="6">
        <v>12100</v>
      </c>
      <c r="E3877" s="8">
        <v>80</v>
      </c>
      <c r="F3877" t="s">
        <v>8219</v>
      </c>
      <c r="G3877" t="s">
        <v>8224</v>
      </c>
      <c r="H3877" t="s">
        <v>8246</v>
      </c>
      <c r="I3877">
        <v>1434738483</v>
      </c>
      <c r="J3877">
        <v>1432146483</v>
      </c>
      <c r="K3877" t="b">
        <v>0</v>
      </c>
      <c r="L3877">
        <v>4</v>
      </c>
      <c r="M3877" t="b">
        <v>0</v>
      </c>
      <c r="N3877" t="s">
        <v>8288</v>
      </c>
      <c r="O3877">
        <f t="shared" si="300"/>
        <v>1</v>
      </c>
      <c r="P3877">
        <f t="shared" si="301"/>
        <v>20</v>
      </c>
      <c r="Q3877" s="12" t="s">
        <v>8320</v>
      </c>
      <c r="R3877" t="s">
        <v>8342</v>
      </c>
      <c r="S3877" s="15">
        <f t="shared" si="302"/>
        <v>42144.769479166673</v>
      </c>
      <c r="T3877" s="15">
        <f t="shared" si="303"/>
        <v>42174.769479166673</v>
      </c>
      <c r="U3877">
        <f t="shared" si="304"/>
        <v>2015</v>
      </c>
    </row>
    <row r="3878" spans="1:21" ht="48" x14ac:dyDescent="0.2">
      <c r="A3878">
        <v>3782</v>
      </c>
      <c r="B3878" s="3" t="s">
        <v>3779</v>
      </c>
      <c r="C3878" s="3" t="s">
        <v>7892</v>
      </c>
      <c r="D3878" s="6">
        <v>2000</v>
      </c>
      <c r="E3878" s="8">
        <v>2035</v>
      </c>
      <c r="F3878" t="s">
        <v>8218</v>
      </c>
      <c r="G3878" t="s">
        <v>8224</v>
      </c>
      <c r="H3878" t="s">
        <v>8246</v>
      </c>
      <c r="I3878">
        <v>1469401200</v>
      </c>
      <c r="J3878">
        <v>1466887297</v>
      </c>
      <c r="K3878" t="b">
        <v>0</v>
      </c>
      <c r="L3878">
        <v>27</v>
      </c>
      <c r="M3878" t="b">
        <v>1</v>
      </c>
      <c r="N3878" t="s">
        <v>8303</v>
      </c>
      <c r="O3878">
        <f t="shared" si="300"/>
        <v>102</v>
      </c>
      <c r="P3878">
        <f t="shared" si="301"/>
        <v>75.37</v>
      </c>
      <c r="Q3878" s="12" t="s">
        <v>8315</v>
      </c>
      <c r="R3878" t="s">
        <v>8357</v>
      </c>
      <c r="S3878" s="15">
        <f t="shared" si="302"/>
        <v>42546.862233796302</v>
      </c>
      <c r="T3878" s="15">
        <f t="shared" si="303"/>
        <v>42575.958333333328</v>
      </c>
      <c r="U3878">
        <f t="shared" si="304"/>
        <v>2016</v>
      </c>
    </row>
    <row r="3879" spans="1:21" ht="48" x14ac:dyDescent="0.2">
      <c r="A3879">
        <v>1572</v>
      </c>
      <c r="B3879" s="3" t="s">
        <v>1573</v>
      </c>
      <c r="C3879" s="3" t="s">
        <v>5682</v>
      </c>
      <c r="D3879" s="6">
        <v>2500</v>
      </c>
      <c r="E3879" s="8">
        <v>125</v>
      </c>
      <c r="F3879" t="s">
        <v>8219</v>
      </c>
      <c r="G3879" t="s">
        <v>8224</v>
      </c>
      <c r="H3879" t="s">
        <v>8246</v>
      </c>
      <c r="I3879">
        <v>1456703940</v>
      </c>
      <c r="J3879">
        <v>1454546859</v>
      </c>
      <c r="K3879" t="b">
        <v>0</v>
      </c>
      <c r="L3879">
        <v>3</v>
      </c>
      <c r="M3879" t="b">
        <v>0</v>
      </c>
      <c r="N3879" t="s">
        <v>8288</v>
      </c>
      <c r="O3879">
        <f t="shared" si="300"/>
        <v>5</v>
      </c>
      <c r="P3879">
        <f t="shared" si="301"/>
        <v>41.67</v>
      </c>
      <c r="Q3879" s="12" t="s">
        <v>8320</v>
      </c>
      <c r="R3879" t="s">
        <v>8342</v>
      </c>
      <c r="S3879" s="15">
        <f t="shared" si="302"/>
        <v>42404.033090277779</v>
      </c>
      <c r="T3879" s="15">
        <f t="shared" si="303"/>
        <v>42428.999305555553</v>
      </c>
      <c r="U3879">
        <f t="shared" si="304"/>
        <v>2016</v>
      </c>
    </row>
    <row r="3880" spans="1:21" ht="48" x14ac:dyDescent="0.2">
      <c r="A3880">
        <v>1573</v>
      </c>
      <c r="B3880" s="3" t="s">
        <v>1574</v>
      </c>
      <c r="C3880" s="3" t="s">
        <v>5683</v>
      </c>
      <c r="D3880" s="6">
        <v>9000</v>
      </c>
      <c r="E3880" s="8">
        <v>223</v>
      </c>
      <c r="F3880" t="s">
        <v>8219</v>
      </c>
      <c r="G3880" t="s">
        <v>8228</v>
      </c>
      <c r="H3880" t="s">
        <v>8250</v>
      </c>
      <c r="I3880">
        <v>1491019140</v>
      </c>
      <c r="J3880">
        <v>1487548802</v>
      </c>
      <c r="K3880" t="b">
        <v>0</v>
      </c>
      <c r="L3880">
        <v>3</v>
      </c>
      <c r="M3880" t="b">
        <v>0</v>
      </c>
      <c r="N3880" t="s">
        <v>8288</v>
      </c>
      <c r="O3880">
        <f t="shared" si="300"/>
        <v>2</v>
      </c>
      <c r="P3880">
        <f t="shared" si="301"/>
        <v>74.33</v>
      </c>
      <c r="Q3880" s="12" t="s">
        <v>8320</v>
      </c>
      <c r="R3880" t="s">
        <v>8342</v>
      </c>
      <c r="S3880" s="15">
        <f t="shared" si="302"/>
        <v>42786.000023148154</v>
      </c>
      <c r="T3880" s="15">
        <f t="shared" si="303"/>
        <v>42826.165972222225</v>
      </c>
      <c r="U3880">
        <f t="shared" si="304"/>
        <v>2017</v>
      </c>
    </row>
    <row r="3881" spans="1:21" ht="48" x14ac:dyDescent="0.2">
      <c r="A3881">
        <v>1574</v>
      </c>
      <c r="B3881" s="3" t="s">
        <v>1575</v>
      </c>
      <c r="C3881" s="3" t="s">
        <v>5684</v>
      </c>
      <c r="D3881" s="6">
        <v>10000</v>
      </c>
      <c r="E3881" s="8">
        <v>506</v>
      </c>
      <c r="F3881" t="s">
        <v>8219</v>
      </c>
      <c r="G3881" t="s">
        <v>8223</v>
      </c>
      <c r="H3881" t="s">
        <v>8245</v>
      </c>
      <c r="I3881">
        <v>1424211329</v>
      </c>
      <c r="J3881">
        <v>1421187329</v>
      </c>
      <c r="K3881" t="b">
        <v>0</v>
      </c>
      <c r="L3881">
        <v>6</v>
      </c>
      <c r="M3881" t="b">
        <v>0</v>
      </c>
      <c r="N3881" t="s">
        <v>8288</v>
      </c>
      <c r="O3881">
        <f t="shared" si="300"/>
        <v>5</v>
      </c>
      <c r="P3881">
        <f t="shared" si="301"/>
        <v>84.33</v>
      </c>
      <c r="Q3881" s="12" t="s">
        <v>8320</v>
      </c>
      <c r="R3881" t="s">
        <v>8342</v>
      </c>
      <c r="S3881" s="15">
        <f t="shared" si="302"/>
        <v>42017.927418981482</v>
      </c>
      <c r="T3881" s="15">
        <f t="shared" si="303"/>
        <v>42052.927418981482</v>
      </c>
      <c r="U3881">
        <f t="shared" si="304"/>
        <v>2015</v>
      </c>
    </row>
    <row r="3882" spans="1:21" ht="48" x14ac:dyDescent="0.2">
      <c r="A3882">
        <v>3785</v>
      </c>
      <c r="B3882" s="3" t="s">
        <v>3782</v>
      </c>
      <c r="C3882" s="3" t="s">
        <v>7895</v>
      </c>
      <c r="D3882" s="6">
        <v>2000</v>
      </c>
      <c r="E3882" s="8">
        <v>3015</v>
      </c>
      <c r="F3882" t="s">
        <v>8218</v>
      </c>
      <c r="G3882" t="s">
        <v>8224</v>
      </c>
      <c r="H3882" t="s">
        <v>8246</v>
      </c>
      <c r="I3882">
        <v>1470132180</v>
      </c>
      <c r="J3882">
        <v>1467040769</v>
      </c>
      <c r="K3882" t="b">
        <v>0</v>
      </c>
      <c r="L3882">
        <v>30</v>
      </c>
      <c r="M3882" t="b">
        <v>1</v>
      </c>
      <c r="N3882" t="s">
        <v>8303</v>
      </c>
      <c r="O3882">
        <f t="shared" si="300"/>
        <v>151</v>
      </c>
      <c r="P3882">
        <f t="shared" si="301"/>
        <v>100.5</v>
      </c>
      <c r="Q3882" s="12" t="s">
        <v>8315</v>
      </c>
      <c r="R3882" t="s">
        <v>8357</v>
      </c>
      <c r="S3882" s="15">
        <f t="shared" si="302"/>
        <v>42548.63853009259</v>
      </c>
      <c r="T3882" s="15">
        <f t="shared" si="303"/>
        <v>42584.418749999997</v>
      </c>
      <c r="U3882">
        <f t="shared" si="304"/>
        <v>2016</v>
      </c>
    </row>
    <row r="3883" spans="1:21" ht="48" x14ac:dyDescent="0.2">
      <c r="A3883">
        <v>1575</v>
      </c>
      <c r="B3883" s="3" t="s">
        <v>1576</v>
      </c>
      <c r="C3883" s="3" t="s">
        <v>5685</v>
      </c>
      <c r="D3883" s="6">
        <v>10000</v>
      </c>
      <c r="E3883" s="8">
        <v>2291</v>
      </c>
      <c r="F3883" t="s">
        <v>8219</v>
      </c>
      <c r="G3883" t="s">
        <v>8223</v>
      </c>
      <c r="H3883" t="s">
        <v>8245</v>
      </c>
      <c r="I3883">
        <v>1404909296</v>
      </c>
      <c r="J3883">
        <v>1402317296</v>
      </c>
      <c r="K3883" t="b">
        <v>0</v>
      </c>
      <c r="L3883">
        <v>35</v>
      </c>
      <c r="M3883" t="b">
        <v>0</v>
      </c>
      <c r="N3883" t="s">
        <v>8288</v>
      </c>
      <c r="O3883">
        <f t="shared" si="300"/>
        <v>23</v>
      </c>
      <c r="P3883">
        <f t="shared" si="301"/>
        <v>65.459999999999994</v>
      </c>
      <c r="Q3883" s="12" t="s">
        <v>8320</v>
      </c>
      <c r="R3883" t="s">
        <v>8342</v>
      </c>
      <c r="S3883" s="15">
        <f t="shared" si="302"/>
        <v>41799.524259259262</v>
      </c>
      <c r="T3883" s="15">
        <f t="shared" si="303"/>
        <v>41829.524259259262</v>
      </c>
      <c r="U3883">
        <f t="shared" si="304"/>
        <v>2014</v>
      </c>
    </row>
    <row r="3884" spans="1:21" ht="32" x14ac:dyDescent="0.2">
      <c r="A3884">
        <v>1576</v>
      </c>
      <c r="B3884" s="3" t="s">
        <v>1577</v>
      </c>
      <c r="C3884" s="3" t="s">
        <v>5686</v>
      </c>
      <c r="D3884" s="6">
        <v>5000</v>
      </c>
      <c r="E3884" s="8">
        <v>650</v>
      </c>
      <c r="F3884" t="s">
        <v>8219</v>
      </c>
      <c r="G3884" t="s">
        <v>8223</v>
      </c>
      <c r="H3884" t="s">
        <v>8245</v>
      </c>
      <c r="I3884">
        <v>1435698368</v>
      </c>
      <c r="J3884">
        <v>1431810368</v>
      </c>
      <c r="K3884" t="b">
        <v>0</v>
      </c>
      <c r="L3884">
        <v>10</v>
      </c>
      <c r="M3884" t="b">
        <v>0</v>
      </c>
      <c r="N3884" t="s">
        <v>8288</v>
      </c>
      <c r="O3884">
        <f t="shared" si="300"/>
        <v>13</v>
      </c>
      <c r="P3884">
        <f t="shared" si="301"/>
        <v>65</v>
      </c>
      <c r="Q3884" s="12" t="s">
        <v>8320</v>
      </c>
      <c r="R3884" t="s">
        <v>8342</v>
      </c>
      <c r="S3884" s="15">
        <f t="shared" si="302"/>
        <v>42140.879259259258</v>
      </c>
      <c r="T3884" s="15">
        <f t="shared" si="303"/>
        <v>42185.879259259258</v>
      </c>
      <c r="U3884">
        <f t="shared" si="304"/>
        <v>2015</v>
      </c>
    </row>
    <row r="3885" spans="1:21" ht="48" x14ac:dyDescent="0.2">
      <c r="A3885">
        <v>2930</v>
      </c>
      <c r="B3885" s="3" t="s">
        <v>2930</v>
      </c>
      <c r="C3885" s="3" t="s">
        <v>7040</v>
      </c>
      <c r="D3885" s="6">
        <v>10000</v>
      </c>
      <c r="E3885" s="8">
        <v>10092</v>
      </c>
      <c r="F3885" t="s">
        <v>8218</v>
      </c>
      <c r="G3885" t="s">
        <v>8224</v>
      </c>
      <c r="H3885" t="s">
        <v>8246</v>
      </c>
      <c r="I3885">
        <v>1431007264</v>
      </c>
      <c r="J3885">
        <v>1428415264</v>
      </c>
      <c r="K3885" t="b">
        <v>0</v>
      </c>
      <c r="L3885">
        <v>62</v>
      </c>
      <c r="M3885" t="b">
        <v>1</v>
      </c>
      <c r="N3885" t="s">
        <v>8303</v>
      </c>
      <c r="O3885">
        <f t="shared" si="300"/>
        <v>101</v>
      </c>
      <c r="P3885">
        <f t="shared" si="301"/>
        <v>162.77000000000001</v>
      </c>
      <c r="Q3885" s="12" t="s">
        <v>8315</v>
      </c>
      <c r="R3885" t="s">
        <v>8357</v>
      </c>
      <c r="S3885" s="15">
        <f t="shared" si="302"/>
        <v>42101.584074074075</v>
      </c>
      <c r="T3885" s="15">
        <f t="shared" si="303"/>
        <v>42131.584074074075</v>
      </c>
      <c r="U3885">
        <f t="shared" si="304"/>
        <v>2015</v>
      </c>
    </row>
    <row r="3886" spans="1:21" ht="48" x14ac:dyDescent="0.2">
      <c r="A3886">
        <v>1577</v>
      </c>
      <c r="B3886" s="3" t="s">
        <v>1578</v>
      </c>
      <c r="C3886" s="3" t="s">
        <v>5687</v>
      </c>
      <c r="D3886" s="6">
        <v>10000</v>
      </c>
      <c r="E3886" s="8">
        <v>55</v>
      </c>
      <c r="F3886" t="s">
        <v>8219</v>
      </c>
      <c r="G3886" t="s">
        <v>8223</v>
      </c>
      <c r="H3886" t="s">
        <v>8245</v>
      </c>
      <c r="I3886">
        <v>1343161248</v>
      </c>
      <c r="J3886">
        <v>1337977248</v>
      </c>
      <c r="K3886" t="b">
        <v>0</v>
      </c>
      <c r="L3886">
        <v>2</v>
      </c>
      <c r="M3886" t="b">
        <v>0</v>
      </c>
      <c r="N3886" t="s">
        <v>8288</v>
      </c>
      <c r="O3886">
        <f t="shared" si="300"/>
        <v>1</v>
      </c>
      <c r="P3886">
        <f t="shared" si="301"/>
        <v>27.5</v>
      </c>
      <c r="Q3886" s="12" t="s">
        <v>8320</v>
      </c>
      <c r="R3886" t="s">
        <v>8342</v>
      </c>
      <c r="S3886" s="15">
        <f t="shared" si="302"/>
        <v>41054.847777777781</v>
      </c>
      <c r="T3886" s="15">
        <f t="shared" si="303"/>
        <v>41114.847777777781</v>
      </c>
      <c r="U3886">
        <f t="shared" si="304"/>
        <v>2012</v>
      </c>
    </row>
    <row r="3887" spans="1:21" ht="64" x14ac:dyDescent="0.2">
      <c r="A3887">
        <v>1578</v>
      </c>
      <c r="B3887" s="3" t="s">
        <v>1579</v>
      </c>
      <c r="C3887" s="3" t="s">
        <v>5688</v>
      </c>
      <c r="D3887" s="6">
        <v>1897</v>
      </c>
      <c r="E3887" s="8">
        <v>205</v>
      </c>
      <c r="F3887" t="s">
        <v>8219</v>
      </c>
      <c r="G3887" t="s">
        <v>8223</v>
      </c>
      <c r="H3887" t="s">
        <v>8245</v>
      </c>
      <c r="I3887">
        <v>1283392800</v>
      </c>
      <c r="J3887">
        <v>1281317691</v>
      </c>
      <c r="K3887" t="b">
        <v>0</v>
      </c>
      <c r="L3887">
        <v>4</v>
      </c>
      <c r="M3887" t="b">
        <v>0</v>
      </c>
      <c r="N3887" t="s">
        <v>8288</v>
      </c>
      <c r="O3887">
        <f t="shared" si="300"/>
        <v>11</v>
      </c>
      <c r="P3887">
        <f t="shared" si="301"/>
        <v>51.25</v>
      </c>
      <c r="Q3887" s="12" t="s">
        <v>8320</v>
      </c>
      <c r="R3887" t="s">
        <v>8342</v>
      </c>
      <c r="S3887" s="15">
        <f t="shared" si="302"/>
        <v>40399.065868055557</v>
      </c>
      <c r="T3887" s="15">
        <f t="shared" si="303"/>
        <v>40423.083333333336</v>
      </c>
      <c r="U3887">
        <f t="shared" si="304"/>
        <v>2010</v>
      </c>
    </row>
    <row r="3888" spans="1:21" ht="32" x14ac:dyDescent="0.2">
      <c r="A3888">
        <v>1579</v>
      </c>
      <c r="B3888" s="3" t="s">
        <v>1580</v>
      </c>
      <c r="C3888" s="3" t="s">
        <v>5689</v>
      </c>
      <c r="D3888" s="6">
        <v>3333</v>
      </c>
      <c r="E3888" s="8">
        <v>28</v>
      </c>
      <c r="F3888" t="s">
        <v>8219</v>
      </c>
      <c r="G3888" t="s">
        <v>8223</v>
      </c>
      <c r="H3888" t="s">
        <v>8245</v>
      </c>
      <c r="I3888">
        <v>1377734091</v>
      </c>
      <c r="J3888">
        <v>1374882891</v>
      </c>
      <c r="K3888" t="b">
        <v>0</v>
      </c>
      <c r="L3888">
        <v>2</v>
      </c>
      <c r="M3888" t="b">
        <v>0</v>
      </c>
      <c r="N3888" t="s">
        <v>8288</v>
      </c>
      <c r="O3888">
        <f t="shared" si="300"/>
        <v>1</v>
      </c>
      <c r="P3888">
        <f t="shared" si="301"/>
        <v>14</v>
      </c>
      <c r="Q3888" s="12" t="s">
        <v>8320</v>
      </c>
      <c r="R3888" t="s">
        <v>8342</v>
      </c>
      <c r="S3888" s="15">
        <f t="shared" si="302"/>
        <v>41481.996423611112</v>
      </c>
      <c r="T3888" s="15">
        <f t="shared" si="303"/>
        <v>41514.996423611112</v>
      </c>
      <c r="U3888">
        <f t="shared" si="304"/>
        <v>2013</v>
      </c>
    </row>
    <row r="3889" spans="1:21" ht="48" x14ac:dyDescent="0.2">
      <c r="A3889">
        <v>1580</v>
      </c>
      <c r="B3889" s="3" t="s">
        <v>1581</v>
      </c>
      <c r="C3889" s="3" t="s">
        <v>5690</v>
      </c>
      <c r="D3889" s="6">
        <v>1750</v>
      </c>
      <c r="E3889" s="8">
        <v>0</v>
      </c>
      <c r="F3889" t="s">
        <v>8219</v>
      </c>
      <c r="G3889" t="s">
        <v>8223</v>
      </c>
      <c r="H3889" t="s">
        <v>8245</v>
      </c>
      <c r="I3889">
        <v>1337562726</v>
      </c>
      <c r="J3889">
        <v>1332378726</v>
      </c>
      <c r="K3889" t="b">
        <v>0</v>
      </c>
      <c r="L3889">
        <v>0</v>
      </c>
      <c r="M3889" t="b">
        <v>0</v>
      </c>
      <c r="N3889" t="s">
        <v>8288</v>
      </c>
      <c r="O3889">
        <f t="shared" si="300"/>
        <v>0</v>
      </c>
      <c r="P3889">
        <f t="shared" si="301"/>
        <v>0</v>
      </c>
      <c r="Q3889" s="12" t="s">
        <v>8320</v>
      </c>
      <c r="R3889" t="s">
        <v>8342</v>
      </c>
      <c r="S3889" s="15">
        <f t="shared" si="302"/>
        <v>40990.050069444449</v>
      </c>
      <c r="T3889" s="15">
        <f t="shared" si="303"/>
        <v>41050.050069444449</v>
      </c>
      <c r="U3889">
        <f t="shared" si="304"/>
        <v>2012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>
        <f t="shared" ref="P3890:P3905" si="306">IFERROR(ROUND(E3890/L3890,2),0)</f>
        <v>38.71</v>
      </c>
      <c r="Q3890" s="12" t="s">
        <v>8315</v>
      </c>
      <c r="R3890" t="s">
        <v>8316</v>
      </c>
      <c r="S3890" s="15">
        <f t="shared" ref="S3890:S3905" si="307">(((J3890/60)/60)/24+DATE(1970,1,1))</f>
        <v>42762.545810185184</v>
      </c>
      <c r="T3890" s="15">
        <f t="shared" ref="T3890:T3905" si="308">(((I3890/60)/60)/24)+DATE(1970,1,1)</f>
        <v>42792.545810185184</v>
      </c>
      <c r="U3890">
        <f t="shared" ref="U3890:U3906" si="309"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2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2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2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2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2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2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2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2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2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2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2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2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2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2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2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ref="P3906:P3969" si="311">IFERROR(ROUND(E3906/L3906,2),0)</f>
        <v>1.5</v>
      </c>
      <c r="Q3906" s="12" t="s">
        <v>8315</v>
      </c>
      <c r="R3906" t="s">
        <v>8316</v>
      </c>
      <c r="S3906" s="15">
        <f t="shared" ref="S3906:S3969" si="312">(((J3906/60)/60)/24+DATE(1970,1,1))</f>
        <v>42095.229166666672</v>
      </c>
      <c r="T3906" s="15">
        <f t="shared" ref="T3906:T3969" si="313">(((I3906/60)/60)/24)+DATE(1970,1,1)</f>
        <v>42109.211111111115</v>
      </c>
      <c r="U3906">
        <f t="shared" si="309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si="311"/>
        <v>24.71</v>
      </c>
      <c r="Q3907" s="12" t="s">
        <v>8315</v>
      </c>
      <c r="R3907" t="s">
        <v>8316</v>
      </c>
      <c r="S3907" s="15">
        <f t="shared" si="312"/>
        <v>42124.623877314814</v>
      </c>
      <c r="T3907" s="15">
        <f t="shared" si="313"/>
        <v>42166.958333333328</v>
      </c>
      <c r="U3907">
        <f t="shared" ref="U3907:U3970" si="314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2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2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2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2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2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2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2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2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2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2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2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2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2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2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2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2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2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2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2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2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2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2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2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2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2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2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2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2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2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2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2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2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2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2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2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2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2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2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2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2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2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2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2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2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2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2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2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2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2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2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2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2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2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2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2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2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2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2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2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2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2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2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>
        <f t="shared" ref="P3970:P4033" si="316">IFERROR(ROUND(E3970/L3970,2),0)</f>
        <v>47.91</v>
      </c>
      <c r="Q3970" s="12" t="s">
        <v>8315</v>
      </c>
      <c r="R3970" t="s">
        <v>8316</v>
      </c>
      <c r="S3970" s="15">
        <f t="shared" ref="S3970:S4033" si="317">(((J3970/60)/60)/24+DATE(1970,1,1))</f>
        <v>42452.815659722226</v>
      </c>
      <c r="T3970" s="15">
        <f t="shared" ref="T3970:T4033" si="318">(((I3970/60)/60)/24)+DATE(1970,1,1)</f>
        <v>42512.815659722226</v>
      </c>
      <c r="U3970">
        <f t="shared" si="314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>
        <f t="shared" si="316"/>
        <v>35.17</v>
      </c>
      <c r="Q3971" s="12" t="s">
        <v>8315</v>
      </c>
      <c r="R3971" t="s">
        <v>8316</v>
      </c>
      <c r="S3971" s="15">
        <f t="shared" si="317"/>
        <v>42601.854699074072</v>
      </c>
      <c r="T3971" s="15">
        <f t="shared" si="318"/>
        <v>42611.163194444445</v>
      </c>
      <c r="U3971">
        <f t="shared" ref="U3971:U4034" si="319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2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2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2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2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2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2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2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2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2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2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2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2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2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2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2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2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2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2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2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2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2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2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2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2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2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2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2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2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2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2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2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2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2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2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2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2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2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2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2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2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2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2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2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2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2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2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2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2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2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2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2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2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2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2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2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2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2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2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2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2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2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2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>
        <f t="shared" ref="P4034:P4097" si="321">IFERROR(ROUND(E4034/L4034,2),0)</f>
        <v>59</v>
      </c>
      <c r="Q4034" s="12" t="s">
        <v>8315</v>
      </c>
      <c r="R4034" t="s">
        <v>8316</v>
      </c>
      <c r="S4034" s="15">
        <f t="shared" ref="S4034:S4097" si="322">(((J4034/60)/60)/24+DATE(1970,1,1))</f>
        <v>42293.809212962966</v>
      </c>
      <c r="T4034" s="15">
        <f t="shared" ref="T4034:T4097" si="323">(((I4034/60)/60)/24)+DATE(1970,1,1)</f>
        <v>42353.85087962963</v>
      </c>
      <c r="U4034">
        <f t="shared" si="319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>
        <f t="shared" si="321"/>
        <v>65.34</v>
      </c>
      <c r="Q4035" s="12" t="s">
        <v>8315</v>
      </c>
      <c r="R4035" t="s">
        <v>8316</v>
      </c>
      <c r="S4035" s="15">
        <f t="shared" si="322"/>
        <v>42614.268796296295</v>
      </c>
      <c r="T4035" s="15">
        <f t="shared" si="323"/>
        <v>42645.375</v>
      </c>
      <c r="U4035">
        <f t="shared" ref="U4035:U4098" si="324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2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2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2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2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2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2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2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2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2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2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2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2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2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2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2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2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2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2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2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2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2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2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2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2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2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2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2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2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2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2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2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2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2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2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2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2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2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2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2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2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2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2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2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2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2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2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2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2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2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2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2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2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2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2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2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2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2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2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2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2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2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2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>
        <f t="shared" ref="P4098:P4115" si="326">IFERROR(ROUND(E4098/L4098,2),0)</f>
        <v>80</v>
      </c>
      <c r="Q4098" s="12" t="s">
        <v>8315</v>
      </c>
      <c r="R4098" t="s">
        <v>8316</v>
      </c>
      <c r="S4098" s="15">
        <f t="shared" ref="S4098:S4115" si="327">(((J4098/60)/60)/24+DATE(1970,1,1))</f>
        <v>42750.530312499999</v>
      </c>
      <c r="T4098" s="15">
        <f t="shared" ref="T4098:T4115" si="328">(((I4098/60)/60)/24)+DATE(1970,1,1)</f>
        <v>42794.368749999994</v>
      </c>
      <c r="U4098">
        <f t="shared" si="324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>
        <f t="shared" si="326"/>
        <v>0</v>
      </c>
      <c r="Q4099" s="12" t="s">
        <v>8315</v>
      </c>
      <c r="R4099" t="s">
        <v>8316</v>
      </c>
      <c r="S4099" s="15">
        <f t="shared" si="327"/>
        <v>42344.824502314819</v>
      </c>
      <c r="T4099" s="15">
        <f t="shared" si="328"/>
        <v>42400.996527777781</v>
      </c>
      <c r="U4099">
        <f t="shared" ref="U4099:U4115" si="32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2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2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2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2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2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2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2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2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2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2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2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2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2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2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2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2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autoFilter ref="A1:U4115" xr:uid="{867AAA3E-42C8-CF4A-8481-9942C79CF70F}"/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  <cfRule type="containsText" dxfId="4" priority="10" operator="containsText" text="live">
      <formula>NOT(ISERROR(SEARCH("live",F1)))</formula>
    </cfRule>
  </conditionalFormatting>
  <conditionalFormatting sqref="F1">
    <cfRule type="containsText" dxfId="3" priority="6" operator="containsText" text="cannceled">
      <formula>NOT(ISERROR(SEARCH("cannceled",F1)))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3E13-7F4D-8C46-8625-08520717A851}">
  <dimension ref="A1:E18"/>
  <sheetViews>
    <sheetView zoomScale="179" zoomScaleNormal="179" workbookViewId="0">
      <selection activeCell="A14" sqref="A1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0ED61-6FFF-C941-91B7-F5BEF673BEF6}">
  <dimension ref="A1:H13"/>
  <sheetViews>
    <sheetView zoomScale="178" zoomScaleNormal="178" workbookViewId="0">
      <selection activeCell="D7" sqref="D7"/>
    </sheetView>
  </sheetViews>
  <sheetFormatPr baseColWidth="10" defaultRowHeight="15" x14ac:dyDescent="0.2"/>
  <cols>
    <col min="1" max="1" width="17.83203125" customWidth="1"/>
    <col min="2" max="2" width="17.6640625" customWidth="1"/>
    <col min="3" max="5" width="17.83203125" customWidth="1"/>
    <col min="6" max="7" width="20.83203125" customWidth="1"/>
    <col min="8" max="8" width="21" customWidth="1"/>
  </cols>
  <sheetData>
    <row r="1" spans="1:8" x14ac:dyDescent="0.2">
      <c r="A1" s="20" t="s">
        <v>8382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">
      <c r="A2" s="21" t="s">
        <v>8392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 t="shared" ref="E2:E13" si="0">SUM(B2:D2)</f>
        <v>186</v>
      </c>
      <c r="F2" s="23">
        <f>B2/E2</f>
        <v>0.75806451612903225</v>
      </c>
      <c r="G2" s="23">
        <f>C2/E2</f>
        <v>0.24193548387096775</v>
      </c>
      <c r="H2" s="23">
        <f t="shared" ref="H2:H13" si="1">D2/E2</f>
        <v>0</v>
      </c>
    </row>
    <row r="3" spans="1:8" x14ac:dyDescent="0.2">
      <c r="A3" t="s">
        <v>8393</v>
      </c>
      <c r="B3">
        <f>COUNTIFS(Kickstarter!D:D,"&gt;=1000", Kickstarter!D:D,"&lt;=4999",  Kickstarter!F:F, "Successful", Kickstarter!R:R, "plays")</f>
        <v>388</v>
      </c>
      <c r="C3">
        <f>COUNTIFS(Kickstarter!D:D,"&gt;=1000", Kickstarter!D:D,"&lt;=4999",  Kickstarter!F:F, "failed", Kickstarter!R:R, "plays")</f>
        <v>146</v>
      </c>
      <c r="D3">
        <f>COUNTIFS(Kickstarter!D:D,"&gt;=1000", Kickstarter!D:D,"&lt;=4999",  Kickstarter!F:F, "canceled", Kickstarter!R:R, "plays")</f>
        <v>0</v>
      </c>
      <c r="E3">
        <f t="shared" si="0"/>
        <v>534</v>
      </c>
      <c r="F3" s="23">
        <f>B3/E3</f>
        <v>0.72659176029962547</v>
      </c>
      <c r="G3" s="23">
        <f t="shared" ref="G3:G13" si="2">C3/E3</f>
        <v>0.27340823970037453</v>
      </c>
      <c r="H3" s="23">
        <f t="shared" si="1"/>
        <v>0</v>
      </c>
    </row>
    <row r="4" spans="1:8" x14ac:dyDescent="0.2">
      <c r="A4" t="s">
        <v>8394</v>
      </c>
      <c r="B4">
        <f>COUNTIFS(Kickstarter!D:D,"&gt;=5000",Kickstarter!D:D,"&lt;=9999",Kickstarter!F:F,"Successful",Kickstarter!R:R, "plays")</f>
        <v>93</v>
      </c>
      <c r="C4">
        <f>COUNTIFS(Kickstarter!D:D,"&gt;=5000",Kickstarter!D:D,"&lt;=9999",Kickstarter!F:F,"failed",Kickstarter!R:R, "plays")</f>
        <v>76</v>
      </c>
      <c r="D4" s="22">
        <f>COUNTIFS(Kickstarter!D:D,"&gt;=5000",Kickstarter!D:D,"&lt;=9999",Kickstarter!F:F,"canceled",Kickstarter!R:R, "plays")</f>
        <v>0</v>
      </c>
      <c r="E4">
        <f t="shared" si="0"/>
        <v>169</v>
      </c>
      <c r="F4" s="23">
        <f t="shared" ref="F4:F13" si="3">B4/E4</f>
        <v>0.55029585798816572</v>
      </c>
      <c r="G4" s="23">
        <f t="shared" si="2"/>
        <v>0.44970414201183434</v>
      </c>
      <c r="H4" s="23">
        <f t="shared" si="1"/>
        <v>0</v>
      </c>
    </row>
    <row r="5" spans="1:8" x14ac:dyDescent="0.2">
      <c r="A5" t="s">
        <v>8395</v>
      </c>
      <c r="B5">
        <f>COUNTIFS(Kickstarter!D:D, "&gt;=10000", Kickstarter!D:D,"&lt;=14999",Kickstarter!F:F, "Successful", Kickstarter!R:R, "plays")</f>
        <v>39</v>
      </c>
      <c r="C5">
        <f>COUNTIFS(Kickstarter!D:D, "&gt;=10000", Kickstarter!D:D,"&lt;=14999",Kickstarter!F:F, "failed", Kickstarter!R:R, "plays")</f>
        <v>33</v>
      </c>
      <c r="D5">
        <f>COUNTIFS(Kickstarter!D:D, "&gt;=10000", Kickstarter!D:D,"&lt;=14999",Kickstarter!F:F, "canceled", Kickstarter!R:R, "plays")</f>
        <v>0</v>
      </c>
      <c r="E5">
        <f t="shared" si="0"/>
        <v>72</v>
      </c>
      <c r="F5" s="23">
        <f t="shared" si="3"/>
        <v>0.54166666666666663</v>
      </c>
      <c r="G5" s="23">
        <f t="shared" si="2"/>
        <v>0.45833333333333331</v>
      </c>
      <c r="H5" s="23">
        <f t="shared" si="1"/>
        <v>0</v>
      </c>
    </row>
    <row r="6" spans="1:8" x14ac:dyDescent="0.2">
      <c r="A6" t="s">
        <v>8396</v>
      </c>
      <c r="B6">
        <f>COUNTIFS(Kickstarter!D:D, "&gt;=15000", Kickstarter!D:D,"&lt;=19999",Kickstarter!F:F, "Successful", Kickstarter!R:R, "plays")</f>
        <v>12</v>
      </c>
      <c r="C6">
        <f>COUNTIFS(Kickstarter!D:D, "&gt;=15000", Kickstarter!D:D,"&lt;=19999",Kickstarter!F:F, "failed", Kickstarter!R:R, "plays")</f>
        <v>12</v>
      </c>
      <c r="D6">
        <f>COUNTIFS(Kickstarter!D:D, "&gt;=15000", Kickstarter!D:D,"&lt;=19999",Kickstarter!F:F, "canceled", Kickstarter!R:R, "plays")</f>
        <v>0</v>
      </c>
      <c r="E6">
        <f t="shared" si="0"/>
        <v>24</v>
      </c>
      <c r="F6" s="23">
        <f t="shared" si="3"/>
        <v>0.5</v>
      </c>
      <c r="G6" s="23">
        <f t="shared" si="2"/>
        <v>0.5</v>
      </c>
      <c r="H6" s="23">
        <f t="shared" si="1"/>
        <v>0</v>
      </c>
    </row>
    <row r="7" spans="1:8" x14ac:dyDescent="0.2">
      <c r="A7" t="s">
        <v>8397</v>
      </c>
      <c r="B7">
        <f>COUNTIFS(Kickstarter!D:D, "&gt;=20000", Kickstarter!D:D,"&lt;=24999", Kickstarter!F:F, "Successful", Kickstarter!R:R, "plays")</f>
        <v>9</v>
      </c>
      <c r="C7">
        <f>COUNTIFS(Kickstarter!D:D, "&gt;=20000", Kickstarter!D:D,"&lt;=24999", Kickstarter!F:F,"failed", Kickstarter!R:R, "plays")</f>
        <v>11</v>
      </c>
      <c r="D7">
        <f>COUNTIFS(Kickstarter!D:D, "&gt;=20000", Kickstarter!D:D,"&lt;=24999", Kickstarter!F:F, "canceled", Kickstarter!R:R, "plays")</f>
        <v>0</v>
      </c>
      <c r="E7">
        <f t="shared" si="0"/>
        <v>20</v>
      </c>
      <c r="F7" s="23">
        <f t="shared" si="3"/>
        <v>0.45</v>
      </c>
      <c r="G7" s="23">
        <f t="shared" si="2"/>
        <v>0.55000000000000004</v>
      </c>
      <c r="H7" s="23">
        <f t="shared" si="1"/>
        <v>0</v>
      </c>
    </row>
    <row r="8" spans="1:8" x14ac:dyDescent="0.2">
      <c r="A8" t="s">
        <v>8398</v>
      </c>
      <c r="B8">
        <f>COUNTIFS(Kickstarter!D:D,  "&gt;=25000", Kickstarter!D:D,"&lt;=29999", Kickstarter!F:F, "Successful", Kickstarter!R:R, "plays")</f>
        <v>1</v>
      </c>
      <c r="C8">
        <f>COUNTIFS(Kickstarter!D:D,  "&gt;=25000", Kickstarter!D:D,"&lt;=29999", Kickstarter!F:F, "failed", Kickstarter!R:R, "plays")</f>
        <v>4</v>
      </c>
      <c r="D8">
        <f>COUNTIFS(Kickstarter!D:D,  "&gt;=25000", Kickstarter!D:D,"&lt;=29999", Kickstarter!F:F, "canceled", Kickstarter!R:R, "plays")</f>
        <v>0</v>
      </c>
      <c r="E8">
        <f t="shared" si="0"/>
        <v>5</v>
      </c>
      <c r="F8" s="23">
        <f t="shared" si="3"/>
        <v>0.2</v>
      </c>
      <c r="G8" s="23">
        <f t="shared" si="2"/>
        <v>0.8</v>
      </c>
      <c r="H8" s="23">
        <f t="shared" si="1"/>
        <v>0</v>
      </c>
    </row>
    <row r="9" spans="1:8" x14ac:dyDescent="0.2">
      <c r="A9" t="s">
        <v>8399</v>
      </c>
      <c r="B9">
        <f>COUNTIFS(Kickstarter!D:D, "&gt;=30000", Kickstarter!D:D,"&lt;=34999", Kickstarter!F:F, "Successful", Kickstarter!R:R, "plays")</f>
        <v>3</v>
      </c>
      <c r="C9">
        <f>COUNTIFS(Kickstarter!D:D, "&gt;=30000", Kickstarter!D:D,"&lt;=34999", Kickstarter!F:F, "failed", Kickstarter!R:R, "plays")</f>
        <v>8</v>
      </c>
      <c r="D9">
        <f>COUNTIFS(Kickstarter!D:D, "&gt;=30000", Kickstarter!D:D,"&lt;=34999", Kickstarter!F:F,  "canceled", Kickstarter!R:R, "plays")</f>
        <v>0</v>
      </c>
      <c r="E9">
        <f t="shared" si="0"/>
        <v>11</v>
      </c>
      <c r="F9" s="23">
        <f t="shared" si="3"/>
        <v>0.27272727272727271</v>
      </c>
      <c r="G9" s="23">
        <f t="shared" si="2"/>
        <v>0.72727272727272729</v>
      </c>
      <c r="H9" s="23">
        <f t="shared" si="1"/>
        <v>0</v>
      </c>
    </row>
    <row r="10" spans="1:8" x14ac:dyDescent="0.2">
      <c r="A10" t="s">
        <v>8400</v>
      </c>
      <c r="B10">
        <f>COUNTIFS(Kickstarter!D:D,"&gt;=35000", Kickstarter!D:D,"&lt;=39999",Kickstarter!F:F, "Successful", Kickstarter!R:R, "plays")</f>
        <v>4</v>
      </c>
      <c r="C10">
        <f>COUNTIFS(Kickstarter!D:D,"&gt;=35000", Kickstarter!D:D,"&lt;=39999",Kickstarter!F:F, "failed", Kickstarter!R:R, "plays")</f>
        <v>2</v>
      </c>
      <c r="D10">
        <f>COUNTIFS(Kickstarter!D:D,"&gt;=35000", Kickstarter!D:D,"&lt;=39999",Kickstarter!F:F, "canceled", Kickstarter!R:R, "plays")</f>
        <v>0</v>
      </c>
      <c r="E10">
        <f t="shared" si="0"/>
        <v>6</v>
      </c>
      <c r="F10" s="23">
        <f t="shared" si="3"/>
        <v>0.66666666666666663</v>
      </c>
      <c r="G10" s="23">
        <f t="shared" si="2"/>
        <v>0.33333333333333331</v>
      </c>
      <c r="H10" s="23">
        <f t="shared" si="1"/>
        <v>0</v>
      </c>
    </row>
    <row r="11" spans="1:8" x14ac:dyDescent="0.2">
      <c r="A11" t="s">
        <v>8403</v>
      </c>
      <c r="B11">
        <f>COUNTIFS(Kickstarter!D:D,  "&gt;=40000", Kickstarter!D:D,"&lt;=44999",Kickstarter!F:F, "Successful", Kickstarter!R:R, "plays")</f>
        <v>2</v>
      </c>
      <c r="C11">
        <f>COUNTIFS(Kickstarter!D:D,  "&gt;=40000", Kickstarter!D:D,"&lt;=44999",Kickstarter!F:F, "failed", Kickstarter!R:R, "plays")</f>
        <v>1</v>
      </c>
      <c r="D11">
        <f>COUNTIFS(Kickstarter!D:D,  "&gt;=40000", Kickstarter!D:D,"&lt;=44999",Kickstarter!F:F, "canceled", Kickstarter!R:R, "plays")</f>
        <v>0</v>
      </c>
      <c r="E11">
        <f t="shared" si="0"/>
        <v>3</v>
      </c>
      <c r="F11" s="23">
        <f t="shared" si="3"/>
        <v>0.66666666666666663</v>
      </c>
      <c r="G11" s="23">
        <f t="shared" si="2"/>
        <v>0.33333333333333331</v>
      </c>
      <c r="H11" s="23">
        <f t="shared" si="1"/>
        <v>0</v>
      </c>
    </row>
    <row r="12" spans="1:8" x14ac:dyDescent="0.2">
      <c r="A12" t="s">
        <v>8401</v>
      </c>
      <c r="B12">
        <f>COUNTIFS(Kickstarter!D:D,  "&gt;=45000", Kickstarter!D:D,"&lt;=49999", Kickstarter!F:F, "Successful", Kickstarter!R:R, "plays")</f>
        <v>0</v>
      </c>
      <c r="C12">
        <f>COUNTIFS(Kickstarter!D:D,  "&gt;=45000", Kickstarter!D:D,"&lt;=49999", Kickstarter!F:F, "failed", Kickstarter!R:R, "plays")</f>
        <v>1</v>
      </c>
      <c r="D12">
        <f>COUNTIFS(Kickstarter!D:D,  "&gt;=45000", Kickstarter!D:D,"&lt;=49999", Kickstarter!F:F, "canceled", Kickstarter!R:R, "plays")</f>
        <v>0</v>
      </c>
      <c r="E12">
        <f t="shared" si="0"/>
        <v>1</v>
      </c>
      <c r="F12" s="23">
        <f t="shared" si="3"/>
        <v>0</v>
      </c>
      <c r="G12" s="23">
        <f t="shared" si="2"/>
        <v>1</v>
      </c>
      <c r="H12" s="23">
        <f t="shared" si="1"/>
        <v>0</v>
      </c>
    </row>
    <row r="13" spans="1:8" x14ac:dyDescent="0.2">
      <c r="A13" t="s">
        <v>8402</v>
      </c>
      <c r="B13">
        <f>COUNTIFS(Kickstarter!D:D,"&gt;50000", Kickstarter!F:F, "Successful", Kickstarter!R:R, "plays")</f>
        <v>2</v>
      </c>
      <c r="C13">
        <f>COUNTIFS(Kickstarter!D:D,"&gt;50000", Kickstarter!F:F, "failed", Kickstarter!R:R, "plays")</f>
        <v>10</v>
      </c>
      <c r="D13">
        <f>COUNTIFS(Kickstarter!D:D,"&gt;50000", Kickstarter!F:F, "canceled", Kickstarter!R:R, "plays")</f>
        <v>0</v>
      </c>
      <c r="E13">
        <f t="shared" si="0"/>
        <v>12</v>
      </c>
      <c r="F13" s="23">
        <f t="shared" si="3"/>
        <v>0.16666666666666666</v>
      </c>
      <c r="G13" s="23">
        <f t="shared" si="2"/>
        <v>0.83333333333333337</v>
      </c>
      <c r="H13" s="23">
        <f t="shared" si="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236E-30B8-D848-8F84-E82AF757D4B0}">
  <dimension ref="A3:D18"/>
  <sheetViews>
    <sheetView zoomScale="113" zoomScaleNormal="113" workbookViewId="0">
      <selection activeCell="N41" sqref="N41"/>
    </sheetView>
  </sheetViews>
  <sheetFormatPr baseColWidth="10" defaultRowHeight="15" x14ac:dyDescent="0.2"/>
  <cols>
    <col min="1" max="1" width="16" bestFit="1" customWidth="1"/>
    <col min="2" max="2" width="18.6640625" bestFit="1" customWidth="1"/>
    <col min="3" max="3" width="15.33203125" bestFit="1" customWidth="1"/>
    <col min="4" max="4" width="18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7.6640625" bestFit="1" customWidth="1"/>
    <col min="25" max="25" width="25" bestFit="1" customWidth="1"/>
    <col min="26" max="26" width="4.83203125" bestFit="1" customWidth="1"/>
    <col min="27" max="28" width="7.33203125" bestFit="1" customWidth="1"/>
    <col min="29" max="29" width="4.83203125" bestFit="1" customWidth="1"/>
    <col min="30" max="31" width="7.33203125" bestFit="1" customWidth="1"/>
    <col min="32" max="32" width="4.83203125" bestFit="1" customWidth="1"/>
    <col min="33" max="34" width="7.33203125" bestFit="1" customWidth="1"/>
    <col min="35" max="35" width="10" bestFit="1" customWidth="1"/>
    <col min="36" max="36" width="23.83203125" bestFit="1" customWidth="1"/>
    <col min="37" max="37" width="20.5" bestFit="1" customWidth="1"/>
    <col min="38" max="38" width="21.5" bestFit="1" customWidth="1"/>
    <col min="39" max="39" width="18.1640625" bestFit="1" customWidth="1"/>
    <col min="40" max="40" width="23.83203125" bestFit="1" customWidth="1"/>
    <col min="41" max="41" width="20.5" bestFit="1" customWidth="1"/>
    <col min="42" max="42" width="23.83203125" bestFit="1" customWidth="1"/>
    <col min="43" max="43" width="20.5" bestFit="1" customWidth="1"/>
    <col min="44" max="44" width="21.5" bestFit="1" customWidth="1"/>
    <col min="45" max="45" width="18.1640625" bestFit="1" customWidth="1"/>
    <col min="46" max="46" width="23.83203125" bestFit="1" customWidth="1"/>
    <col min="47" max="47" width="20.5" bestFit="1" customWidth="1"/>
    <col min="48" max="48" width="23.83203125" bestFit="1" customWidth="1"/>
    <col min="49" max="49" width="20.5" bestFit="1" customWidth="1"/>
    <col min="50" max="50" width="21.5" bestFit="1" customWidth="1"/>
    <col min="51" max="51" width="18.1640625" bestFit="1" customWidth="1"/>
    <col min="52" max="52" width="23.83203125" bestFit="1" customWidth="1"/>
    <col min="53" max="53" width="20.5" bestFit="1" customWidth="1"/>
    <col min="54" max="54" width="23.83203125" bestFit="1" customWidth="1"/>
    <col min="55" max="55" width="20.5" bestFit="1" customWidth="1"/>
    <col min="56" max="56" width="21.5" bestFit="1" customWidth="1"/>
    <col min="57" max="57" width="18.1640625" bestFit="1" customWidth="1"/>
    <col min="58" max="58" width="23.83203125" bestFit="1" customWidth="1"/>
    <col min="59" max="59" width="20.5" bestFit="1" customWidth="1"/>
    <col min="60" max="60" width="23.83203125" bestFit="1" customWidth="1"/>
    <col min="61" max="61" width="20.5" bestFit="1" customWidth="1"/>
    <col min="62" max="62" width="21.5" bestFit="1" customWidth="1"/>
    <col min="63" max="63" width="18.1640625" bestFit="1" customWidth="1"/>
    <col min="64" max="64" width="23.83203125" bestFit="1" customWidth="1"/>
    <col min="65" max="65" width="20.5" bestFit="1" customWidth="1"/>
    <col min="66" max="66" width="23.83203125" bestFit="1" customWidth="1"/>
    <col min="67" max="67" width="20.5" bestFit="1" customWidth="1"/>
    <col min="68" max="68" width="25.6640625" bestFit="1" customWidth="1"/>
    <col min="69" max="69" width="22.5" bestFit="1" customWidth="1"/>
    <col min="70" max="70" width="23.1640625" bestFit="1" customWidth="1"/>
    <col min="71" max="71" width="23.83203125" bestFit="1" customWidth="1"/>
    <col min="72" max="72" width="20.5" bestFit="1" customWidth="1"/>
    <col min="73" max="73" width="23.1640625" bestFit="1" customWidth="1"/>
    <col min="74" max="74" width="21.5" bestFit="1" customWidth="1"/>
    <col min="75" max="75" width="18.1640625" bestFit="1" customWidth="1"/>
    <col min="76" max="76" width="20.6640625" bestFit="1" customWidth="1"/>
    <col min="77" max="77" width="23.83203125" bestFit="1" customWidth="1"/>
    <col min="78" max="78" width="20.5" bestFit="1" customWidth="1"/>
    <col min="79" max="79" width="23.1640625" bestFit="1" customWidth="1"/>
    <col min="80" max="80" width="23.83203125" bestFit="1" customWidth="1"/>
    <col min="81" max="81" width="20.5" bestFit="1" customWidth="1"/>
    <col min="82" max="82" width="23.1640625" bestFit="1" customWidth="1"/>
    <col min="83" max="83" width="21.5" bestFit="1" customWidth="1"/>
    <col min="84" max="84" width="18.1640625" bestFit="1" customWidth="1"/>
    <col min="85" max="85" width="20.6640625" bestFit="1" customWidth="1"/>
    <col min="86" max="86" width="23.83203125" bestFit="1" customWidth="1"/>
    <col min="87" max="87" width="20.5" bestFit="1" customWidth="1"/>
    <col min="88" max="88" width="23.1640625" bestFit="1" customWidth="1"/>
    <col min="89" max="89" width="23.83203125" bestFit="1" customWidth="1"/>
    <col min="90" max="90" width="20.5" bestFit="1" customWidth="1"/>
    <col min="91" max="91" width="23.1640625" bestFit="1" customWidth="1"/>
    <col min="92" max="92" width="21.5" bestFit="1" customWidth="1"/>
    <col min="93" max="93" width="18.1640625" bestFit="1" customWidth="1"/>
    <col min="94" max="94" width="20.6640625" bestFit="1" customWidth="1"/>
    <col min="95" max="95" width="23.83203125" bestFit="1" customWidth="1"/>
    <col min="96" max="96" width="20.5" bestFit="1" customWidth="1"/>
    <col min="97" max="97" width="23.1640625" bestFit="1" customWidth="1"/>
    <col min="98" max="98" width="23.83203125" bestFit="1" customWidth="1"/>
    <col min="99" max="99" width="20.5" bestFit="1" customWidth="1"/>
    <col min="100" max="100" width="23.1640625" bestFit="1" customWidth="1"/>
    <col min="101" max="101" width="25.6640625" bestFit="1" customWidth="1"/>
    <col min="102" max="102" width="22.5" bestFit="1" customWidth="1"/>
    <col min="103" max="103" width="25" bestFit="1" customWidth="1"/>
  </cols>
  <sheetData>
    <row r="3" spans="1:4" x14ac:dyDescent="0.2">
      <c r="A3" s="13" t="s">
        <v>8388</v>
      </c>
      <c r="B3" t="s">
        <v>8364</v>
      </c>
    </row>
    <row r="5" spans="1:4" x14ac:dyDescent="0.2">
      <c r="A5" s="13" t="s">
        <v>8362</v>
      </c>
      <c r="B5" t="s">
        <v>8404</v>
      </c>
      <c r="C5" t="s">
        <v>8405</v>
      </c>
      <c r="D5" t="s">
        <v>8406</v>
      </c>
    </row>
    <row r="6" spans="1:4" x14ac:dyDescent="0.2">
      <c r="A6" s="14" t="s">
        <v>8392</v>
      </c>
      <c r="B6" s="9">
        <v>76</v>
      </c>
      <c r="C6" s="9">
        <v>24</v>
      </c>
      <c r="D6" s="9">
        <v>0</v>
      </c>
    </row>
    <row r="7" spans="1:4" x14ac:dyDescent="0.2">
      <c r="A7" s="14" t="s">
        <v>8393</v>
      </c>
      <c r="B7" s="9">
        <v>73</v>
      </c>
      <c r="C7" s="9">
        <v>27</v>
      </c>
      <c r="D7" s="9">
        <v>0</v>
      </c>
    </row>
    <row r="8" spans="1:4" x14ac:dyDescent="0.2">
      <c r="A8" s="14" t="s">
        <v>8394</v>
      </c>
      <c r="B8" s="9">
        <v>55</v>
      </c>
      <c r="C8" s="9">
        <v>45</v>
      </c>
      <c r="D8" s="9">
        <v>0</v>
      </c>
    </row>
    <row r="9" spans="1:4" x14ac:dyDescent="0.2">
      <c r="A9" s="14" t="s">
        <v>8395</v>
      </c>
      <c r="B9" s="9">
        <v>54</v>
      </c>
      <c r="C9" s="9">
        <v>46</v>
      </c>
      <c r="D9" s="9">
        <v>0</v>
      </c>
    </row>
    <row r="10" spans="1:4" x14ac:dyDescent="0.2">
      <c r="A10" s="14" t="s">
        <v>8396</v>
      </c>
      <c r="B10" s="9">
        <v>50</v>
      </c>
      <c r="C10" s="9">
        <v>50</v>
      </c>
      <c r="D10" s="9">
        <v>0</v>
      </c>
    </row>
    <row r="11" spans="1:4" x14ac:dyDescent="0.2">
      <c r="A11" s="14" t="s">
        <v>8397</v>
      </c>
      <c r="B11" s="9">
        <v>45</v>
      </c>
      <c r="C11" s="9">
        <v>55</v>
      </c>
      <c r="D11" s="9">
        <v>0</v>
      </c>
    </row>
    <row r="12" spans="1:4" x14ac:dyDescent="0.2">
      <c r="A12" s="14" t="s">
        <v>8398</v>
      </c>
      <c r="B12" s="9">
        <v>20</v>
      </c>
      <c r="C12" s="9">
        <v>80</v>
      </c>
      <c r="D12" s="9">
        <v>0</v>
      </c>
    </row>
    <row r="13" spans="1:4" x14ac:dyDescent="0.2">
      <c r="A13" s="14" t="s">
        <v>8399</v>
      </c>
      <c r="B13" s="9">
        <v>27</v>
      </c>
      <c r="C13" s="9">
        <v>73</v>
      </c>
      <c r="D13" s="9">
        <v>0</v>
      </c>
    </row>
    <row r="14" spans="1:4" x14ac:dyDescent="0.2">
      <c r="A14" s="14" t="s">
        <v>8400</v>
      </c>
      <c r="B14" s="9">
        <v>67</v>
      </c>
      <c r="C14" s="9">
        <v>33</v>
      </c>
      <c r="D14" s="9">
        <v>0</v>
      </c>
    </row>
    <row r="15" spans="1:4" x14ac:dyDescent="0.2">
      <c r="A15" s="14" t="s">
        <v>8403</v>
      </c>
      <c r="B15" s="9">
        <v>67</v>
      </c>
      <c r="C15" s="9">
        <v>33</v>
      </c>
      <c r="D15" s="9">
        <v>0</v>
      </c>
    </row>
    <row r="16" spans="1:4" x14ac:dyDescent="0.2">
      <c r="A16" s="14" t="s">
        <v>8401</v>
      </c>
      <c r="B16" s="9">
        <v>0</v>
      </c>
      <c r="C16" s="9">
        <v>100</v>
      </c>
      <c r="D16" s="9">
        <v>0</v>
      </c>
    </row>
    <row r="17" spans="1:4" x14ac:dyDescent="0.2">
      <c r="A17" s="14" t="s">
        <v>8402</v>
      </c>
      <c r="B17" s="9">
        <v>17</v>
      </c>
      <c r="C17" s="9">
        <v>83</v>
      </c>
      <c r="D17" s="9">
        <v>0</v>
      </c>
    </row>
    <row r="18" spans="1:4" x14ac:dyDescent="0.2">
      <c r="A18" s="14" t="s">
        <v>8361</v>
      </c>
      <c r="B18" s="9">
        <v>551</v>
      </c>
      <c r="C18" s="9">
        <v>649</v>
      </c>
      <c r="D18" s="9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BEA0-175E-584C-8922-EA8B99038104}">
  <dimension ref="A1:F6"/>
  <sheetViews>
    <sheetView zoomScale="150" zoomScaleNormal="150" workbookViewId="0">
      <selection activeCell="D10" sqref="D10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4.1640625" bestFit="1" customWidth="1"/>
    <col min="8" max="8" width="16" bestFit="1" customWidth="1"/>
    <col min="9" max="9" width="14.1640625" bestFit="1" customWidth="1"/>
    <col min="10" max="10" width="20.33203125" bestFit="1" customWidth="1"/>
    <col min="11" max="11" width="18.6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E4F5E-C9F3-7544-8FA3-51A95A51EB3F}">
  <dimension ref="A1:E7"/>
  <sheetViews>
    <sheetView topLeftCell="A5" zoomScale="117" zoomScaleNormal="162" workbookViewId="0">
      <selection activeCell="J42" sqref="J42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C82A-3130-FE44-A7DC-9C9E95F4F4C8}">
  <dimension ref="A1:F6"/>
  <sheetViews>
    <sheetView tabSelected="1" zoomScale="207" zoomScaleNormal="207" workbookViewId="0">
      <selection activeCell="B20" sqref="B20"/>
    </sheetView>
  </sheetViews>
  <sheetFormatPr baseColWidth="10" defaultRowHeight="15" x14ac:dyDescent="0.2"/>
  <cols>
    <col min="1" max="1" width="28" customWidth="1"/>
    <col min="2" max="2" width="47.83203125" customWidth="1"/>
    <col min="5" max="5" width="15.5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16" customHeight="1" x14ac:dyDescent="0.2">
      <c r="A2" s="14" t="s">
        <v>3473</v>
      </c>
      <c r="B2" s="19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OBOG Line Chart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2021-06-23T16:41:14Z</dcterms:modified>
</cp:coreProperties>
</file>