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bookViews>
    <workbookView xWindow="0" yWindow="0" windowWidth="21570" windowHeight="9375" activeTab="3"/>
  </bookViews>
  <sheets>
    <sheet name="clientes" sheetId="1" r:id="rId1"/>
    <sheet name="productos" sheetId="6" r:id="rId2"/>
    <sheet name="empleado" sheetId="7" r:id="rId3"/>
    <sheet name="cotizacion" sheetId="8" r:id="rId4"/>
  </sheets>
  <externalReferences>
    <externalReference r:id="rId5"/>
  </externalReferences>
  <definedNames>
    <definedName name="C.C">empleado!$B$4:$B$13</definedName>
    <definedName name="productos">productos!$C$3:$E$18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8" l="1"/>
  <c r="I28" i="8"/>
  <c r="K27" i="8"/>
  <c r="K26" i="8"/>
  <c r="K25" i="8"/>
  <c r="K24" i="8"/>
  <c r="K23" i="8"/>
  <c r="K22" i="8"/>
  <c r="K21" i="8"/>
  <c r="K20" i="8"/>
  <c r="K19" i="8"/>
  <c r="K18" i="8"/>
  <c r="H16" i="8"/>
  <c r="E16" i="8"/>
  <c r="E15" i="8"/>
  <c r="E14" i="8"/>
  <c r="H27" i="8"/>
  <c r="H26" i="8"/>
  <c r="H25" i="8"/>
  <c r="H24" i="8"/>
  <c r="H23" i="8"/>
  <c r="H22" i="8"/>
  <c r="H21" i="8"/>
  <c r="H20" i="8"/>
  <c r="H19" i="8"/>
  <c r="H18" i="8"/>
  <c r="G27" i="8"/>
  <c r="G26" i="8"/>
  <c r="G25" i="8"/>
  <c r="G24" i="8"/>
  <c r="G23" i="8"/>
  <c r="G22" i="8"/>
  <c r="G21" i="8"/>
  <c r="G20" i="8"/>
  <c r="G19" i="8"/>
  <c r="G18" i="8"/>
  <c r="H13" i="8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31" i="8"/>
  <c r="E13" i="7"/>
  <c r="E12" i="7"/>
  <c r="E11" i="7"/>
  <c r="E10" i="7"/>
  <c r="E9" i="7"/>
  <c r="E8" i="7"/>
  <c r="E7" i="7"/>
  <c r="E6" i="7"/>
  <c r="E5" i="7"/>
  <c r="E4" i="7"/>
  <c r="K30" i="8" l="1"/>
  <c r="D29" i="8"/>
</calcChain>
</file>

<file path=xl/sharedStrings.xml><?xml version="1.0" encoding="utf-8"?>
<sst xmlns="http://schemas.openxmlformats.org/spreadsheetml/2006/main" count="170" uniqueCount="151">
  <si>
    <t>NOMBRE</t>
  </si>
  <si>
    <t>APELLIDO</t>
  </si>
  <si>
    <t>TI</t>
  </si>
  <si>
    <t>TELEFONO</t>
  </si>
  <si>
    <t>DIRECCIÓN</t>
  </si>
  <si>
    <t>EMAIL</t>
  </si>
  <si>
    <t>CRISTIAN DAVID</t>
  </si>
  <si>
    <t>ANGEL OLIVEROS</t>
  </si>
  <si>
    <t xml:space="preserve">BRYAN STEVE </t>
  </si>
  <si>
    <t xml:space="preserve">ARIZA VALBUENA </t>
  </si>
  <si>
    <t xml:space="preserve">ANDRES FELIPE </t>
  </si>
  <si>
    <t xml:space="preserve">BUSTOS MARIN </t>
  </si>
  <si>
    <t xml:space="preserve">JULIAN SANTIAGO </t>
  </si>
  <si>
    <t>CRISTANCHO VALENCIA</t>
  </si>
  <si>
    <t xml:space="preserve">BRAYAN STIVEN </t>
  </si>
  <si>
    <t xml:space="preserve">VALLE ROMERO </t>
  </si>
  <si>
    <t xml:space="preserve">DAVID SANTIAGO </t>
  </si>
  <si>
    <t xml:space="preserve">DIAZ BELTRAN </t>
  </si>
  <si>
    <t xml:space="preserve">NICOLAS ANDRES </t>
  </si>
  <si>
    <t>DUQUE BARRERA</t>
  </si>
  <si>
    <t>CRISTIAM ALEJANDRO</t>
  </si>
  <si>
    <t xml:space="preserve">FAJARDO SIERRA </t>
  </si>
  <si>
    <t xml:space="preserve">DAYAN STEVEN </t>
  </si>
  <si>
    <t xml:space="preserve">FONSECA CASTIBLANCO </t>
  </si>
  <si>
    <t xml:space="preserve">KEVIN JULIAN </t>
  </si>
  <si>
    <t xml:space="preserve">GARCIA MORENO </t>
  </si>
  <si>
    <t xml:space="preserve">ANDRES ESTEVEN </t>
  </si>
  <si>
    <t xml:space="preserve">GARCIA PAEZ </t>
  </si>
  <si>
    <t xml:space="preserve">JOLMER EMANUEL </t>
  </si>
  <si>
    <t>GIRALDO ENCALADA</t>
  </si>
  <si>
    <t xml:space="preserve">THOMAS ALEXIS </t>
  </si>
  <si>
    <t xml:space="preserve">GUARNIZO PRIETO </t>
  </si>
  <si>
    <t xml:space="preserve">HAMBERTSON NICOLAS </t>
  </si>
  <si>
    <t xml:space="preserve">GUTIERREZ TOBAR </t>
  </si>
  <si>
    <t xml:space="preserve">CRISTIAN ANDRES </t>
  </si>
  <si>
    <t>JIMENEZ ARCINIEGAS</t>
  </si>
  <si>
    <t xml:space="preserve">OSCAR ANDERSON </t>
  </si>
  <si>
    <t xml:space="preserve">JIMENEZ VELASQUEZ </t>
  </si>
  <si>
    <t xml:space="preserve">WILMER JUSETH </t>
  </si>
  <si>
    <t xml:space="preserve">MENDOZA GARZON </t>
  </si>
  <si>
    <t xml:space="preserve">LAURA VANESSA </t>
  </si>
  <si>
    <t>MOLINA CASTILLO</t>
  </si>
  <si>
    <t xml:space="preserve">JEISSON JAVIER </t>
  </si>
  <si>
    <t xml:space="preserve">NOVA RUIZ </t>
  </si>
  <si>
    <t xml:space="preserve">JOHAN DANIEL </t>
  </si>
  <si>
    <t>PEREZ SUAREZ</t>
  </si>
  <si>
    <t xml:space="preserve">PINO NARANJO </t>
  </si>
  <si>
    <t>PINZON BENITEZ</t>
  </si>
  <si>
    <t xml:space="preserve">MIGUEL ANGEL </t>
  </si>
  <si>
    <t xml:space="preserve">RINCON PRECIADO </t>
  </si>
  <si>
    <t xml:space="preserve">JEFERSON SMIT </t>
  </si>
  <si>
    <t xml:space="preserve">TORRES MOLINA </t>
  </si>
  <si>
    <t xml:space="preserve">UMBRA CHISABA </t>
  </si>
  <si>
    <t xml:space="preserve">DANIEL FERNANDO </t>
  </si>
  <si>
    <t xml:space="preserve">VEGA </t>
  </si>
  <si>
    <t xml:space="preserve">JUAN SEBASTIAN </t>
  </si>
  <si>
    <t xml:space="preserve">VERA BARAHONA </t>
  </si>
  <si>
    <t xml:space="preserve">JUAN CAMILO </t>
  </si>
  <si>
    <t xml:space="preserve">ZAMORA GAMBA </t>
  </si>
  <si>
    <t>calle 152a #103c-18 casa 2</t>
  </si>
  <si>
    <t>jolmer.giraldo@gmail.com</t>
  </si>
  <si>
    <t xml:space="preserve">CODIGO </t>
  </si>
  <si>
    <t xml:space="preserve">PRODUCTO </t>
  </si>
  <si>
    <t>VALOR UNITARIO</t>
  </si>
  <si>
    <t>LAPICES</t>
  </si>
  <si>
    <t>COLBONES</t>
  </si>
  <si>
    <t xml:space="preserve">CUADERNOS </t>
  </si>
  <si>
    <t>ESFEROS</t>
  </si>
  <si>
    <t>CAJA DE COLORES</t>
  </si>
  <si>
    <t>PINTURAS</t>
  </si>
  <si>
    <t>CARTULINAS</t>
  </si>
  <si>
    <t xml:space="preserve">PALOS DE BALSO </t>
  </si>
  <si>
    <t>HOJAS BLANCAS</t>
  </si>
  <si>
    <t>PELUCHE PEQUEÑO</t>
  </si>
  <si>
    <t>CREMA</t>
  </si>
  <si>
    <t xml:space="preserve">PIÑATA </t>
  </si>
  <si>
    <t>JUEGOS DE MESA</t>
  </si>
  <si>
    <t>CARPETAS DE BLASTICO</t>
  </si>
  <si>
    <t>CARPETAS DE CARTON</t>
  </si>
  <si>
    <t>C.C</t>
  </si>
  <si>
    <t>SALARIO</t>
  </si>
  <si>
    <t xml:space="preserve">JUAN CARLOS </t>
  </si>
  <si>
    <t>JUAN CAMILO</t>
  </si>
  <si>
    <t xml:space="preserve">ANDRES FERNANDO </t>
  </si>
  <si>
    <t xml:space="preserve">SERGIO ESTIVEN </t>
  </si>
  <si>
    <t xml:space="preserve">JUANA VALENTINA </t>
  </si>
  <si>
    <t xml:space="preserve">LAURA DANIELA </t>
  </si>
  <si>
    <t xml:space="preserve">LINA GABRIELA </t>
  </si>
  <si>
    <t xml:space="preserve">IVONNE NATALIA </t>
  </si>
  <si>
    <t xml:space="preserve">ALISSON  </t>
  </si>
  <si>
    <t>GUTIERREZ PEREZ</t>
  </si>
  <si>
    <t xml:space="preserve">LADINO PARRA </t>
  </si>
  <si>
    <t xml:space="preserve">VARGAS GIRALDO </t>
  </si>
  <si>
    <t>SANCHEZ PEREZ</t>
  </si>
  <si>
    <t xml:space="preserve">GOMEZ ESTRADA </t>
  </si>
  <si>
    <t>CAÑAS CRUZ</t>
  </si>
  <si>
    <t xml:space="preserve">VANEGAS ESTRADA </t>
  </si>
  <si>
    <t xml:space="preserve">GAITAN GUITERREZ </t>
  </si>
  <si>
    <t xml:space="preserve">NOVOA CHITIVA </t>
  </si>
  <si>
    <t xml:space="preserve">CASTILLO ALBARRACIN </t>
  </si>
  <si>
    <t>IDENTIFICACIÓN</t>
  </si>
  <si>
    <t xml:space="preserve">CLIENTE </t>
  </si>
  <si>
    <t>ITEM</t>
  </si>
  <si>
    <t>COTIZAACION # 0001</t>
  </si>
  <si>
    <t>CODIGO PRODUCTO</t>
  </si>
  <si>
    <t>CANTIDAD</t>
  </si>
  <si>
    <t>DESCRIPCIÓN</t>
  </si>
  <si>
    <t xml:space="preserve">VALOR UNIDAD </t>
  </si>
  <si>
    <t>VALOR TOTAL</t>
  </si>
  <si>
    <t>IVA 19%</t>
  </si>
  <si>
    <t>SUB TOTAL</t>
  </si>
  <si>
    <t>TOTAL DE COTIZACIÓN</t>
  </si>
  <si>
    <t>VENDEDOR</t>
  </si>
  <si>
    <t>NOMBRE COMPLETO</t>
  </si>
  <si>
    <t>CRA 139 N 142-36</t>
  </si>
  <si>
    <t>JJNOVA@MISENA.EDU.CO</t>
  </si>
  <si>
    <t>cll 71sur #92-46</t>
  </si>
  <si>
    <t>fonsecadayan447@gmail.com</t>
  </si>
  <si>
    <t>Diag48s N5H79</t>
  </si>
  <si>
    <t>cafajardo831@misena.edu.co</t>
  </si>
  <si>
    <t>CARRERA 20 #62-20 SUR</t>
  </si>
  <si>
    <t>dfvega43@misena.edu.co</t>
  </si>
  <si>
    <t>CARRERA 5K BIS #48 L 15 SUR</t>
  </si>
  <si>
    <t>bsariza6@misena.edu.co</t>
  </si>
  <si>
    <t>TRANSVERSAL 74 A #31 71 SUR</t>
  </si>
  <si>
    <t>dsdiaz788@misena.edu.co</t>
  </si>
  <si>
    <t>CALLE 74f Sur #13B-58 Este</t>
  </si>
  <si>
    <t>jefer1515.jt@gmail.com</t>
  </si>
  <si>
    <t>CALLE 48-81 Sur</t>
  </si>
  <si>
    <t>nduque83@gmail.com</t>
  </si>
  <si>
    <t>dg 136 bis No 3-59 sur</t>
  </si>
  <si>
    <t>aegarcia272@misena.edu.co</t>
  </si>
  <si>
    <t>CARRERA 86c #0-85 Sur</t>
  </si>
  <si>
    <t>ju18anz@gmail.com</t>
  </si>
  <si>
    <t>Calle 2#91-11 casa</t>
  </si>
  <si>
    <t>jsvera307@misena.edu.co</t>
  </si>
  <si>
    <t>1162CL.70A</t>
  </si>
  <si>
    <t>bumba@misena.edu.co</t>
  </si>
  <si>
    <t>Kra 87n # 62b-17 sur</t>
  </si>
  <si>
    <t>jscristacnho83@misena.edu.co</t>
  </si>
  <si>
    <t>Identificacion</t>
  </si>
  <si>
    <t>cdangel71@misena.edu.co</t>
  </si>
  <si>
    <t>calle30b sur # 632 este</t>
  </si>
  <si>
    <t>bsdelv@misena.edu.co</t>
  </si>
  <si>
    <t>cll70c sur#79-28</t>
  </si>
  <si>
    <t>kjgarcia799@misena.edu.co</t>
  </si>
  <si>
    <t xml:space="preserve">ANDRES LEONARDO </t>
  </si>
  <si>
    <t xml:space="preserve">DIRECCION: CALLE 9 No 10-90 Piso 2                NIT: 43 43524626 </t>
  </si>
  <si>
    <t>EMAIL: MICELANIADELACRUZ@GMAIL.COM</t>
  </si>
  <si>
    <t xml:space="preserve">TELEFONO: (573) 523 7896              CELULAR: 315 289 00 65 </t>
  </si>
  <si>
    <t>VALOR EN LETRAS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</si>
</sst>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240A]\ #,##0"/>
    <numFmt numFmtId="167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B80C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1" fillId="5" borderId="2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0" fillId="3" borderId="2" xfId="1" applyFont="1" applyFill="1" applyBorder="1" applyAlignment="1">
      <alignment horizontal="center" vertical="center"/>
    </xf>
    <xf numFmtId="0" fontId="2" fillId="3" borderId="2" xfId="2" applyFill="1" applyBorder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Border="1"/>
    <xf numFmtId="0" fontId="0" fillId="3" borderId="2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right"/>
    </xf>
    <xf numFmtId="0" fontId="0" fillId="3" borderId="2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 applyAlignment="1"/>
    <xf numFmtId="0" fontId="0" fillId="5" borderId="2" xfId="1" applyFont="1" applyFill="1" applyBorder="1" applyAlignment="1">
      <alignment horizontal="center"/>
    </xf>
    <xf numFmtId="0" fontId="0" fillId="3" borderId="11" xfId="1" applyFont="1" applyFill="1" applyBorder="1" applyAlignment="1">
      <alignment horizontal="center"/>
    </xf>
    <xf numFmtId="164" fontId="1" fillId="5" borderId="2" xfId="1" applyNumberFormat="1" applyFont="1" applyFill="1" applyBorder="1" applyAlignment="1"/>
    <xf numFmtId="164" fontId="1" fillId="3" borderId="2" xfId="1" applyNumberFormat="1" applyFont="1" applyFill="1" applyBorder="1" applyAlignment="1"/>
    <xf numFmtId="164" fontId="1" fillId="3" borderId="11" xfId="1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3" fillId="6" borderId="2" xfId="0" applyFont="1" applyFill="1" applyBorder="1" applyAlignment="1">
      <alignment vertical="center"/>
    </xf>
    <xf numFmtId="164" fontId="0" fillId="6" borderId="12" xfId="0" applyNumberFormat="1" applyFill="1" applyBorder="1" applyAlignment="1"/>
    <xf numFmtId="164" fontId="0" fillId="6" borderId="14" xfId="0" applyNumberFormat="1" applyFill="1" applyBorder="1" applyAlignment="1"/>
    <xf numFmtId="164" fontId="0" fillId="6" borderId="14" xfId="0" applyNumberFormat="1" applyFill="1" applyBorder="1" applyAlignment="1">
      <alignment horizontal="right"/>
    </xf>
    <xf numFmtId="164" fontId="0" fillId="0" borderId="0" xfId="0" applyNumberFormat="1" applyFill="1" applyBorder="1" applyAlignment="1"/>
    <xf numFmtId="164" fontId="0" fillId="6" borderId="9" xfId="0" applyNumberFormat="1" applyFill="1" applyBorder="1" applyAlignment="1"/>
    <xf numFmtId="164" fontId="0" fillId="6" borderId="8" xfId="0" applyNumberFormat="1" applyFill="1" applyBorder="1" applyAlignment="1"/>
    <xf numFmtId="0" fontId="0" fillId="7" borderId="8" xfId="0" applyFill="1" applyBorder="1" applyAlignment="1">
      <alignment vertical="center"/>
    </xf>
    <xf numFmtId="164" fontId="0" fillId="7" borderId="10" xfId="0" applyNumberFormat="1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164" fontId="0" fillId="7" borderId="15" xfId="0" applyNumberFormat="1" applyFill="1" applyBorder="1" applyAlignment="1"/>
    <xf numFmtId="164" fontId="0" fillId="7" borderId="2" xfId="0" applyNumberFormat="1" applyFill="1" applyBorder="1" applyAlignment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Fill="1" applyBorder="1"/>
    <xf numFmtId="3" fontId="1" fillId="5" borderId="2" xfId="1" applyNumberFormat="1" applyFon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3" fontId="1" fillId="3" borderId="11" xfId="1" applyNumberFormat="1" applyFont="1" applyFill="1" applyBorder="1" applyAlignment="1">
      <alignment horizontal="center"/>
    </xf>
    <xf numFmtId="0" fontId="2" fillId="5" borderId="2" xfId="2" applyFill="1" applyBorder="1" applyAlignment="1">
      <alignment horizontal="center"/>
    </xf>
    <xf numFmtId="164" fontId="0" fillId="6" borderId="2" xfId="0" applyNumberForma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0" fillId="7" borderId="3" xfId="0" applyFill="1" applyBorder="1" applyAlignment="1">
      <alignment horizontal="center" vertical="center"/>
    </xf>
    <xf numFmtId="3" fontId="0" fillId="7" borderId="11" xfId="0" applyNumberFormat="1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7" fontId="3" fillId="0" borderId="8" xfId="0" applyNumberFormat="1" applyFont="1" applyFill="1" applyBorder="1" applyAlignment="1">
      <alignment horizontal="center" vertical="center"/>
    </xf>
    <xf numFmtId="167" fontId="3" fillId="0" borderId="9" xfId="0" applyNumberFormat="1" applyFont="1" applyFill="1" applyBorder="1" applyAlignment="1">
      <alignment horizontal="center" vertical="center"/>
    </xf>
    <xf numFmtId="167" fontId="3" fillId="0" borderId="1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wrapText="1"/>
    </xf>
    <xf numFmtId="0" fontId="2" fillId="0" borderId="0" xfId="2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</cellXfs>
  <cellStyles count="3">
    <cellStyle name="Hipervínculo" xfId="2" builtinId="8"/>
    <cellStyle name="Normal" xfId="0" builtinId="0"/>
    <cellStyle name="Notas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B80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ENDIZ/AppData/Roaming/Microsoft/AddIns/NumerosEnLetra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definedNames>
      <definedName name="ENLETRA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scristacnho83@misena.edu.co" TargetMode="External"/><Relationship Id="rId13" Type="http://schemas.openxmlformats.org/officeDocument/2006/relationships/hyperlink" Target="mailto:bsariza6@misena.edu.co" TargetMode="External"/><Relationship Id="rId3" Type="http://schemas.openxmlformats.org/officeDocument/2006/relationships/hyperlink" Target="mailto:jefer1515.jt@gmail.com" TargetMode="External"/><Relationship Id="rId7" Type="http://schemas.openxmlformats.org/officeDocument/2006/relationships/hyperlink" Target="mailto:ju18anz@gmail.com" TargetMode="External"/><Relationship Id="rId12" Type="http://schemas.openxmlformats.org/officeDocument/2006/relationships/hyperlink" Target="mailto:cdangel71@misena.edu.co" TargetMode="External"/><Relationship Id="rId2" Type="http://schemas.openxmlformats.org/officeDocument/2006/relationships/hyperlink" Target="mailto:JJNOVA@MISENA.EDU.CO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jolmer.giraldo@gmail.com" TargetMode="External"/><Relationship Id="rId6" Type="http://schemas.openxmlformats.org/officeDocument/2006/relationships/hyperlink" Target="mailto:jsvera307@misena.edu.co" TargetMode="External"/><Relationship Id="rId11" Type="http://schemas.openxmlformats.org/officeDocument/2006/relationships/hyperlink" Target="mailto:cafajardo831@misena.edu.co" TargetMode="External"/><Relationship Id="rId5" Type="http://schemas.openxmlformats.org/officeDocument/2006/relationships/hyperlink" Target="mailto:dfvega43@misena.edu.co" TargetMode="External"/><Relationship Id="rId15" Type="http://schemas.openxmlformats.org/officeDocument/2006/relationships/hyperlink" Target="mailto:nduque83@gmail.com" TargetMode="External"/><Relationship Id="rId10" Type="http://schemas.openxmlformats.org/officeDocument/2006/relationships/hyperlink" Target="mailto:fonsecadayan447@gmail.com" TargetMode="External"/><Relationship Id="rId4" Type="http://schemas.openxmlformats.org/officeDocument/2006/relationships/hyperlink" Target="mailto:bumba@misena.edu.co" TargetMode="External"/><Relationship Id="rId9" Type="http://schemas.openxmlformats.org/officeDocument/2006/relationships/hyperlink" Target="mailto:bsdelv@misena.edu.co" TargetMode="External"/><Relationship Id="rId14" Type="http://schemas.openxmlformats.org/officeDocument/2006/relationships/hyperlink" Target="mailto:kjgarcia799@misena.edu.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E58" sqref="E58"/>
    </sheetView>
  </sheetViews>
  <sheetFormatPr baseColWidth="10" defaultRowHeight="15" x14ac:dyDescent="0.25"/>
  <cols>
    <col min="1" max="1" width="16.140625" customWidth="1"/>
    <col min="2" max="2" width="22.140625" customWidth="1"/>
    <col min="3" max="3" width="22" customWidth="1"/>
    <col min="4" max="4" width="39.42578125" customWidth="1"/>
    <col min="5" max="5" width="15.7109375" customWidth="1"/>
    <col min="6" max="6" width="27.28515625" customWidth="1"/>
    <col min="7" max="7" width="28.7109375" customWidth="1"/>
  </cols>
  <sheetData>
    <row r="1" spans="1:14" x14ac:dyDescent="0.25">
      <c r="A1" s="2" t="s">
        <v>2</v>
      </c>
      <c r="B1" s="2" t="s">
        <v>0</v>
      </c>
      <c r="C1" s="2" t="s">
        <v>1</v>
      </c>
      <c r="D1" s="12" t="s">
        <v>113</v>
      </c>
      <c r="E1" s="2" t="s">
        <v>3</v>
      </c>
      <c r="F1" s="2" t="s">
        <v>4</v>
      </c>
      <c r="G1" s="2" t="s">
        <v>5</v>
      </c>
    </row>
    <row r="2" spans="1:14" x14ac:dyDescent="0.25">
      <c r="A2" s="49">
        <v>1000274317</v>
      </c>
      <c r="B2" s="1" t="s">
        <v>6</v>
      </c>
      <c r="C2" s="1" t="s">
        <v>7</v>
      </c>
      <c r="D2" s="1" t="str">
        <f>CONCATENATE(B2,C2)</f>
        <v>CRISTIAN DAVIDANGEL OLIVEROS</v>
      </c>
      <c r="E2" s="1">
        <v>3102188304</v>
      </c>
      <c r="F2" s="1" t="s">
        <v>140</v>
      </c>
      <c r="G2" s="52" t="s">
        <v>141</v>
      </c>
    </row>
    <row r="3" spans="1:14" x14ac:dyDescent="0.25">
      <c r="A3" s="50">
        <v>1000214556</v>
      </c>
      <c r="B3" s="2" t="s">
        <v>8</v>
      </c>
      <c r="C3" s="2" t="s">
        <v>9</v>
      </c>
      <c r="D3" s="2" t="str">
        <f t="shared" ref="D3:D29" si="0">CONCATENATE(B3,C3)</f>
        <v xml:space="preserve">BRYAN STEVE ARIZA VALBUENA </v>
      </c>
      <c r="E3" s="2">
        <v>3202688045</v>
      </c>
      <c r="F3" s="2" t="s">
        <v>122</v>
      </c>
      <c r="G3" s="4" t="s">
        <v>123</v>
      </c>
    </row>
    <row r="4" spans="1:14" x14ac:dyDescent="0.25">
      <c r="A4" s="49"/>
      <c r="B4" s="1" t="s">
        <v>10</v>
      </c>
      <c r="C4" s="1" t="s">
        <v>11</v>
      </c>
      <c r="D4" s="1" t="str">
        <f t="shared" si="0"/>
        <v xml:space="preserve">ANDRES FELIPE BUSTOS MARIN </v>
      </c>
      <c r="E4" s="1"/>
      <c r="F4" s="1"/>
      <c r="G4" s="1"/>
    </row>
    <row r="5" spans="1:14" x14ac:dyDescent="0.25">
      <c r="A5" s="50">
        <v>1000134438</v>
      </c>
      <c r="B5" s="2" t="s">
        <v>12</v>
      </c>
      <c r="C5" s="2" t="s">
        <v>13</v>
      </c>
      <c r="D5" s="2" t="str">
        <f t="shared" si="0"/>
        <v>JULIAN SANTIAGO CRISTANCHO VALENCIA</v>
      </c>
      <c r="E5" s="2">
        <v>3014622222</v>
      </c>
      <c r="F5" s="2" t="s">
        <v>138</v>
      </c>
      <c r="G5" s="4" t="s">
        <v>139</v>
      </c>
    </row>
    <row r="6" spans="1:14" x14ac:dyDescent="0.25">
      <c r="A6" s="49">
        <v>1000223520</v>
      </c>
      <c r="B6" s="1" t="s">
        <v>14</v>
      </c>
      <c r="C6" s="1" t="s">
        <v>15</v>
      </c>
      <c r="D6" s="1" t="str">
        <f t="shared" si="0"/>
        <v xml:space="preserve">BRAYAN STIVEN VALLE ROMERO </v>
      </c>
      <c r="E6" s="1">
        <v>3204064524</v>
      </c>
      <c r="F6" s="1" t="s">
        <v>142</v>
      </c>
      <c r="G6" s="52" t="s">
        <v>143</v>
      </c>
    </row>
    <row r="7" spans="1:14" x14ac:dyDescent="0.25">
      <c r="A7" s="50">
        <v>1000017887</v>
      </c>
      <c r="B7" s="2" t="s">
        <v>16</v>
      </c>
      <c r="C7" s="2" t="s">
        <v>17</v>
      </c>
      <c r="D7" s="2" t="str">
        <f t="shared" si="0"/>
        <v xml:space="preserve">DAVID SANTIAGO DIAZ BELTRAN </v>
      </c>
      <c r="E7" s="2">
        <v>3115386364</v>
      </c>
      <c r="F7" s="2" t="s">
        <v>124</v>
      </c>
      <c r="G7" s="2" t="s">
        <v>125</v>
      </c>
    </row>
    <row r="8" spans="1:14" x14ac:dyDescent="0.25">
      <c r="A8" s="49">
        <v>1233896438</v>
      </c>
      <c r="B8" s="1" t="s">
        <v>18</v>
      </c>
      <c r="C8" s="1" t="s">
        <v>19</v>
      </c>
      <c r="D8" s="1" t="str">
        <f t="shared" si="0"/>
        <v>NICOLAS ANDRES DUQUE BARRERA</v>
      </c>
      <c r="E8" s="1"/>
      <c r="F8" s="1" t="s">
        <v>128</v>
      </c>
      <c r="G8" s="52" t="s">
        <v>129</v>
      </c>
    </row>
    <row r="9" spans="1:14" x14ac:dyDescent="0.25">
      <c r="A9" s="50">
        <v>1000048138</v>
      </c>
      <c r="B9" s="2" t="s">
        <v>20</v>
      </c>
      <c r="C9" s="2" t="s">
        <v>21</v>
      </c>
      <c r="D9" s="2" t="str">
        <f t="shared" si="0"/>
        <v xml:space="preserve">CRISTIAM ALEJANDROFAJARDO SIERRA </v>
      </c>
      <c r="E9" s="2">
        <v>3022141208</v>
      </c>
      <c r="F9" s="2" t="s">
        <v>118</v>
      </c>
      <c r="G9" s="4" t="s">
        <v>119</v>
      </c>
    </row>
    <row r="10" spans="1:14" x14ac:dyDescent="0.25">
      <c r="A10" s="49">
        <v>1000589483</v>
      </c>
      <c r="B10" s="1" t="s">
        <v>22</v>
      </c>
      <c r="C10" s="1" t="s">
        <v>23</v>
      </c>
      <c r="D10" s="1" t="str">
        <f t="shared" si="0"/>
        <v xml:space="preserve">DAYAN STEVEN FONSECA CASTIBLANCO </v>
      </c>
      <c r="E10" s="1">
        <v>3197091182</v>
      </c>
      <c r="F10" s="1" t="s">
        <v>116</v>
      </c>
      <c r="G10" s="52" t="s">
        <v>117</v>
      </c>
      <c r="J10" s="6"/>
      <c r="K10" s="5"/>
      <c r="L10" s="5"/>
      <c r="M10" s="5"/>
      <c r="N10" s="5"/>
    </row>
    <row r="11" spans="1:14" x14ac:dyDescent="0.25">
      <c r="A11" s="50">
        <v>1000730997</v>
      </c>
      <c r="B11" s="2" t="s">
        <v>24</v>
      </c>
      <c r="C11" s="2" t="s">
        <v>25</v>
      </c>
      <c r="D11" s="2" t="str">
        <f t="shared" si="0"/>
        <v xml:space="preserve">KEVIN JULIAN GARCIA MORENO </v>
      </c>
      <c r="E11" s="2">
        <v>3013328186</v>
      </c>
      <c r="F11" s="2" t="s">
        <v>144</v>
      </c>
      <c r="G11" s="4" t="s">
        <v>145</v>
      </c>
      <c r="J11" s="5"/>
      <c r="K11" s="5"/>
      <c r="L11" s="5"/>
      <c r="M11" s="5"/>
      <c r="N11" s="5"/>
    </row>
    <row r="12" spans="1:14" x14ac:dyDescent="0.25">
      <c r="A12" s="49"/>
      <c r="B12" s="1" t="s">
        <v>26</v>
      </c>
      <c r="C12" s="1" t="s">
        <v>27</v>
      </c>
      <c r="D12" s="1" t="str">
        <f t="shared" si="0"/>
        <v xml:space="preserve">ANDRES ESTEVEN GARCIA PAEZ </v>
      </c>
      <c r="E12" s="1">
        <v>9063410</v>
      </c>
      <c r="F12" s="1" t="s">
        <v>130</v>
      </c>
      <c r="G12" s="1" t="s">
        <v>131</v>
      </c>
      <c r="J12" s="5"/>
      <c r="K12" s="5"/>
      <c r="L12" s="5"/>
      <c r="M12" s="5"/>
      <c r="N12" s="5"/>
    </row>
    <row r="13" spans="1:14" x14ac:dyDescent="0.25">
      <c r="A13" s="50">
        <v>1000706775</v>
      </c>
      <c r="B13" s="2" t="s">
        <v>28</v>
      </c>
      <c r="C13" s="2" t="s">
        <v>29</v>
      </c>
      <c r="D13" s="2" t="str">
        <f t="shared" si="0"/>
        <v>JOLMER EMANUEL GIRALDO ENCALADA</v>
      </c>
      <c r="E13" s="2">
        <v>3196468765</v>
      </c>
      <c r="F13" s="3" t="s">
        <v>59</v>
      </c>
      <c r="G13" s="4" t="s">
        <v>60</v>
      </c>
      <c r="J13" s="5"/>
      <c r="K13" s="5"/>
      <c r="L13" s="5"/>
      <c r="M13" s="5"/>
      <c r="N13" s="5"/>
    </row>
    <row r="14" spans="1:14" x14ac:dyDescent="0.25">
      <c r="A14" s="49"/>
      <c r="B14" s="1" t="s">
        <v>30</v>
      </c>
      <c r="C14" s="1" t="s">
        <v>31</v>
      </c>
      <c r="D14" s="1" t="str">
        <f t="shared" si="0"/>
        <v xml:space="preserve">THOMAS ALEXIS GUARNIZO PRIETO </v>
      </c>
      <c r="E14" s="1"/>
      <c r="F14" s="1"/>
      <c r="G14" s="1"/>
      <c r="J14" s="5"/>
      <c r="K14" s="5"/>
      <c r="L14" s="5"/>
      <c r="M14" s="5"/>
      <c r="N14" s="5"/>
    </row>
    <row r="15" spans="1:14" x14ac:dyDescent="0.25">
      <c r="A15" s="50"/>
      <c r="B15" s="2" t="s">
        <v>32</v>
      </c>
      <c r="C15" s="2" t="s">
        <v>33</v>
      </c>
      <c r="D15" s="2" t="str">
        <f t="shared" si="0"/>
        <v xml:space="preserve">HAMBERTSON NICOLAS GUTIERREZ TOBAR </v>
      </c>
      <c r="E15" s="2"/>
      <c r="F15" s="2"/>
      <c r="G15" s="2"/>
      <c r="H15" s="5"/>
      <c r="J15" s="5"/>
      <c r="K15" s="5"/>
      <c r="L15" s="5"/>
      <c r="M15" s="5"/>
      <c r="N15" s="5"/>
    </row>
    <row r="16" spans="1:14" x14ac:dyDescent="0.25">
      <c r="A16" s="49"/>
      <c r="B16" s="1" t="s">
        <v>34</v>
      </c>
      <c r="C16" s="1" t="s">
        <v>35</v>
      </c>
      <c r="D16" s="1" t="str">
        <f t="shared" si="0"/>
        <v>CRISTIAN ANDRES JIMENEZ ARCINIEGAS</v>
      </c>
      <c r="E16" s="1"/>
      <c r="F16" s="1"/>
      <c r="G16" s="1"/>
      <c r="J16" s="5"/>
      <c r="K16" s="5"/>
      <c r="L16" s="5"/>
      <c r="M16" s="5"/>
      <c r="N16" s="5"/>
    </row>
    <row r="17" spans="1:14" x14ac:dyDescent="0.25">
      <c r="A17" s="50"/>
      <c r="B17" s="2" t="s">
        <v>36</v>
      </c>
      <c r="C17" s="2" t="s">
        <v>37</v>
      </c>
      <c r="D17" s="2" t="str">
        <f t="shared" si="0"/>
        <v xml:space="preserve">OSCAR ANDERSON JIMENEZ VELASQUEZ </v>
      </c>
      <c r="E17" s="2"/>
      <c r="F17" s="2"/>
      <c r="G17" s="2"/>
      <c r="J17" s="5"/>
      <c r="K17" s="5"/>
      <c r="L17" s="5"/>
      <c r="M17" s="5"/>
      <c r="N17" s="5"/>
    </row>
    <row r="18" spans="1:14" x14ac:dyDescent="0.25">
      <c r="A18" s="49"/>
      <c r="B18" s="1" t="s">
        <v>38</v>
      </c>
      <c r="C18" s="1" t="s">
        <v>39</v>
      </c>
      <c r="D18" s="1" t="str">
        <f t="shared" si="0"/>
        <v xml:space="preserve">WILMER JUSETH MENDOZA GARZON </v>
      </c>
      <c r="E18" s="1"/>
      <c r="F18" s="1"/>
      <c r="G18" s="1"/>
      <c r="J18" s="5"/>
      <c r="K18" s="5"/>
      <c r="L18" s="5"/>
      <c r="M18" s="5"/>
      <c r="N18" s="5"/>
    </row>
    <row r="19" spans="1:14" x14ac:dyDescent="0.25">
      <c r="A19" s="50"/>
      <c r="B19" s="2" t="s">
        <v>40</v>
      </c>
      <c r="C19" s="2" t="s">
        <v>41</v>
      </c>
      <c r="D19" s="2" t="str">
        <f t="shared" si="0"/>
        <v>LAURA VANESSA MOLINA CASTILLO</v>
      </c>
      <c r="E19" s="2"/>
      <c r="F19" s="2"/>
      <c r="G19" s="2"/>
      <c r="J19" s="5"/>
      <c r="K19" s="5"/>
      <c r="L19" s="5"/>
      <c r="M19" s="5"/>
      <c r="N19" s="5"/>
    </row>
    <row r="20" spans="1:14" x14ac:dyDescent="0.25">
      <c r="A20" s="49">
        <v>1233893199</v>
      </c>
      <c r="B20" s="1" t="s">
        <v>42</v>
      </c>
      <c r="C20" s="1" t="s">
        <v>43</v>
      </c>
      <c r="D20" s="1" t="str">
        <f t="shared" si="0"/>
        <v xml:space="preserve">JEISSON JAVIER NOVA RUIZ </v>
      </c>
      <c r="E20" s="1">
        <v>3133745563</v>
      </c>
      <c r="F20" s="15" t="s">
        <v>114</v>
      </c>
      <c r="G20" s="52" t="s">
        <v>115</v>
      </c>
      <c r="J20" s="5"/>
      <c r="K20" s="5"/>
      <c r="L20" s="5"/>
      <c r="M20" s="5"/>
      <c r="N20" s="5"/>
    </row>
    <row r="21" spans="1:14" x14ac:dyDescent="0.25">
      <c r="A21" s="50"/>
      <c r="B21" s="2" t="s">
        <v>44</v>
      </c>
      <c r="C21" s="2" t="s">
        <v>45</v>
      </c>
      <c r="D21" s="2" t="str">
        <f t="shared" si="0"/>
        <v>JOHAN DANIEL PEREZ SUAREZ</v>
      </c>
      <c r="E21" s="2"/>
      <c r="F21" s="2"/>
      <c r="G21" s="2"/>
      <c r="J21" s="5"/>
      <c r="K21" s="5"/>
      <c r="L21" s="5"/>
      <c r="M21" s="5"/>
      <c r="N21" s="5"/>
    </row>
    <row r="22" spans="1:14" x14ac:dyDescent="0.25">
      <c r="A22" s="49"/>
      <c r="B22" s="1" t="s">
        <v>6</v>
      </c>
      <c r="C22" s="1" t="s">
        <v>46</v>
      </c>
      <c r="D22" s="1" t="str">
        <f t="shared" si="0"/>
        <v xml:space="preserve">CRISTIAN DAVIDPINO NARANJO </v>
      </c>
      <c r="E22" s="1"/>
      <c r="F22" s="1"/>
      <c r="G22" s="1"/>
      <c r="J22" s="5"/>
      <c r="K22" s="5"/>
      <c r="L22" s="5"/>
      <c r="M22" s="5"/>
      <c r="N22" s="5"/>
    </row>
    <row r="23" spans="1:14" x14ac:dyDescent="0.25">
      <c r="A23" s="50"/>
      <c r="B23" s="12" t="s">
        <v>146</v>
      </c>
      <c r="C23" s="2" t="s">
        <v>47</v>
      </c>
      <c r="D23" s="2" t="str">
        <f t="shared" si="0"/>
        <v>ANDRES LEONARDO PINZON BENITEZ</v>
      </c>
      <c r="E23" s="2"/>
      <c r="F23" s="2"/>
      <c r="G23" s="2"/>
    </row>
    <row r="24" spans="1:14" x14ac:dyDescent="0.25">
      <c r="A24" s="49"/>
      <c r="B24" s="1" t="s">
        <v>48</v>
      </c>
      <c r="C24" s="1" t="s">
        <v>49</v>
      </c>
      <c r="D24" s="1" t="str">
        <f t="shared" si="0"/>
        <v xml:space="preserve">MIGUEL ANGEL RINCON PRECIADO </v>
      </c>
      <c r="E24" s="1"/>
      <c r="F24" s="1"/>
      <c r="G24" s="1"/>
    </row>
    <row r="25" spans="1:14" x14ac:dyDescent="0.25">
      <c r="A25" s="50">
        <v>1000362558</v>
      </c>
      <c r="B25" s="2" t="s">
        <v>50</v>
      </c>
      <c r="C25" s="2" t="s">
        <v>51</v>
      </c>
      <c r="D25" s="2" t="str">
        <f t="shared" si="0"/>
        <v xml:space="preserve">JEFERSON SMIT TORRES MOLINA </v>
      </c>
      <c r="E25" s="2">
        <v>3118769767</v>
      </c>
      <c r="F25" s="2" t="s">
        <v>126</v>
      </c>
      <c r="G25" s="4" t="s">
        <v>127</v>
      </c>
    </row>
    <row r="26" spans="1:14" x14ac:dyDescent="0.25">
      <c r="A26" s="49">
        <v>1000591829</v>
      </c>
      <c r="B26" s="1" t="s">
        <v>14</v>
      </c>
      <c r="C26" s="1" t="s">
        <v>52</v>
      </c>
      <c r="D26" s="1" t="str">
        <f t="shared" si="0"/>
        <v xml:space="preserve">BRAYAN STIVEN UMBRA CHISABA </v>
      </c>
      <c r="E26" s="1">
        <v>3007823798</v>
      </c>
      <c r="F26" s="1" t="s">
        <v>136</v>
      </c>
      <c r="G26" s="52" t="s">
        <v>137</v>
      </c>
    </row>
    <row r="27" spans="1:14" x14ac:dyDescent="0.25">
      <c r="A27" s="50">
        <v>1000224834</v>
      </c>
      <c r="B27" s="2" t="s">
        <v>53</v>
      </c>
      <c r="C27" s="2" t="s">
        <v>54</v>
      </c>
      <c r="D27" s="2" t="str">
        <f t="shared" si="0"/>
        <v xml:space="preserve">DANIEL FERNANDO VEGA </v>
      </c>
      <c r="E27" s="2">
        <v>3114502054</v>
      </c>
      <c r="F27" s="2" t="s">
        <v>120</v>
      </c>
      <c r="G27" s="4" t="s">
        <v>121</v>
      </c>
    </row>
    <row r="28" spans="1:14" x14ac:dyDescent="0.25">
      <c r="A28" s="49">
        <v>1000727703</v>
      </c>
      <c r="B28" s="1" t="s">
        <v>55</v>
      </c>
      <c r="C28" s="1" t="s">
        <v>56</v>
      </c>
      <c r="D28" s="1" t="str">
        <f t="shared" si="0"/>
        <v xml:space="preserve">JUAN SEBASTIAN VERA BARAHONA </v>
      </c>
      <c r="E28" s="1">
        <v>3058974601</v>
      </c>
      <c r="F28" s="1" t="s">
        <v>134</v>
      </c>
      <c r="G28" s="52" t="s">
        <v>135</v>
      </c>
    </row>
    <row r="29" spans="1:14" x14ac:dyDescent="0.25">
      <c r="A29" s="2">
        <v>1233514019</v>
      </c>
      <c r="B29" s="2" t="s">
        <v>57</v>
      </c>
      <c r="C29" s="2" t="s">
        <v>58</v>
      </c>
      <c r="D29" s="2" t="str">
        <f t="shared" si="0"/>
        <v xml:space="preserve">JUAN CAMILO ZAMORA GAMBA </v>
      </c>
      <c r="E29" s="2">
        <v>3013794338</v>
      </c>
      <c r="F29" s="2" t="s">
        <v>132</v>
      </c>
      <c r="G29" s="4" t="s">
        <v>133</v>
      </c>
    </row>
    <row r="31" spans="1:14" x14ac:dyDescent="0.25">
      <c r="A31" s="60"/>
      <c r="B31" s="60"/>
      <c r="C31" s="60"/>
      <c r="D31" s="60"/>
      <c r="E31" s="60"/>
      <c r="F31" s="60"/>
    </row>
    <row r="32" spans="1:14" x14ac:dyDescent="0.25">
      <c r="A32" s="60"/>
      <c r="B32" s="60"/>
      <c r="C32" s="60"/>
      <c r="D32" s="60"/>
      <c r="E32" s="60"/>
      <c r="F32" s="60"/>
    </row>
    <row r="33" spans="1:6" x14ac:dyDescent="0.25">
      <c r="A33" s="60"/>
      <c r="B33" s="60"/>
      <c r="C33" s="60"/>
      <c r="D33" s="60"/>
      <c r="E33" s="60"/>
      <c r="F33" s="60"/>
    </row>
    <row r="34" spans="1:6" x14ac:dyDescent="0.25">
      <c r="A34" s="82"/>
      <c r="B34" s="82"/>
      <c r="C34" s="82"/>
      <c r="D34" s="82"/>
      <c r="E34" s="82"/>
      <c r="F34" s="82"/>
    </row>
    <row r="35" spans="1:6" x14ac:dyDescent="0.25">
      <c r="A35" s="83"/>
      <c r="B35" s="84"/>
      <c r="C35" s="84"/>
      <c r="D35" s="83"/>
      <c r="E35" s="84"/>
      <c r="F35" s="84"/>
    </row>
    <row r="36" spans="1:6" x14ac:dyDescent="0.25">
      <c r="A36" s="82"/>
      <c r="B36" s="82"/>
      <c r="C36" s="82"/>
      <c r="D36" s="82"/>
      <c r="E36" s="82"/>
      <c r="F36" s="82"/>
    </row>
    <row r="37" spans="1:6" x14ac:dyDescent="0.25">
      <c r="A37" s="82"/>
      <c r="B37" s="82"/>
      <c r="C37" s="82"/>
      <c r="D37" s="82"/>
      <c r="E37" s="82"/>
      <c r="F37" s="85"/>
    </row>
    <row r="38" spans="1:6" x14ac:dyDescent="0.25">
      <c r="A38" s="84"/>
      <c r="B38" s="84"/>
      <c r="C38" s="84"/>
      <c r="D38" s="84"/>
      <c r="E38" s="84"/>
      <c r="F38" s="84"/>
    </row>
    <row r="39" spans="1:6" x14ac:dyDescent="0.25">
      <c r="A39" s="84"/>
      <c r="B39" s="84"/>
      <c r="C39" s="84"/>
      <c r="D39" s="84"/>
      <c r="E39" s="84"/>
      <c r="F39" s="84"/>
    </row>
    <row r="40" spans="1:6" x14ac:dyDescent="0.25">
      <c r="A40" s="82"/>
      <c r="B40" s="82"/>
      <c r="C40" s="82"/>
      <c r="D40" s="82"/>
      <c r="E40" s="82"/>
      <c r="F40" s="82"/>
    </row>
    <row r="41" spans="1:6" x14ac:dyDescent="0.25">
      <c r="A41" s="82"/>
      <c r="B41" s="82"/>
      <c r="C41" s="82"/>
      <c r="D41" s="82"/>
      <c r="E41" s="82"/>
      <c r="F41" s="82"/>
    </row>
    <row r="42" spans="1:6" x14ac:dyDescent="0.25">
      <c r="A42" s="82"/>
      <c r="B42" s="82"/>
      <c r="C42" s="82"/>
      <c r="D42" s="82"/>
      <c r="E42" s="82"/>
      <c r="F42" s="82"/>
    </row>
    <row r="43" spans="1:6" x14ac:dyDescent="0.25">
      <c r="A43" s="82"/>
      <c r="B43" s="82"/>
      <c r="C43" s="82"/>
      <c r="D43" s="82"/>
      <c r="E43" s="82"/>
      <c r="F43" s="82"/>
    </row>
    <row r="44" spans="1:6" x14ac:dyDescent="0.25">
      <c r="A44" s="82"/>
      <c r="B44" s="82"/>
      <c r="C44" s="82"/>
      <c r="D44" s="82"/>
      <c r="E44" s="86"/>
      <c r="F44" s="82"/>
    </row>
    <row r="45" spans="1:6" x14ac:dyDescent="0.25">
      <c r="A45" s="82"/>
      <c r="B45" s="82"/>
      <c r="C45" s="82"/>
      <c r="D45" s="82"/>
      <c r="E45" s="82"/>
      <c r="F45" s="82"/>
    </row>
    <row r="46" spans="1:6" x14ac:dyDescent="0.25">
      <c r="A46" s="83"/>
      <c r="B46" s="84"/>
      <c r="C46" s="84"/>
      <c r="D46" s="83"/>
      <c r="E46" s="84"/>
      <c r="F46" s="84"/>
    </row>
    <row r="47" spans="1:6" x14ac:dyDescent="0.25">
      <c r="A47" s="82"/>
      <c r="B47" s="82"/>
      <c r="C47" s="82"/>
      <c r="D47" s="82"/>
      <c r="E47" s="82"/>
      <c r="F47" s="85"/>
    </row>
    <row r="48" spans="1:6" x14ac:dyDescent="0.25">
      <c r="A48" s="87"/>
      <c r="B48" s="87"/>
      <c r="C48" s="87"/>
      <c r="D48" s="87"/>
      <c r="E48" s="87"/>
      <c r="F48" s="87"/>
    </row>
    <row r="49" spans="1:6" x14ac:dyDescent="0.25">
      <c r="A49" s="82"/>
      <c r="B49" s="82"/>
      <c r="C49" s="82"/>
      <c r="D49" s="82"/>
      <c r="E49" s="82"/>
      <c r="F49" s="82"/>
    </row>
    <row r="50" spans="1:6" x14ac:dyDescent="0.25">
      <c r="A50" s="82"/>
      <c r="B50" s="82"/>
      <c r="C50" s="82"/>
      <c r="D50" s="82"/>
      <c r="E50" s="82"/>
      <c r="F50" s="82"/>
    </row>
    <row r="51" spans="1:6" x14ac:dyDescent="0.25">
      <c r="A51" s="82"/>
      <c r="B51" s="82"/>
      <c r="C51" s="82"/>
      <c r="D51" s="82"/>
      <c r="E51" s="82"/>
      <c r="F51" s="85"/>
    </row>
  </sheetData>
  <sortState ref="A32:F51">
    <sortCondition ref="C31"/>
  </sortState>
  <conditionalFormatting sqref="A18:G18">
    <cfRule type="duplicateValues" dxfId="1" priority="1"/>
  </conditionalFormatting>
  <hyperlinks>
    <hyperlink ref="G13" r:id="rId1"/>
    <hyperlink ref="G20" r:id="rId2"/>
    <hyperlink ref="G25" r:id="rId3"/>
    <hyperlink ref="G26" r:id="rId4"/>
    <hyperlink ref="G27" r:id="rId5"/>
    <hyperlink ref="G28" r:id="rId6"/>
    <hyperlink ref="G29" r:id="rId7"/>
    <hyperlink ref="G5" r:id="rId8"/>
    <hyperlink ref="G6" r:id="rId9"/>
    <hyperlink ref="G10" r:id="rId10"/>
    <hyperlink ref="G9" r:id="rId11"/>
    <hyperlink ref="G2" r:id="rId12"/>
    <hyperlink ref="G3" r:id="rId13"/>
    <hyperlink ref="G11" r:id="rId14"/>
    <hyperlink ref="G8" r:id="rId15"/>
  </hyperlinks>
  <pageMargins left="0.7" right="0.7" top="0.75" bottom="0.75" header="0.3" footer="0.3"/>
  <pageSetup paperSize="9"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8"/>
  <sheetViews>
    <sheetView workbookViewId="0">
      <selection activeCell="C3" sqref="C3:E18"/>
    </sheetView>
  </sheetViews>
  <sheetFormatPr baseColWidth="10" defaultRowHeight="15" x14ac:dyDescent="0.25"/>
  <cols>
    <col min="3" max="3" width="18.42578125" customWidth="1"/>
    <col min="4" max="4" width="23.28515625" customWidth="1"/>
    <col min="5" max="5" width="22.7109375" customWidth="1"/>
  </cols>
  <sheetData>
    <row r="3" spans="3:5" x14ac:dyDescent="0.25">
      <c r="C3" s="8" t="s">
        <v>61</v>
      </c>
      <c r="D3" s="8" t="s">
        <v>62</v>
      </c>
      <c r="E3" s="8" t="s">
        <v>63</v>
      </c>
    </row>
    <row r="4" spans="3:5" x14ac:dyDescent="0.25">
      <c r="C4" s="10">
        <v>1001</v>
      </c>
      <c r="D4" s="10" t="s">
        <v>65</v>
      </c>
      <c r="E4" s="11">
        <v>2500</v>
      </c>
    </row>
    <row r="5" spans="3:5" x14ac:dyDescent="0.25">
      <c r="C5" s="8">
        <v>1002</v>
      </c>
      <c r="D5" s="8" t="s">
        <v>64</v>
      </c>
      <c r="E5" s="9">
        <v>800</v>
      </c>
    </row>
    <row r="6" spans="3:5" x14ac:dyDescent="0.25">
      <c r="C6" s="10">
        <v>1003</v>
      </c>
      <c r="D6" s="10" t="s">
        <v>66</v>
      </c>
      <c r="E6" s="11">
        <v>5000</v>
      </c>
    </row>
    <row r="7" spans="3:5" x14ac:dyDescent="0.25">
      <c r="C7" s="8">
        <v>1004</v>
      </c>
      <c r="D7" s="8" t="s">
        <v>77</v>
      </c>
      <c r="E7" s="9">
        <v>1500</v>
      </c>
    </row>
    <row r="8" spans="3:5" x14ac:dyDescent="0.25">
      <c r="C8" s="10">
        <v>1005</v>
      </c>
      <c r="D8" s="10" t="s">
        <v>67</v>
      </c>
      <c r="E8" s="11">
        <v>1400</v>
      </c>
    </row>
    <row r="9" spans="3:5" x14ac:dyDescent="0.25">
      <c r="C9" s="8">
        <v>1006</v>
      </c>
      <c r="D9" s="8" t="s">
        <v>68</v>
      </c>
      <c r="E9" s="9">
        <v>7000</v>
      </c>
    </row>
    <row r="10" spans="3:5" x14ac:dyDescent="0.25">
      <c r="C10" s="10">
        <v>1007</v>
      </c>
      <c r="D10" s="10" t="s">
        <v>69</v>
      </c>
      <c r="E10" s="11">
        <v>2500</v>
      </c>
    </row>
    <row r="11" spans="3:5" x14ac:dyDescent="0.25">
      <c r="C11" s="8">
        <v>1008</v>
      </c>
      <c r="D11" s="8" t="s">
        <v>78</v>
      </c>
      <c r="E11" s="9">
        <v>500</v>
      </c>
    </row>
    <row r="12" spans="3:5" x14ac:dyDescent="0.25">
      <c r="C12" s="10">
        <v>1009</v>
      </c>
      <c r="D12" s="10" t="s">
        <v>70</v>
      </c>
      <c r="E12" s="11">
        <v>200</v>
      </c>
    </row>
    <row r="13" spans="3:5" x14ac:dyDescent="0.25">
      <c r="C13" s="8">
        <v>1010</v>
      </c>
      <c r="D13" s="8" t="s">
        <v>71</v>
      </c>
      <c r="E13" s="9">
        <v>1200</v>
      </c>
    </row>
    <row r="14" spans="3:5" x14ac:dyDescent="0.25">
      <c r="C14" s="10">
        <v>1011</v>
      </c>
      <c r="D14" s="10" t="s">
        <v>72</v>
      </c>
      <c r="E14" s="11">
        <v>100</v>
      </c>
    </row>
    <row r="15" spans="3:5" x14ac:dyDescent="0.25">
      <c r="C15" s="8">
        <v>1012</v>
      </c>
      <c r="D15" s="8" t="s">
        <v>73</v>
      </c>
      <c r="E15" s="9">
        <v>8000</v>
      </c>
    </row>
    <row r="16" spans="3:5" x14ac:dyDescent="0.25">
      <c r="C16" s="10">
        <v>1013</v>
      </c>
      <c r="D16" s="10" t="s">
        <v>74</v>
      </c>
      <c r="E16" s="11">
        <v>9000</v>
      </c>
    </row>
    <row r="17" spans="3:5" x14ac:dyDescent="0.25">
      <c r="C17" s="8">
        <v>1014</v>
      </c>
      <c r="D17" s="8" t="s">
        <v>75</v>
      </c>
      <c r="E17" s="9">
        <v>18000</v>
      </c>
    </row>
    <row r="18" spans="3:5" x14ac:dyDescent="0.25">
      <c r="C18" s="10">
        <v>1015</v>
      </c>
      <c r="D18" s="10" t="s">
        <v>76</v>
      </c>
      <c r="E18" s="11"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C41" sqref="C41"/>
    </sheetView>
  </sheetViews>
  <sheetFormatPr baseColWidth="10" defaultRowHeight="15" x14ac:dyDescent="0.25"/>
  <cols>
    <col min="2" max="2" width="18.5703125" customWidth="1"/>
    <col min="3" max="3" width="23" customWidth="1"/>
    <col min="4" max="4" width="23.140625" customWidth="1"/>
    <col min="5" max="5" width="38.28515625" customWidth="1"/>
    <col min="6" max="6" width="23.28515625" customWidth="1"/>
  </cols>
  <sheetData>
    <row r="3" spans="2:6" x14ac:dyDescent="0.25">
      <c r="B3" s="12" t="s">
        <v>79</v>
      </c>
      <c r="C3" s="2" t="s">
        <v>0</v>
      </c>
      <c r="D3" s="2" t="s">
        <v>1</v>
      </c>
      <c r="E3" s="12" t="s">
        <v>113</v>
      </c>
      <c r="F3" s="12" t="s">
        <v>80</v>
      </c>
    </row>
    <row r="4" spans="2:6" x14ac:dyDescent="0.25">
      <c r="B4" s="49">
        <v>15624897</v>
      </c>
      <c r="C4" s="15" t="s">
        <v>81</v>
      </c>
      <c r="D4" s="15" t="s">
        <v>90</v>
      </c>
      <c r="E4" s="15" t="str">
        <f>CONCATENATE(C4," ",D4)</f>
        <v>JUAN CARLOS  GUTIERREZ PEREZ</v>
      </c>
      <c r="F4" s="17">
        <v>750000</v>
      </c>
    </row>
    <row r="5" spans="2:6" x14ac:dyDescent="0.25">
      <c r="B5" s="50">
        <v>35621478</v>
      </c>
      <c r="C5" s="12" t="s">
        <v>6</v>
      </c>
      <c r="D5" s="12" t="s">
        <v>91</v>
      </c>
      <c r="E5" s="12" t="str">
        <f t="shared" ref="E5:E13" si="0">CONCATENATE(C5," ",D5)</f>
        <v xml:space="preserve">CRISTIAN DAVID LADINO PARRA </v>
      </c>
      <c r="F5" s="18">
        <v>800000</v>
      </c>
    </row>
    <row r="6" spans="2:6" x14ac:dyDescent="0.25">
      <c r="B6" s="49">
        <v>95864721</v>
      </c>
      <c r="C6" s="15" t="s">
        <v>82</v>
      </c>
      <c r="D6" s="15" t="s">
        <v>92</v>
      </c>
      <c r="E6" s="15" t="str">
        <f t="shared" si="0"/>
        <v xml:space="preserve">JUAN CAMILO VARGAS GIRALDO </v>
      </c>
      <c r="F6" s="17">
        <v>680000</v>
      </c>
    </row>
    <row r="7" spans="2:6" x14ac:dyDescent="0.25">
      <c r="B7" s="50">
        <v>34682165</v>
      </c>
      <c r="C7" s="12" t="s">
        <v>83</v>
      </c>
      <c r="D7" s="12" t="s">
        <v>93</v>
      </c>
      <c r="E7" s="12" t="str">
        <f t="shared" si="0"/>
        <v>ANDRES FERNANDO  SANCHEZ PEREZ</v>
      </c>
      <c r="F7" s="18">
        <v>1100000</v>
      </c>
    </row>
    <row r="8" spans="2:6" x14ac:dyDescent="0.25">
      <c r="B8" s="49">
        <v>97643128</v>
      </c>
      <c r="C8" s="15" t="s">
        <v>89</v>
      </c>
      <c r="D8" s="15" t="s">
        <v>94</v>
      </c>
      <c r="E8" s="15" t="str">
        <f t="shared" si="0"/>
        <v xml:space="preserve">ALISSON   GOMEZ ESTRADA </v>
      </c>
      <c r="F8" s="17">
        <v>1500000</v>
      </c>
    </row>
    <row r="9" spans="2:6" x14ac:dyDescent="0.25">
      <c r="B9" s="50">
        <v>25461235</v>
      </c>
      <c r="C9" s="12" t="s">
        <v>84</v>
      </c>
      <c r="D9" s="12" t="s">
        <v>95</v>
      </c>
      <c r="E9" s="12" t="str">
        <f t="shared" si="0"/>
        <v>SERGIO ESTIVEN  CAÑAS CRUZ</v>
      </c>
      <c r="F9" s="18">
        <v>650000</v>
      </c>
    </row>
    <row r="10" spans="2:6" x14ac:dyDescent="0.25">
      <c r="B10" s="49">
        <v>98745623</v>
      </c>
      <c r="C10" s="15" t="s">
        <v>85</v>
      </c>
      <c r="D10" s="15" t="s">
        <v>96</v>
      </c>
      <c r="E10" s="15" t="str">
        <f t="shared" si="0"/>
        <v xml:space="preserve">JUANA VALENTINA  VANEGAS ESTRADA </v>
      </c>
      <c r="F10" s="17">
        <v>950000</v>
      </c>
    </row>
    <row r="11" spans="2:6" x14ac:dyDescent="0.25">
      <c r="B11" s="50">
        <v>16734682</v>
      </c>
      <c r="C11" s="12" t="s">
        <v>88</v>
      </c>
      <c r="D11" s="12" t="s">
        <v>97</v>
      </c>
      <c r="E11" s="12" t="str">
        <f t="shared" si="0"/>
        <v xml:space="preserve">IVONNE NATALIA  GAITAN GUITERREZ </v>
      </c>
      <c r="F11" s="18">
        <v>580000</v>
      </c>
    </row>
    <row r="12" spans="2:6" x14ac:dyDescent="0.25">
      <c r="B12" s="49">
        <v>95136842</v>
      </c>
      <c r="C12" s="15" t="s">
        <v>87</v>
      </c>
      <c r="D12" s="15" t="s">
        <v>98</v>
      </c>
      <c r="E12" s="15" t="str">
        <f t="shared" si="0"/>
        <v xml:space="preserve">LINA GABRIELA  NOVOA CHITIVA </v>
      </c>
      <c r="F12" s="17">
        <v>790000</v>
      </c>
    </row>
    <row r="13" spans="2:6" x14ac:dyDescent="0.25">
      <c r="B13" s="51">
        <v>91824682</v>
      </c>
      <c r="C13" s="16" t="s">
        <v>86</v>
      </c>
      <c r="D13" s="16" t="s">
        <v>99</v>
      </c>
      <c r="E13" s="16" t="str">
        <f t="shared" si="0"/>
        <v xml:space="preserve">LAURA DANIELA  CASTILLO ALBARRACIN </v>
      </c>
      <c r="F13" s="19">
        <v>150000</v>
      </c>
    </row>
    <row r="14" spans="2:6" x14ac:dyDescent="0.25">
      <c r="B14" s="13"/>
      <c r="C14" s="13"/>
      <c r="D14" s="13"/>
      <c r="E14" s="13"/>
      <c r="F14" s="14"/>
    </row>
    <row r="15" spans="2:6" x14ac:dyDescent="0.25">
      <c r="B15" s="13"/>
      <c r="C15" s="13"/>
      <c r="D15" s="13"/>
      <c r="E15" s="13"/>
      <c r="F15" s="14"/>
    </row>
    <row r="16" spans="2:6" x14ac:dyDescent="0.25">
      <c r="B16" s="13"/>
      <c r="C16" s="13"/>
      <c r="D16" s="13"/>
      <c r="E16" s="13"/>
      <c r="F16" s="14"/>
    </row>
    <row r="17" spans="2:6" x14ac:dyDescent="0.25">
      <c r="B17" s="13"/>
      <c r="C17" s="13"/>
      <c r="D17" s="13"/>
      <c r="E17" s="13"/>
      <c r="F17" s="14"/>
    </row>
    <row r="18" spans="2:6" x14ac:dyDescent="0.25">
      <c r="B18" s="13"/>
      <c r="C18" s="13"/>
      <c r="D18" s="13"/>
      <c r="E18" s="13"/>
      <c r="F18" s="14"/>
    </row>
    <row r="19" spans="2:6" x14ac:dyDescent="0.25">
      <c r="B19" s="13"/>
      <c r="C19" s="13"/>
      <c r="D19" s="13"/>
      <c r="E19" s="13"/>
      <c r="F19" s="14"/>
    </row>
    <row r="20" spans="2:6" x14ac:dyDescent="0.25">
      <c r="B20" s="13"/>
      <c r="C20" s="13"/>
      <c r="D20" s="13"/>
      <c r="E20" s="13"/>
      <c r="F20" s="14"/>
    </row>
    <row r="21" spans="2:6" x14ac:dyDescent="0.25">
      <c r="B21" s="13"/>
      <c r="C21" s="13"/>
      <c r="D21" s="13"/>
      <c r="E21" s="13"/>
      <c r="F21" s="14"/>
    </row>
    <row r="22" spans="2:6" x14ac:dyDescent="0.25">
      <c r="B22" s="13"/>
      <c r="C22" s="13"/>
      <c r="D22" s="13"/>
      <c r="E22" s="13"/>
      <c r="F22" s="14"/>
    </row>
    <row r="23" spans="2:6" x14ac:dyDescent="0.25">
      <c r="B23" s="13"/>
      <c r="C23" s="13"/>
      <c r="D23" s="13"/>
      <c r="E23" s="13"/>
      <c r="F23" s="14"/>
    </row>
    <row r="24" spans="2:6" x14ac:dyDescent="0.25">
      <c r="B24" s="13"/>
      <c r="C24" s="13"/>
      <c r="D24" s="13"/>
      <c r="E24" s="13"/>
      <c r="F24" s="14"/>
    </row>
    <row r="25" spans="2:6" x14ac:dyDescent="0.25">
      <c r="B25" s="13"/>
      <c r="C25" s="13"/>
      <c r="D25" s="13"/>
      <c r="E25" s="13"/>
      <c r="F25" s="14"/>
    </row>
    <row r="26" spans="2:6" x14ac:dyDescent="0.25">
      <c r="B26" s="13"/>
      <c r="C26" s="13"/>
      <c r="D26" s="13"/>
      <c r="E26" s="13"/>
      <c r="F26" s="14"/>
    </row>
    <row r="27" spans="2:6" x14ac:dyDescent="0.25">
      <c r="B27" s="13"/>
      <c r="C27" s="13"/>
      <c r="D27" s="13"/>
      <c r="E27" s="13"/>
      <c r="F27" s="14"/>
    </row>
    <row r="28" spans="2:6" x14ac:dyDescent="0.25">
      <c r="B28" s="13"/>
      <c r="C28" s="13"/>
      <c r="D28" s="13"/>
      <c r="E28" s="13"/>
      <c r="F28" s="14"/>
    </row>
    <row r="29" spans="2:6" x14ac:dyDescent="0.25">
      <c r="B29" s="13"/>
      <c r="C29" s="13"/>
      <c r="D29" s="13"/>
      <c r="E29" s="13"/>
      <c r="F29" s="14"/>
    </row>
    <row r="30" spans="2:6" x14ac:dyDescent="0.25">
      <c r="B30" s="13"/>
      <c r="C30" s="13"/>
      <c r="D30" s="13"/>
      <c r="E30" s="13"/>
      <c r="F30" s="14"/>
    </row>
    <row r="31" spans="2:6" x14ac:dyDescent="0.25">
      <c r="B31" s="14"/>
      <c r="C31" s="13"/>
      <c r="D31" s="13"/>
      <c r="E31" s="13"/>
      <c r="F31" s="14"/>
    </row>
  </sheetData>
  <conditionalFormatting sqref="B20:F2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34"/>
  <sheetViews>
    <sheetView tabSelected="1" topLeftCell="A4" workbookViewId="0">
      <selection activeCell="L35" sqref="L35"/>
    </sheetView>
  </sheetViews>
  <sheetFormatPr baseColWidth="10" defaultRowHeight="15" x14ac:dyDescent="0.25"/>
  <cols>
    <col min="4" max="4" width="17.7109375" customWidth="1"/>
    <col min="5" max="5" width="19.7109375" customWidth="1"/>
    <col min="6" max="6" width="14.5703125" customWidth="1"/>
    <col min="7" max="7" width="21.28515625" customWidth="1"/>
    <col min="8" max="8" width="17.140625" customWidth="1"/>
    <col min="11" max="11" width="11.85546875" bestFit="1" customWidth="1"/>
  </cols>
  <sheetData>
    <row r="7" spans="1:17" x14ac:dyDescent="0.25">
      <c r="Q7" s="13"/>
    </row>
    <row r="8" spans="1:17" x14ac:dyDescent="0.25">
      <c r="E8" s="7"/>
      <c r="Q8" s="13"/>
    </row>
    <row r="9" spans="1:17" x14ac:dyDescent="0.25">
      <c r="D9" s="72"/>
      <c r="E9" s="72"/>
      <c r="F9" s="72"/>
      <c r="G9" s="72"/>
      <c r="H9" s="72"/>
      <c r="I9" s="72"/>
      <c r="J9" s="72"/>
      <c r="K9" s="72"/>
      <c r="Q9" s="13"/>
    </row>
    <row r="10" spans="1:17" x14ac:dyDescent="0.25">
      <c r="B10" s="7"/>
      <c r="D10" s="72"/>
      <c r="E10" s="72"/>
      <c r="F10" s="72"/>
      <c r="G10" s="72"/>
      <c r="H10" s="72"/>
      <c r="I10" s="72"/>
      <c r="J10" s="72"/>
      <c r="K10" s="72"/>
      <c r="Q10" s="13"/>
    </row>
    <row r="11" spans="1:17" x14ac:dyDescent="0.25">
      <c r="B11" s="7"/>
      <c r="D11" s="72"/>
      <c r="E11" s="72"/>
      <c r="F11" s="72"/>
      <c r="G11" s="72"/>
      <c r="H11" s="72"/>
      <c r="I11" s="72"/>
      <c r="J11" s="72"/>
      <c r="K11" s="72"/>
      <c r="Q11" s="13"/>
    </row>
    <row r="12" spans="1:17" x14ac:dyDescent="0.25">
      <c r="A12" s="7"/>
      <c r="B12" s="7"/>
      <c r="D12" s="72"/>
      <c r="E12" s="72"/>
      <c r="F12" s="72"/>
      <c r="G12" s="72"/>
      <c r="H12" s="72"/>
      <c r="I12" s="72"/>
      <c r="J12" s="72"/>
      <c r="K12" s="72"/>
      <c r="Q12" s="13"/>
    </row>
    <row r="13" spans="1:17" x14ac:dyDescent="0.25">
      <c r="A13" s="7"/>
      <c r="B13" s="7"/>
      <c r="D13" s="65" t="s">
        <v>100</v>
      </c>
      <c r="E13" s="66"/>
      <c r="F13" s="67">
        <v>1233893199</v>
      </c>
      <c r="G13" s="68"/>
      <c r="H13" s="69">
        <f ca="1">NOW()</f>
        <v>43578.616131249997</v>
      </c>
      <c r="I13" s="70"/>
      <c r="J13" s="70"/>
      <c r="K13" s="71"/>
      <c r="Q13" s="13"/>
    </row>
    <row r="14" spans="1:17" x14ac:dyDescent="0.25">
      <c r="A14" s="7"/>
      <c r="B14" s="7"/>
      <c r="D14" s="20" t="s">
        <v>101</v>
      </c>
      <c r="E14" s="42" t="str">
        <f>IFERROR(VLOOKUP(F13,clientes!A2:G29,4,),".")</f>
        <v xml:space="preserve">JEISSON JAVIER NOVA RUIZ </v>
      </c>
      <c r="F14" s="44"/>
      <c r="G14" s="43"/>
      <c r="H14" s="47" t="s">
        <v>103</v>
      </c>
      <c r="I14" s="47"/>
      <c r="J14" s="47"/>
      <c r="K14" s="47"/>
      <c r="N14" s="5"/>
      <c r="Q14" s="13"/>
    </row>
    <row r="15" spans="1:17" x14ac:dyDescent="0.25">
      <c r="A15" s="7"/>
      <c r="B15" s="7"/>
      <c r="D15" s="20" t="s">
        <v>4</v>
      </c>
      <c r="E15" s="42" t="str">
        <f>IFERROR(VLOOKUP(F13,clientes!A2:G29,6,),".")</f>
        <v>CRA 139 N 142-36</v>
      </c>
      <c r="F15" s="44"/>
      <c r="G15" s="44"/>
      <c r="H15" s="44"/>
      <c r="I15" s="44"/>
      <c r="J15" s="44"/>
      <c r="K15" s="43"/>
      <c r="Q15" s="48"/>
    </row>
    <row r="16" spans="1:17" x14ac:dyDescent="0.25">
      <c r="A16" s="7"/>
      <c r="B16" s="7"/>
      <c r="D16" s="20" t="s">
        <v>3</v>
      </c>
      <c r="E16" s="42">
        <f>IFERROR(VLOOKUP(F13,clientes!A2:G29,5,),".")</f>
        <v>3133745563</v>
      </c>
      <c r="F16" s="43"/>
      <c r="G16" s="21" t="s">
        <v>5</v>
      </c>
      <c r="H16" s="42" t="str">
        <f>IFERROR(VLOOKUP(F13,clientes!A2:G29,7),".")</f>
        <v>JJNOVA@MISENA.EDU.CO</v>
      </c>
      <c r="I16" s="44"/>
      <c r="J16" s="44"/>
      <c r="K16" s="43"/>
      <c r="Q16" s="13"/>
    </row>
    <row r="17" spans="1:13" x14ac:dyDescent="0.25">
      <c r="A17" s="7"/>
      <c r="B17" s="7"/>
      <c r="D17" s="20" t="s">
        <v>102</v>
      </c>
      <c r="E17" s="20" t="s">
        <v>104</v>
      </c>
      <c r="F17" s="20" t="s">
        <v>105</v>
      </c>
      <c r="G17" s="20" t="s">
        <v>106</v>
      </c>
      <c r="H17" s="20" t="s">
        <v>107</v>
      </c>
      <c r="I17" s="45" t="s">
        <v>108</v>
      </c>
      <c r="J17" s="46"/>
      <c r="K17" s="46"/>
    </row>
    <row r="18" spans="1:13" x14ac:dyDescent="0.25">
      <c r="A18" s="7"/>
      <c r="B18" s="7"/>
      <c r="D18" s="23">
        <v>1</v>
      </c>
      <c r="E18" s="25">
        <v>1001</v>
      </c>
      <c r="F18" s="24">
        <v>1</v>
      </c>
      <c r="G18" s="22" t="str">
        <f>IFERROR(VLOOKUP(E18,productos,2,),".")</f>
        <v>COLBONES</v>
      </c>
      <c r="H18" s="53">
        <f>IFERROR(VLOOKUP(E18,productos,3,),".")</f>
        <v>2500</v>
      </c>
      <c r="I18" s="26"/>
      <c r="J18" s="27"/>
      <c r="K18" s="28">
        <f>IFERROR((F18*H18),".")</f>
        <v>2500</v>
      </c>
    </row>
    <row r="19" spans="1:13" x14ac:dyDescent="0.25">
      <c r="D19" s="23">
        <v>2</v>
      </c>
      <c r="E19" s="25">
        <v>1002</v>
      </c>
      <c r="F19" s="24">
        <v>3</v>
      </c>
      <c r="G19" s="22" t="str">
        <f>IFERROR(VLOOKUP(E19,productos,2,),".")</f>
        <v>LAPICES</v>
      </c>
      <c r="H19" s="53">
        <f>IFERROR(VLOOKUP(E19,productos,3,),".")</f>
        <v>800</v>
      </c>
      <c r="I19" s="26"/>
      <c r="J19" s="27"/>
      <c r="K19" s="28">
        <f t="shared" ref="K19:K27" si="0">IFERROR((F19*H19),".")</f>
        <v>2400</v>
      </c>
    </row>
    <row r="20" spans="1:13" x14ac:dyDescent="0.25">
      <c r="D20" s="23">
        <v>3</v>
      </c>
      <c r="E20" s="25">
        <v>1003</v>
      </c>
      <c r="F20" s="24">
        <v>2</v>
      </c>
      <c r="G20" s="22" t="str">
        <f>IFERROR(VLOOKUP(E20,productos,2,),".")</f>
        <v xml:space="preserve">CUADERNOS </v>
      </c>
      <c r="H20" s="53">
        <f>IFERROR(VLOOKUP(E20,productos,3,),".")</f>
        <v>5000</v>
      </c>
      <c r="I20" s="26"/>
      <c r="J20" s="27"/>
      <c r="K20" s="28">
        <f t="shared" si="0"/>
        <v>10000</v>
      </c>
    </row>
    <row r="21" spans="1:13" x14ac:dyDescent="0.25">
      <c r="D21" s="23">
        <v>4</v>
      </c>
      <c r="E21" s="25">
        <v>1004</v>
      </c>
      <c r="F21" s="24">
        <v>5</v>
      </c>
      <c r="G21" s="22" t="str">
        <f>IFERROR(VLOOKUP(E21,productos,2,),".")</f>
        <v>CARPETAS DE BLASTICO</v>
      </c>
      <c r="H21" s="53">
        <f>IFERROR(VLOOKUP(E21,productos,3,),".")</f>
        <v>1500</v>
      </c>
      <c r="I21" s="31"/>
      <c r="J21" s="30"/>
      <c r="K21" s="28">
        <f t="shared" si="0"/>
        <v>7500</v>
      </c>
      <c r="M21" s="29"/>
    </row>
    <row r="22" spans="1:13" x14ac:dyDescent="0.25">
      <c r="D22" s="23">
        <v>5</v>
      </c>
      <c r="E22" s="25">
        <v>1005</v>
      </c>
      <c r="F22" s="24">
        <v>3</v>
      </c>
      <c r="G22" s="22" t="str">
        <f>IFERROR(VLOOKUP(E22,productos,2,),".")</f>
        <v>ESFEROS</v>
      </c>
      <c r="H22" s="53">
        <f>IFERROR(VLOOKUP(E22,productos,3,),".")</f>
        <v>1400</v>
      </c>
      <c r="I22" s="31"/>
      <c r="J22" s="30"/>
      <c r="K22" s="28">
        <f t="shared" si="0"/>
        <v>4200</v>
      </c>
      <c r="M22" s="29"/>
    </row>
    <row r="23" spans="1:13" x14ac:dyDescent="0.25">
      <c r="D23" s="23">
        <v>6</v>
      </c>
      <c r="E23" s="25">
        <v>1011</v>
      </c>
      <c r="F23" s="24">
        <v>76</v>
      </c>
      <c r="G23" s="22" t="str">
        <f>IFERROR(VLOOKUP(E23,productos,2,),".")</f>
        <v>HOJAS BLANCAS</v>
      </c>
      <c r="H23" s="53">
        <f>IFERROR(VLOOKUP(E23,productos,3,),".")</f>
        <v>100</v>
      </c>
      <c r="I23" s="31"/>
      <c r="J23" s="30"/>
      <c r="K23" s="28">
        <f t="shared" si="0"/>
        <v>7600</v>
      </c>
      <c r="M23" s="29"/>
    </row>
    <row r="24" spans="1:13" x14ac:dyDescent="0.25">
      <c r="D24" s="23">
        <v>7</v>
      </c>
      <c r="E24" s="25">
        <v>1012</v>
      </c>
      <c r="F24" s="24">
        <v>2</v>
      </c>
      <c r="G24" s="22" t="str">
        <f>IFERROR(VLOOKUP(E24,productos,2,),".")</f>
        <v>PELUCHE PEQUEÑO</v>
      </c>
      <c r="H24" s="53">
        <f>IFERROR(VLOOKUP(E24,productos,3,),".")</f>
        <v>8000</v>
      </c>
      <c r="I24" s="31"/>
      <c r="J24" s="30"/>
      <c r="K24" s="28">
        <f t="shared" si="0"/>
        <v>16000</v>
      </c>
      <c r="M24" s="29"/>
    </row>
    <row r="25" spans="1:13" x14ac:dyDescent="0.25">
      <c r="D25" s="23">
        <v>8</v>
      </c>
      <c r="E25" s="25">
        <v>1013</v>
      </c>
      <c r="F25" s="24">
        <v>76</v>
      </c>
      <c r="G25" s="22" t="str">
        <f>IFERROR(VLOOKUP(E25,productos,2,),".")</f>
        <v>CREMA</v>
      </c>
      <c r="H25" s="53">
        <f>IFERROR(VLOOKUP(E25,productos,3,),".")</f>
        <v>9000</v>
      </c>
      <c r="I25" s="31"/>
      <c r="J25" s="30"/>
      <c r="K25" s="28">
        <f t="shared" si="0"/>
        <v>684000</v>
      </c>
      <c r="M25" s="29"/>
    </row>
    <row r="26" spans="1:13" x14ac:dyDescent="0.25">
      <c r="D26" s="23">
        <v>9</v>
      </c>
      <c r="E26" s="25">
        <v>1014</v>
      </c>
      <c r="F26" s="24">
        <v>2</v>
      </c>
      <c r="G26" s="22" t="str">
        <f>IFERROR(VLOOKUP(E26,productos,2,),".")</f>
        <v xml:space="preserve">PIÑATA </v>
      </c>
      <c r="H26" s="53">
        <f>IFERROR(VLOOKUP(E26,productos,3,),".")</f>
        <v>18000</v>
      </c>
      <c r="I26" s="31"/>
      <c r="J26" s="30"/>
      <c r="K26" s="28">
        <f t="shared" si="0"/>
        <v>36000</v>
      </c>
      <c r="M26" s="29"/>
    </row>
    <row r="27" spans="1:13" x14ac:dyDescent="0.25">
      <c r="D27" s="23">
        <v>10</v>
      </c>
      <c r="E27" s="25">
        <v>1015</v>
      </c>
      <c r="F27" s="24">
        <v>5</v>
      </c>
      <c r="G27" s="22" t="str">
        <f>IFERROR(VLOOKUP(E27,productos,2,),".")</f>
        <v>JUEGOS DE MESA</v>
      </c>
      <c r="H27" s="53">
        <f>IFERROR(VLOOKUP(E27,productos,3,),".")</f>
        <v>12000</v>
      </c>
      <c r="I27" s="31"/>
      <c r="J27" s="30"/>
      <c r="K27" s="28">
        <f t="shared" si="0"/>
        <v>60000</v>
      </c>
      <c r="M27" s="29"/>
    </row>
    <row r="28" spans="1:13" x14ac:dyDescent="0.25">
      <c r="D28" s="37" t="s">
        <v>150</v>
      </c>
      <c r="E28" s="38"/>
      <c r="F28" s="39"/>
      <c r="G28" s="35" t="s">
        <v>110</v>
      </c>
      <c r="H28" s="36"/>
      <c r="I28" s="40">
        <f>SUM(K18:K27)</f>
        <v>830200</v>
      </c>
      <c r="J28" s="40"/>
      <c r="K28" s="40"/>
      <c r="M28" s="29"/>
    </row>
    <row r="29" spans="1:13" x14ac:dyDescent="0.25">
      <c r="D29" s="54" t="str">
        <f>IFERROR(CONCATENATE([1]!ENLETRAS(K30)," pesos"),".")</f>
        <v>Novecientos ochenta y siete mil novecientos treinta y ocho pesos</v>
      </c>
      <c r="E29" s="55"/>
      <c r="F29" s="56"/>
      <c r="G29" s="35" t="s">
        <v>109</v>
      </c>
      <c r="H29" s="36"/>
      <c r="I29" s="41">
        <f>+(I28*0.19)</f>
        <v>157738</v>
      </c>
      <c r="J29" s="41"/>
      <c r="K29" s="41"/>
      <c r="M29" s="29"/>
    </row>
    <row r="30" spans="1:13" x14ac:dyDescent="0.25">
      <c r="D30" s="57"/>
      <c r="E30" s="58"/>
      <c r="F30" s="59"/>
      <c r="G30" s="35" t="s">
        <v>111</v>
      </c>
      <c r="H30" s="36"/>
      <c r="I30" s="32"/>
      <c r="J30" s="34"/>
      <c r="K30" s="33">
        <f>SUM(I28:K29)</f>
        <v>987938</v>
      </c>
      <c r="M30" s="29"/>
    </row>
    <row r="31" spans="1:13" x14ac:dyDescent="0.25">
      <c r="D31" s="57"/>
      <c r="E31" s="58"/>
      <c r="F31" s="59"/>
      <c r="G31" s="61" t="s">
        <v>112</v>
      </c>
      <c r="H31" s="62">
        <v>98745623</v>
      </c>
      <c r="I31" s="63" t="str">
        <f>VLOOKUP(H31,empleado!B4:E13,4,)</f>
        <v xml:space="preserve">JUANA VALENTINA  VANEGAS ESTRADA </v>
      </c>
      <c r="J31" s="64"/>
      <c r="K31" s="63"/>
    </row>
    <row r="32" spans="1:13" x14ac:dyDescent="0.25">
      <c r="D32" s="73" t="s">
        <v>147</v>
      </c>
      <c r="E32" s="74"/>
      <c r="F32" s="74"/>
      <c r="G32" s="74"/>
      <c r="H32" s="74"/>
      <c r="I32" s="74"/>
      <c r="J32" s="74"/>
      <c r="K32" s="75"/>
    </row>
    <row r="33" spans="4:11" x14ac:dyDescent="0.25">
      <c r="D33" s="79" t="s">
        <v>149</v>
      </c>
      <c r="E33" s="80"/>
      <c r="F33" s="80"/>
      <c r="G33" s="80"/>
      <c r="H33" s="80"/>
      <c r="I33" s="80"/>
      <c r="J33" s="80"/>
      <c r="K33" s="81"/>
    </row>
    <row r="34" spans="4:11" x14ac:dyDescent="0.25">
      <c r="D34" s="76" t="s">
        <v>148</v>
      </c>
      <c r="E34" s="77"/>
      <c r="F34" s="77"/>
      <c r="G34" s="77"/>
      <c r="H34" s="77"/>
      <c r="I34" s="77"/>
      <c r="J34" s="77"/>
      <c r="K34" s="78"/>
    </row>
  </sheetData>
  <mergeCells count="21">
    <mergeCell ref="D9:K12"/>
    <mergeCell ref="D34:K34"/>
    <mergeCell ref="D32:K32"/>
    <mergeCell ref="D33:K33"/>
    <mergeCell ref="E16:F16"/>
    <mergeCell ref="H16:K16"/>
    <mergeCell ref="I17:K17"/>
    <mergeCell ref="D13:E13"/>
    <mergeCell ref="F13:G13"/>
    <mergeCell ref="E14:G14"/>
    <mergeCell ref="H13:K13"/>
    <mergeCell ref="H14:K14"/>
    <mergeCell ref="E15:K15"/>
    <mergeCell ref="I31:K31"/>
    <mergeCell ref="D29:F31"/>
    <mergeCell ref="G29:H29"/>
    <mergeCell ref="G28:H28"/>
    <mergeCell ref="D28:F28"/>
    <mergeCell ref="G30:H30"/>
    <mergeCell ref="I28:K28"/>
    <mergeCell ref="I29:K29"/>
  </mergeCells>
  <dataValidations count="1">
    <dataValidation type="list" allowBlank="1" showInputMessage="1" showErrorMessage="1" sqref="H31">
      <formula1>C.C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clientes!$A$2:$A$29</xm:f>
          </x14:formula1>
          <xm:sqref>F13:G13</xm:sqref>
        </x14:dataValidation>
        <x14:dataValidation type="list" allowBlank="1" showInputMessage="1" showErrorMessage="1">
          <x14:formula1>
            <xm:f>productos!$C$4:$C$18</xm:f>
          </x14:formula1>
          <xm:sqref>E18:E27</xm:sqref>
        </x14:dataValidation>
        <x14:dataValidation type="list" allowBlank="1" showInputMessage="1" showErrorMessage="1">
          <x14:formula1>
            <xm:f>clientes!$D$2:$D$29</xm:f>
          </x14:formula1>
          <xm:sqref>N14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clientes</vt:lpstr>
      <vt:lpstr>productos</vt:lpstr>
      <vt:lpstr>empleado</vt:lpstr>
      <vt:lpstr>cotizacion</vt:lpstr>
      <vt:lpstr>C.C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LA CLAQUETA</cp:lastModifiedBy>
  <dcterms:created xsi:type="dcterms:W3CDTF">2019-04-22T17:56:24Z</dcterms:created>
  <dcterms:modified xsi:type="dcterms:W3CDTF">2019-04-23T19:47:51Z</dcterms:modified>
</cp:coreProperties>
</file>