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7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8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drawings/drawing10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11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 May 5/WW Trimlite BC/"/>
    </mc:Choice>
  </mc:AlternateContent>
  <xr:revisionPtr revIDLastSave="208" documentId="8_{02CE26C1-1E8D-4779-9D5B-CC6339FA1846}" xr6:coauthVersionLast="47" xr6:coauthVersionMax="47" xr10:uidLastSave="{40F0AD16-24FA-49F8-9DB0-43BE5266CCC5}"/>
  <bookViews>
    <workbookView xWindow="38290" yWindow="-110" windowWidth="38620" windowHeight="21100" xr2:uid="{00000000-000D-0000-FFFF-FFFF00000000}"/>
  </bookViews>
  <sheets>
    <sheet name="Moulded slabs May 2025" sheetId="9" r:id="rId1"/>
    <sheet name="Adders May 2025" sheetId="10" r:id="rId2"/>
    <sheet name="Molded Styles" sheetId="11" r:id="rId3"/>
    <sheet name="Doors Availability" sheetId="12" r:id="rId4"/>
    <sheet name="Bifold Availability" sheetId="13" r:id="rId5"/>
    <sheet name="Moulded slabs March 2024" sheetId="7" r:id="rId6"/>
    <sheet name="Adders March 2024" sheetId="8" r:id="rId7"/>
    <sheet name="Moulded slabs Dec 2023" sheetId="5" r:id="rId8"/>
    <sheet name="Adders Dec 2023" sheetId="6" r:id="rId9"/>
    <sheet name="Moulded slabs Jan 2022" sheetId="1" r:id="rId10"/>
    <sheet name="Adders JAN 2022" sheetId="2" r:id="rId11"/>
    <sheet name="Model Jan 2022" sheetId="3" r:id="rId12"/>
    <sheet name="Sheet1" sheetId="4" r:id="rId13"/>
  </sheets>
  <definedNames>
    <definedName name="_xlnm.Print_Area" localSheetId="8">'Adders Dec 2023'!$B$1:$C$28</definedName>
    <definedName name="_xlnm.Print_Area" localSheetId="10">'Adders JAN 2022'!$B$1:$C$28</definedName>
    <definedName name="_xlnm.Print_Area" localSheetId="6">'Adders March 2024'!$B$1:$C$28</definedName>
    <definedName name="_xlnm.Print_Area" localSheetId="1">'Adders May 2025'!$B$1:$C$28</definedName>
    <definedName name="_xlnm.Print_Area" localSheetId="2">'Molded Styles'!$A$1:$G$31</definedName>
    <definedName name="_xlnm.Print_Area" localSheetId="7">'Moulded slabs Dec 2023'!$A$3:$E$48</definedName>
    <definedName name="_xlnm.Print_Area" localSheetId="9">'Moulded slabs Jan 2022'!$A$1:$E$47</definedName>
    <definedName name="_xlnm.Print_Area" localSheetId="5">'Moulded slabs March 2024'!$A$3:$E$48</definedName>
    <definedName name="_xlnm.Print_Area" localSheetId="0">'Moulded slabs May 2025'!$A$3:$E$50</definedName>
    <definedName name="Print_Titles_MI" localSheetId="7">'Moulded slabs Dec 2023'!$5:$7</definedName>
    <definedName name="Print_Titles_MI" localSheetId="9">'Moulded slabs Jan 2022'!$5:$7</definedName>
    <definedName name="Print_Titles_MI" localSheetId="5">'Moulded slabs March 2024'!$5:$7</definedName>
    <definedName name="Print_Titles_MI" localSheetId="0">'Moulded slabs May 2025'!$5:$7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9" l="1"/>
  <c r="M41" i="9" s="1"/>
  <c r="B10" i="9"/>
  <c r="F41" i="9"/>
  <c r="F10" i="9"/>
  <c r="F47" i="9"/>
  <c r="J47" i="9" s="1"/>
  <c r="I9" i="10"/>
  <c r="C9" i="10" s="1"/>
  <c r="I11" i="10"/>
  <c r="C11" i="10" s="1"/>
  <c r="I13" i="10"/>
  <c r="C13" i="10" s="1"/>
  <c r="I14" i="10"/>
  <c r="C14" i="10" s="1"/>
  <c r="I15" i="10"/>
  <c r="C15" i="10" s="1"/>
  <c r="I16" i="10"/>
  <c r="C16" i="10" s="1"/>
  <c r="I18" i="10"/>
  <c r="C18" i="10" s="1"/>
  <c r="I19" i="10"/>
  <c r="C19" i="10" s="1"/>
  <c r="I21" i="10"/>
  <c r="C21" i="10" s="1"/>
  <c r="I23" i="10"/>
  <c r="C23" i="10" s="1"/>
  <c r="I8" i="10"/>
  <c r="C8" i="10" s="1"/>
  <c r="F46" i="9"/>
  <c r="J46" i="9" s="1"/>
  <c r="I25" i="9"/>
  <c r="E25" i="9" s="1"/>
  <c r="M25" i="9" s="1"/>
  <c r="D27" i="10"/>
  <c r="I26" i="10"/>
  <c r="D26" i="10"/>
  <c r="I25" i="10"/>
  <c r="D25" i="10"/>
  <c r="I24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F10" i="10"/>
  <c r="D10" i="10"/>
  <c r="D9" i="10"/>
  <c r="D8" i="10"/>
  <c r="F49" i="9"/>
  <c r="I44" i="9"/>
  <c r="E44" i="9" s="1"/>
  <c r="M44" i="9" s="1"/>
  <c r="H44" i="9"/>
  <c r="D44" i="9" s="1"/>
  <c r="L44" i="9" s="1"/>
  <c r="G44" i="9"/>
  <c r="C44" i="9" s="1"/>
  <c r="K44" i="9" s="1"/>
  <c r="F44" i="9"/>
  <c r="B44" i="9" s="1"/>
  <c r="J44" i="9" s="1"/>
  <c r="I43" i="9"/>
  <c r="E43" i="9" s="1"/>
  <c r="M43" i="9" s="1"/>
  <c r="H43" i="9"/>
  <c r="D43" i="9" s="1"/>
  <c r="L43" i="9" s="1"/>
  <c r="G43" i="9"/>
  <c r="C43" i="9" s="1"/>
  <c r="K43" i="9" s="1"/>
  <c r="F43" i="9"/>
  <c r="B43" i="9" s="1"/>
  <c r="J43" i="9" s="1"/>
  <c r="L41" i="9"/>
  <c r="K41" i="9"/>
  <c r="J41" i="9"/>
  <c r="I41" i="9"/>
  <c r="H41" i="9"/>
  <c r="G41" i="9"/>
  <c r="I40" i="9"/>
  <c r="E40" i="9" s="1"/>
  <c r="M40" i="9" s="1"/>
  <c r="H40" i="9"/>
  <c r="D40" i="9" s="1"/>
  <c r="L40" i="9" s="1"/>
  <c r="G40" i="9"/>
  <c r="C40" i="9" s="1"/>
  <c r="K40" i="9" s="1"/>
  <c r="F40" i="9"/>
  <c r="B40" i="9" s="1"/>
  <c r="J40" i="9" s="1"/>
  <c r="I39" i="9"/>
  <c r="E39" i="9" s="1"/>
  <c r="M39" i="9" s="1"/>
  <c r="H39" i="9"/>
  <c r="D39" i="9" s="1"/>
  <c r="L39" i="9" s="1"/>
  <c r="G39" i="9"/>
  <c r="C39" i="9" s="1"/>
  <c r="K39" i="9" s="1"/>
  <c r="F39" i="9"/>
  <c r="B39" i="9" s="1"/>
  <c r="J39" i="9" s="1"/>
  <c r="I38" i="9"/>
  <c r="E38" i="9" s="1"/>
  <c r="M38" i="9" s="1"/>
  <c r="H38" i="9"/>
  <c r="D38" i="9" s="1"/>
  <c r="L38" i="9" s="1"/>
  <c r="G38" i="9"/>
  <c r="C38" i="9" s="1"/>
  <c r="K38" i="9" s="1"/>
  <c r="F38" i="9"/>
  <c r="B38" i="9" s="1"/>
  <c r="J38" i="9" s="1"/>
  <c r="I37" i="9"/>
  <c r="E37" i="9" s="1"/>
  <c r="M37" i="9" s="1"/>
  <c r="H37" i="9"/>
  <c r="D37" i="9" s="1"/>
  <c r="L37" i="9" s="1"/>
  <c r="G37" i="9"/>
  <c r="C37" i="9" s="1"/>
  <c r="K37" i="9" s="1"/>
  <c r="F37" i="9"/>
  <c r="B37" i="9" s="1"/>
  <c r="J37" i="9" s="1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L34" i="9"/>
  <c r="K34" i="9"/>
  <c r="I34" i="9"/>
  <c r="E34" i="9" s="1"/>
  <c r="M34" i="9" s="1"/>
  <c r="H34" i="9"/>
  <c r="G34" i="9"/>
  <c r="F34" i="9"/>
  <c r="B34" i="9" s="1"/>
  <c r="J34" i="9" s="1"/>
  <c r="I33" i="9"/>
  <c r="E33" i="9" s="1"/>
  <c r="M33" i="9" s="1"/>
  <c r="H33" i="9"/>
  <c r="D33" i="9" s="1"/>
  <c r="L33" i="9" s="1"/>
  <c r="G33" i="9"/>
  <c r="C33" i="9" s="1"/>
  <c r="K33" i="9" s="1"/>
  <c r="F33" i="9"/>
  <c r="B33" i="9" s="1"/>
  <c r="J33" i="9" s="1"/>
  <c r="M32" i="9"/>
  <c r="L32" i="9"/>
  <c r="K32" i="9"/>
  <c r="J32" i="9"/>
  <c r="I32" i="9"/>
  <c r="H32" i="9"/>
  <c r="G32" i="9"/>
  <c r="F32" i="9"/>
  <c r="I31" i="9"/>
  <c r="E31" i="9" s="1"/>
  <c r="M31" i="9" s="1"/>
  <c r="H31" i="9"/>
  <c r="G31" i="9"/>
  <c r="C31" i="9" s="1"/>
  <c r="K31" i="9" s="1"/>
  <c r="F31" i="9"/>
  <c r="B31" i="9" s="1"/>
  <c r="J31" i="9" s="1"/>
  <c r="D31" i="9"/>
  <c r="L31" i="9" s="1"/>
  <c r="I30" i="9"/>
  <c r="E30" i="9" s="1"/>
  <c r="M30" i="9" s="1"/>
  <c r="H30" i="9"/>
  <c r="D30" i="9" s="1"/>
  <c r="L30" i="9" s="1"/>
  <c r="G30" i="9"/>
  <c r="C30" i="9" s="1"/>
  <c r="K30" i="9" s="1"/>
  <c r="F30" i="9"/>
  <c r="B30" i="9" s="1"/>
  <c r="J30" i="9" s="1"/>
  <c r="I29" i="9"/>
  <c r="E29" i="9" s="1"/>
  <c r="M29" i="9" s="1"/>
  <c r="H29" i="9"/>
  <c r="D29" i="9" s="1"/>
  <c r="L29" i="9" s="1"/>
  <c r="G29" i="9"/>
  <c r="C29" i="9" s="1"/>
  <c r="K29" i="9" s="1"/>
  <c r="F29" i="9"/>
  <c r="B29" i="9" s="1"/>
  <c r="J29" i="9" s="1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M26" i="9"/>
  <c r="L26" i="9"/>
  <c r="K26" i="9"/>
  <c r="I26" i="9"/>
  <c r="H26" i="9"/>
  <c r="G26" i="9"/>
  <c r="F26" i="9"/>
  <c r="B26" i="9" s="1"/>
  <c r="L25" i="9"/>
  <c r="K25" i="9"/>
  <c r="J25" i="9"/>
  <c r="H25" i="9"/>
  <c r="G25" i="9"/>
  <c r="F25" i="9"/>
  <c r="I24" i="9"/>
  <c r="E24" i="9" s="1"/>
  <c r="M24" i="9" s="1"/>
  <c r="H24" i="9"/>
  <c r="D24" i="9" s="1"/>
  <c r="L24" i="9" s="1"/>
  <c r="G24" i="9"/>
  <c r="C24" i="9" s="1"/>
  <c r="K24" i="9" s="1"/>
  <c r="F24" i="9"/>
  <c r="B24" i="9" s="1"/>
  <c r="J24" i="9" s="1"/>
  <c r="I23" i="9"/>
  <c r="E23" i="9" s="1"/>
  <c r="M23" i="9" s="1"/>
  <c r="H23" i="9"/>
  <c r="D23" i="9" s="1"/>
  <c r="L23" i="9" s="1"/>
  <c r="G23" i="9"/>
  <c r="C23" i="9" s="1"/>
  <c r="K23" i="9" s="1"/>
  <c r="F23" i="9"/>
  <c r="B23" i="9" s="1"/>
  <c r="J23" i="9" s="1"/>
  <c r="I22" i="9"/>
  <c r="H22" i="9"/>
  <c r="D22" i="9" s="1"/>
  <c r="L22" i="9" s="1"/>
  <c r="G22" i="9"/>
  <c r="C22" i="9" s="1"/>
  <c r="K22" i="9" s="1"/>
  <c r="F22" i="9"/>
  <c r="B22" i="9" s="1"/>
  <c r="J22" i="9" s="1"/>
  <c r="M21" i="9"/>
  <c r="L21" i="9"/>
  <c r="K21" i="9"/>
  <c r="J21" i="9"/>
  <c r="I21" i="9"/>
  <c r="H21" i="9"/>
  <c r="G21" i="9"/>
  <c r="F21" i="9"/>
  <c r="I20" i="9"/>
  <c r="E20" i="9" s="1"/>
  <c r="M20" i="9" s="1"/>
  <c r="H20" i="9"/>
  <c r="D20" i="9" s="1"/>
  <c r="L20" i="9" s="1"/>
  <c r="G20" i="9"/>
  <c r="C20" i="9" s="1"/>
  <c r="K20" i="9" s="1"/>
  <c r="F20" i="9"/>
  <c r="I19" i="9"/>
  <c r="E19" i="9" s="1"/>
  <c r="M19" i="9" s="1"/>
  <c r="H19" i="9"/>
  <c r="D19" i="9" s="1"/>
  <c r="L19" i="9" s="1"/>
  <c r="G19" i="9"/>
  <c r="F19" i="9"/>
  <c r="B19" i="9" s="1"/>
  <c r="J19" i="9" s="1"/>
  <c r="C19" i="9"/>
  <c r="K19" i="9" s="1"/>
  <c r="L17" i="9"/>
  <c r="K17" i="9"/>
  <c r="J17" i="9"/>
  <c r="I17" i="9"/>
  <c r="E17" i="9" s="1"/>
  <c r="M17" i="9" s="1"/>
  <c r="H17" i="9"/>
  <c r="G17" i="9"/>
  <c r="F17" i="9"/>
  <c r="I16" i="9"/>
  <c r="E16" i="9" s="1"/>
  <c r="M16" i="9" s="1"/>
  <c r="H16" i="9"/>
  <c r="D16" i="9" s="1"/>
  <c r="L16" i="9" s="1"/>
  <c r="G16" i="9"/>
  <c r="C16" i="9" s="1"/>
  <c r="K16" i="9" s="1"/>
  <c r="F16" i="9"/>
  <c r="B16" i="9" s="1"/>
  <c r="J16" i="9" s="1"/>
  <c r="I15" i="9"/>
  <c r="E15" i="9" s="1"/>
  <c r="M15" i="9" s="1"/>
  <c r="H15" i="9"/>
  <c r="D15" i="9" s="1"/>
  <c r="L15" i="9" s="1"/>
  <c r="G15" i="9"/>
  <c r="C15" i="9" s="1"/>
  <c r="K15" i="9" s="1"/>
  <c r="F15" i="9"/>
  <c r="B15" i="9" s="1"/>
  <c r="J15" i="9" s="1"/>
  <c r="I14" i="9"/>
  <c r="E14" i="9" s="1"/>
  <c r="M14" i="9" s="1"/>
  <c r="H14" i="9"/>
  <c r="D14" i="9" s="1"/>
  <c r="L14" i="9" s="1"/>
  <c r="G14" i="9"/>
  <c r="C14" i="9" s="1"/>
  <c r="K14" i="9" s="1"/>
  <c r="F14" i="9"/>
  <c r="B14" i="9" s="1"/>
  <c r="J14" i="9" s="1"/>
  <c r="I13" i="9"/>
  <c r="E13" i="9" s="1"/>
  <c r="M13" i="9" s="1"/>
  <c r="H13" i="9"/>
  <c r="D13" i="9" s="1"/>
  <c r="L13" i="9" s="1"/>
  <c r="G13" i="9"/>
  <c r="C13" i="9" s="1"/>
  <c r="K13" i="9" s="1"/>
  <c r="F13" i="9"/>
  <c r="B13" i="9" s="1"/>
  <c r="J13" i="9" s="1"/>
  <c r="I12" i="9"/>
  <c r="E12" i="9" s="1"/>
  <c r="M12" i="9" s="1"/>
  <c r="H12" i="9"/>
  <c r="D12" i="9" s="1"/>
  <c r="L12" i="9" s="1"/>
  <c r="G12" i="9"/>
  <c r="C12" i="9" s="1"/>
  <c r="K12" i="9" s="1"/>
  <c r="F12" i="9"/>
  <c r="B12" i="9" s="1"/>
  <c r="J12" i="9" s="1"/>
  <c r="I11" i="9"/>
  <c r="E11" i="9" s="1"/>
  <c r="M11" i="9" s="1"/>
  <c r="H11" i="9"/>
  <c r="D11" i="9" s="1"/>
  <c r="L11" i="9" s="1"/>
  <c r="G11" i="9"/>
  <c r="F11" i="9"/>
  <c r="B11" i="9" s="1"/>
  <c r="J11" i="9" s="1"/>
  <c r="C11" i="9"/>
  <c r="K11" i="9" s="1"/>
  <c r="I10" i="9"/>
  <c r="E10" i="9" s="1"/>
  <c r="M10" i="9" s="1"/>
  <c r="H10" i="9"/>
  <c r="D10" i="9" s="1"/>
  <c r="L10" i="9" s="1"/>
  <c r="G10" i="9"/>
  <c r="C10" i="9" s="1"/>
  <c r="K10" i="9" s="1"/>
  <c r="L46" i="8"/>
  <c r="L45" i="8"/>
  <c r="L44" i="8"/>
  <c r="J27" i="8"/>
  <c r="F27" i="8"/>
  <c r="D27" i="8"/>
  <c r="K26" i="8"/>
  <c r="J26" i="8"/>
  <c r="F26" i="8"/>
  <c r="E26" i="8"/>
  <c r="D26" i="8"/>
  <c r="K25" i="8"/>
  <c r="J25" i="8"/>
  <c r="E25" i="8"/>
  <c r="F25" i="8" s="1"/>
  <c r="D25" i="8"/>
  <c r="K24" i="8"/>
  <c r="E24" i="8"/>
  <c r="F24" i="8" s="1"/>
  <c r="D24" i="8"/>
  <c r="K23" i="8"/>
  <c r="J23" i="8"/>
  <c r="E23" i="8" s="1"/>
  <c r="F23" i="8" s="1"/>
  <c r="D23" i="8"/>
  <c r="K22" i="8"/>
  <c r="E22" i="8"/>
  <c r="F22" i="8" s="1"/>
  <c r="D22" i="8"/>
  <c r="K21" i="8"/>
  <c r="J21" i="8"/>
  <c r="E21" i="8" s="1"/>
  <c r="F21" i="8" s="1"/>
  <c r="D21" i="8"/>
  <c r="K20" i="8"/>
  <c r="F20" i="8"/>
  <c r="E20" i="8"/>
  <c r="D20" i="8"/>
  <c r="K19" i="8"/>
  <c r="J19" i="8"/>
  <c r="E19" i="8" s="1"/>
  <c r="F19" i="8" s="1"/>
  <c r="D19" i="8"/>
  <c r="K18" i="8"/>
  <c r="J18" i="8"/>
  <c r="E18" i="8"/>
  <c r="F18" i="8" s="1"/>
  <c r="D18" i="8"/>
  <c r="K17" i="8"/>
  <c r="E17" i="8"/>
  <c r="F17" i="8" s="1"/>
  <c r="D17" i="8"/>
  <c r="K16" i="8"/>
  <c r="J16" i="8"/>
  <c r="E16" i="8" s="1"/>
  <c r="F16" i="8" s="1"/>
  <c r="D16" i="8"/>
  <c r="K15" i="8"/>
  <c r="J15" i="8"/>
  <c r="E15" i="8" s="1"/>
  <c r="F15" i="8" s="1"/>
  <c r="D15" i="8"/>
  <c r="K14" i="8"/>
  <c r="J14" i="8"/>
  <c r="E14" i="8" s="1"/>
  <c r="F14" i="8" s="1"/>
  <c r="D14" i="8"/>
  <c r="K13" i="8"/>
  <c r="J13" i="8"/>
  <c r="E13" i="8"/>
  <c r="F13" i="8" s="1"/>
  <c r="D13" i="8"/>
  <c r="K12" i="8"/>
  <c r="E12" i="8"/>
  <c r="F12" i="8" s="1"/>
  <c r="D12" i="8"/>
  <c r="K11" i="8"/>
  <c r="J11" i="8"/>
  <c r="E11" i="8" s="1"/>
  <c r="F11" i="8" s="1"/>
  <c r="D11" i="8"/>
  <c r="K10" i="8"/>
  <c r="H10" i="8"/>
  <c r="F10" i="8"/>
  <c r="E10" i="8"/>
  <c r="D10" i="8"/>
  <c r="K9" i="8"/>
  <c r="J9" i="8"/>
  <c r="E9" i="8" s="1"/>
  <c r="F9" i="8" s="1"/>
  <c r="D9" i="8"/>
  <c r="K8" i="8"/>
  <c r="J8" i="8"/>
  <c r="E8" i="8"/>
  <c r="F8" i="8" s="1"/>
  <c r="D8" i="8"/>
  <c r="F47" i="7"/>
  <c r="U46" i="7"/>
  <c r="X46" i="7" s="1"/>
  <c r="U45" i="7"/>
  <c r="F45" i="7" s="1"/>
  <c r="J45" i="7" s="1"/>
  <c r="X44" i="7"/>
  <c r="J44" i="7"/>
  <c r="F44" i="7"/>
  <c r="Z42" i="7"/>
  <c r="Y42" i="7"/>
  <c r="X42" i="7"/>
  <c r="W42" i="7"/>
  <c r="L42" i="7"/>
  <c r="I42" i="7"/>
  <c r="H42" i="7"/>
  <c r="G42" i="7"/>
  <c r="C42" i="7" s="1"/>
  <c r="K42" i="7" s="1"/>
  <c r="F42" i="7"/>
  <c r="B42" i="7" s="1"/>
  <c r="J42" i="7" s="1"/>
  <c r="E42" i="7"/>
  <c r="M42" i="7" s="1"/>
  <c r="D42" i="7"/>
  <c r="V41" i="7"/>
  <c r="U41" i="7"/>
  <c r="Z41" i="7"/>
  <c r="Y41" i="7"/>
  <c r="X41" i="7"/>
  <c r="W41" i="7"/>
  <c r="J41" i="7"/>
  <c r="I41" i="7"/>
  <c r="E41" i="7" s="1"/>
  <c r="M41" i="7" s="1"/>
  <c r="H41" i="7"/>
  <c r="G41" i="7"/>
  <c r="F41" i="7"/>
  <c r="D41" i="7"/>
  <c r="L41" i="7" s="1"/>
  <c r="C41" i="7"/>
  <c r="K41" i="7" s="1"/>
  <c r="B41" i="7"/>
  <c r="Z40" i="7"/>
  <c r="Y40" i="7"/>
  <c r="X40" i="7"/>
  <c r="M40" i="7"/>
  <c r="L40" i="7"/>
  <c r="K40" i="7"/>
  <c r="J40" i="7"/>
  <c r="I40" i="7"/>
  <c r="H40" i="7"/>
  <c r="G40" i="7"/>
  <c r="F40" i="7"/>
  <c r="Z39" i="7"/>
  <c r="Y39" i="7"/>
  <c r="X39" i="7"/>
  <c r="I39" i="7"/>
  <c r="E39" i="7" s="1"/>
  <c r="M39" i="7" s="1"/>
  <c r="H39" i="7"/>
  <c r="D39" i="7" s="1"/>
  <c r="L39" i="7" s="1"/>
  <c r="G39" i="7"/>
  <c r="C39" i="7" s="1"/>
  <c r="K39" i="7" s="1"/>
  <c r="F39" i="7"/>
  <c r="B39" i="7" s="1"/>
  <c r="J39" i="7" s="1"/>
  <c r="Y38" i="7"/>
  <c r="X38" i="7"/>
  <c r="Z38" i="7"/>
  <c r="I38" i="7"/>
  <c r="E38" i="7" s="1"/>
  <c r="M38" i="7" s="1"/>
  <c r="H38" i="7"/>
  <c r="D38" i="7" s="1"/>
  <c r="L38" i="7" s="1"/>
  <c r="G38" i="7"/>
  <c r="F38" i="7"/>
  <c r="C38" i="7"/>
  <c r="K38" i="7" s="1"/>
  <c r="B38" i="7"/>
  <c r="J38" i="7" s="1"/>
  <c r="Z37" i="7"/>
  <c r="Y37" i="7"/>
  <c r="X37" i="7"/>
  <c r="J37" i="7"/>
  <c r="I37" i="7"/>
  <c r="H37" i="7"/>
  <c r="G37" i="7"/>
  <c r="F37" i="7"/>
  <c r="E37" i="7"/>
  <c r="M37" i="7" s="1"/>
  <c r="D37" i="7"/>
  <c r="L37" i="7" s="1"/>
  <c r="C37" i="7"/>
  <c r="K37" i="7" s="1"/>
  <c r="B37" i="7"/>
  <c r="Z36" i="7"/>
  <c r="Y36" i="7"/>
  <c r="X36" i="7"/>
  <c r="I36" i="7"/>
  <c r="H36" i="7"/>
  <c r="G36" i="7"/>
  <c r="C36" i="7" s="1"/>
  <c r="K36" i="7" s="1"/>
  <c r="F36" i="7"/>
  <c r="B36" i="7" s="1"/>
  <c r="J36" i="7" s="1"/>
  <c r="E36" i="7"/>
  <c r="M36" i="7" s="1"/>
  <c r="D36" i="7"/>
  <c r="L36" i="7" s="1"/>
  <c r="Z35" i="7"/>
  <c r="Y35" i="7"/>
  <c r="X35" i="7"/>
  <c r="M35" i="7"/>
  <c r="L35" i="7"/>
  <c r="K35" i="7"/>
  <c r="J35" i="7"/>
  <c r="I35" i="7"/>
  <c r="H35" i="7"/>
  <c r="G35" i="7"/>
  <c r="F35" i="7"/>
  <c r="Z34" i="7"/>
  <c r="Y34" i="7"/>
  <c r="X34" i="7"/>
  <c r="M34" i="7"/>
  <c r="L34" i="7"/>
  <c r="K34" i="7"/>
  <c r="J34" i="7"/>
  <c r="I34" i="7"/>
  <c r="H34" i="7"/>
  <c r="G34" i="7"/>
  <c r="F34" i="7"/>
  <c r="Z33" i="7"/>
  <c r="Y33" i="7"/>
  <c r="X33" i="7"/>
  <c r="W33" i="7"/>
  <c r="U33" i="7"/>
  <c r="L33" i="7"/>
  <c r="K33" i="7"/>
  <c r="I33" i="7"/>
  <c r="H33" i="7"/>
  <c r="G33" i="7"/>
  <c r="F33" i="7"/>
  <c r="B33" i="7" s="1"/>
  <c r="J33" i="7" s="1"/>
  <c r="E33" i="7"/>
  <c r="M33" i="7" s="1"/>
  <c r="U32" i="7"/>
  <c r="Z32" i="7"/>
  <c r="Y32" i="7"/>
  <c r="X32" i="7"/>
  <c r="W32" i="7"/>
  <c r="V32" i="7"/>
  <c r="I32" i="7"/>
  <c r="E32" i="7" s="1"/>
  <c r="M32" i="7" s="1"/>
  <c r="H32" i="7"/>
  <c r="D32" i="7" s="1"/>
  <c r="L32" i="7" s="1"/>
  <c r="G32" i="7"/>
  <c r="F32" i="7"/>
  <c r="C32" i="7"/>
  <c r="K32" i="7" s="1"/>
  <c r="B32" i="7"/>
  <c r="J32" i="7" s="1"/>
  <c r="Z31" i="7"/>
  <c r="Y31" i="7"/>
  <c r="X31" i="7"/>
  <c r="M31" i="7"/>
  <c r="L31" i="7"/>
  <c r="K31" i="7"/>
  <c r="J31" i="7"/>
  <c r="I31" i="7"/>
  <c r="H31" i="7"/>
  <c r="G31" i="7"/>
  <c r="F31" i="7"/>
  <c r="Z30" i="7"/>
  <c r="Y30" i="7"/>
  <c r="X30" i="7"/>
  <c r="I30" i="7"/>
  <c r="H30" i="7"/>
  <c r="D30" i="7" s="1"/>
  <c r="L30" i="7" s="1"/>
  <c r="G30" i="7"/>
  <c r="C30" i="7" s="1"/>
  <c r="K30" i="7" s="1"/>
  <c r="F30" i="7"/>
  <c r="B30" i="7" s="1"/>
  <c r="J30" i="7" s="1"/>
  <c r="E30" i="7"/>
  <c r="M30" i="7" s="1"/>
  <c r="X29" i="7"/>
  <c r="Z29" i="7"/>
  <c r="Y29" i="7"/>
  <c r="I29" i="7"/>
  <c r="E29" i="7" s="1"/>
  <c r="M29" i="7" s="1"/>
  <c r="H29" i="7"/>
  <c r="D29" i="7" s="1"/>
  <c r="L29" i="7" s="1"/>
  <c r="G29" i="7"/>
  <c r="C29" i="7" s="1"/>
  <c r="K29" i="7" s="1"/>
  <c r="F29" i="7"/>
  <c r="B29" i="7"/>
  <c r="J29" i="7" s="1"/>
  <c r="Z28" i="7"/>
  <c r="Y28" i="7"/>
  <c r="X28" i="7"/>
  <c r="I28" i="7"/>
  <c r="E28" i="7" s="1"/>
  <c r="M28" i="7" s="1"/>
  <c r="H28" i="7"/>
  <c r="G28" i="7"/>
  <c r="F28" i="7"/>
  <c r="D28" i="7"/>
  <c r="L28" i="7" s="1"/>
  <c r="C28" i="7"/>
  <c r="K28" i="7" s="1"/>
  <c r="B28" i="7"/>
  <c r="J28" i="7" s="1"/>
  <c r="Z27" i="7"/>
  <c r="Y27" i="7"/>
  <c r="X27" i="7"/>
  <c r="M27" i="7"/>
  <c r="L27" i="7"/>
  <c r="K27" i="7"/>
  <c r="J27" i="7"/>
  <c r="I27" i="7"/>
  <c r="H27" i="7"/>
  <c r="G27" i="7"/>
  <c r="F27" i="7"/>
  <c r="Z26" i="7"/>
  <c r="Y26" i="7"/>
  <c r="X26" i="7"/>
  <c r="M26" i="7"/>
  <c r="L26" i="7"/>
  <c r="K26" i="7"/>
  <c r="J26" i="7"/>
  <c r="I26" i="7"/>
  <c r="H26" i="7"/>
  <c r="G26" i="7"/>
  <c r="F26" i="7"/>
  <c r="Z25" i="7"/>
  <c r="Y25" i="7"/>
  <c r="X25" i="7"/>
  <c r="U25" i="7"/>
  <c r="M25" i="7"/>
  <c r="L25" i="7"/>
  <c r="K25" i="7"/>
  <c r="J25" i="7"/>
  <c r="I25" i="7"/>
  <c r="H25" i="7"/>
  <c r="G25" i="7"/>
  <c r="F25" i="7"/>
  <c r="Z24" i="7"/>
  <c r="Y24" i="7"/>
  <c r="X24" i="7"/>
  <c r="W24" i="7"/>
  <c r="L24" i="7"/>
  <c r="K24" i="7"/>
  <c r="J24" i="7"/>
  <c r="I24" i="7"/>
  <c r="H24" i="7"/>
  <c r="G24" i="7"/>
  <c r="F24" i="7"/>
  <c r="E24" i="7"/>
  <c r="M24" i="7" s="1"/>
  <c r="Z23" i="7"/>
  <c r="Y23" i="7"/>
  <c r="X23" i="7"/>
  <c r="V23" i="7"/>
  <c r="U23" i="7"/>
  <c r="I23" i="7"/>
  <c r="E23" i="7" s="1"/>
  <c r="M23" i="7" s="1"/>
  <c r="H23" i="7"/>
  <c r="L23" i="7" s="1"/>
  <c r="G23" i="7"/>
  <c r="K23" i="7" s="1"/>
  <c r="F23" i="7"/>
  <c r="J23" i="7" s="1"/>
  <c r="W22" i="7"/>
  <c r="Y22" i="7"/>
  <c r="X22" i="7"/>
  <c r="Z22" i="7"/>
  <c r="V22" i="7"/>
  <c r="I22" i="7"/>
  <c r="H22" i="7"/>
  <c r="G22" i="7"/>
  <c r="F22" i="7"/>
  <c r="J22" i="7" s="1"/>
  <c r="E22" i="7"/>
  <c r="M22" i="7" s="1"/>
  <c r="L22" i="7"/>
  <c r="K22" i="7"/>
  <c r="U21" i="7"/>
  <c r="Z21" i="7"/>
  <c r="Y21" i="7"/>
  <c r="X21" i="7"/>
  <c r="W21" i="7"/>
  <c r="V21" i="7"/>
  <c r="I21" i="7"/>
  <c r="E21" i="7" s="1"/>
  <c r="M21" i="7" s="1"/>
  <c r="H21" i="7"/>
  <c r="L21" i="7" s="1"/>
  <c r="G21" i="7"/>
  <c r="F21" i="7"/>
  <c r="K21" i="7"/>
  <c r="J21" i="7"/>
  <c r="Z20" i="7"/>
  <c r="Y20" i="7"/>
  <c r="X20" i="7"/>
  <c r="M20" i="7"/>
  <c r="L20" i="7"/>
  <c r="K20" i="7"/>
  <c r="J20" i="7"/>
  <c r="I20" i="7"/>
  <c r="H20" i="7"/>
  <c r="G20" i="7"/>
  <c r="F20" i="7"/>
  <c r="U19" i="7"/>
  <c r="Z19" i="7"/>
  <c r="Y19" i="7"/>
  <c r="X19" i="7"/>
  <c r="W19" i="7"/>
  <c r="V19" i="7"/>
  <c r="I19" i="7"/>
  <c r="E19" i="7" s="1"/>
  <c r="M19" i="7" s="1"/>
  <c r="H19" i="7"/>
  <c r="D19" i="7" s="1"/>
  <c r="L19" i="7" s="1"/>
  <c r="G19" i="7"/>
  <c r="F19" i="7"/>
  <c r="C19" i="7"/>
  <c r="K19" i="7" s="1"/>
  <c r="B19" i="7"/>
  <c r="J19" i="7" s="1"/>
  <c r="Z18" i="7"/>
  <c r="Y18" i="7"/>
  <c r="X18" i="7"/>
  <c r="U18" i="7"/>
  <c r="I18" i="7"/>
  <c r="H18" i="7"/>
  <c r="D18" i="7" s="1"/>
  <c r="L18" i="7" s="1"/>
  <c r="G18" i="7"/>
  <c r="C18" i="7" s="1"/>
  <c r="K18" i="7" s="1"/>
  <c r="F18" i="7"/>
  <c r="B18" i="7" s="1"/>
  <c r="J18" i="7" s="1"/>
  <c r="E18" i="7"/>
  <c r="M18" i="7" s="1"/>
  <c r="Z17" i="7"/>
  <c r="Y17" i="7"/>
  <c r="X17" i="7"/>
  <c r="L17" i="7"/>
  <c r="K17" i="7"/>
  <c r="J17" i="7"/>
  <c r="I17" i="7"/>
  <c r="H17" i="7"/>
  <c r="G17" i="7"/>
  <c r="F17" i="7"/>
  <c r="E17" i="7"/>
  <c r="M17" i="7" s="1"/>
  <c r="Z16" i="7"/>
  <c r="Y16" i="7"/>
  <c r="X16" i="7"/>
  <c r="I16" i="7"/>
  <c r="H16" i="7"/>
  <c r="G16" i="7"/>
  <c r="C16" i="7" s="1"/>
  <c r="K16" i="7" s="1"/>
  <c r="F16" i="7"/>
  <c r="B16" i="7" s="1"/>
  <c r="J16" i="7" s="1"/>
  <c r="E16" i="7"/>
  <c r="M16" i="7" s="1"/>
  <c r="D16" i="7"/>
  <c r="L16" i="7" s="1"/>
  <c r="Z15" i="7"/>
  <c r="Y15" i="7"/>
  <c r="X15" i="7"/>
  <c r="I15" i="7"/>
  <c r="E15" i="7" s="1"/>
  <c r="M15" i="7" s="1"/>
  <c r="H15" i="7"/>
  <c r="D15" i="7" s="1"/>
  <c r="L15" i="7" s="1"/>
  <c r="G15" i="7"/>
  <c r="C15" i="7" s="1"/>
  <c r="K15" i="7" s="1"/>
  <c r="F15" i="7"/>
  <c r="B15" i="7" s="1"/>
  <c r="J15" i="7" s="1"/>
  <c r="Y14" i="7"/>
  <c r="X14" i="7"/>
  <c r="Z14" i="7"/>
  <c r="I14" i="7"/>
  <c r="E14" i="7" s="1"/>
  <c r="M14" i="7" s="1"/>
  <c r="H14" i="7"/>
  <c r="D14" i="7" s="1"/>
  <c r="L14" i="7" s="1"/>
  <c r="G14" i="7"/>
  <c r="F14" i="7"/>
  <c r="C14" i="7"/>
  <c r="K14" i="7" s="1"/>
  <c r="B14" i="7"/>
  <c r="J14" i="7" s="1"/>
  <c r="Z13" i="7"/>
  <c r="Y13" i="7"/>
  <c r="X13" i="7"/>
  <c r="K13" i="7"/>
  <c r="I13" i="7"/>
  <c r="H13" i="7"/>
  <c r="G13" i="7"/>
  <c r="F13" i="7"/>
  <c r="E13" i="7"/>
  <c r="M13" i="7" s="1"/>
  <c r="D13" i="7"/>
  <c r="L13" i="7" s="1"/>
  <c r="C13" i="7"/>
  <c r="B13" i="7"/>
  <c r="J13" i="7" s="1"/>
  <c r="Z12" i="7"/>
  <c r="Y12" i="7"/>
  <c r="X12" i="7"/>
  <c r="I12" i="7"/>
  <c r="H12" i="7"/>
  <c r="G12" i="7"/>
  <c r="C12" i="7" s="1"/>
  <c r="K12" i="7" s="1"/>
  <c r="F12" i="7"/>
  <c r="B12" i="7" s="1"/>
  <c r="J12" i="7" s="1"/>
  <c r="E12" i="7"/>
  <c r="M12" i="7" s="1"/>
  <c r="D12" i="7"/>
  <c r="L12" i="7" s="1"/>
  <c r="Z11" i="7"/>
  <c r="Y11" i="7"/>
  <c r="X11" i="7"/>
  <c r="I11" i="7"/>
  <c r="E11" i="7" s="1"/>
  <c r="M11" i="7" s="1"/>
  <c r="H11" i="7"/>
  <c r="D11" i="7" s="1"/>
  <c r="L11" i="7" s="1"/>
  <c r="G11" i="7"/>
  <c r="C11" i="7" s="1"/>
  <c r="K11" i="7" s="1"/>
  <c r="F11" i="7"/>
  <c r="B11" i="7" s="1"/>
  <c r="J11" i="7" s="1"/>
  <c r="Z10" i="7"/>
  <c r="Y10" i="7"/>
  <c r="X10" i="7"/>
  <c r="I10" i="7"/>
  <c r="E10" i="7" s="1"/>
  <c r="M10" i="7" s="1"/>
  <c r="H10" i="7"/>
  <c r="D10" i="7" s="1"/>
  <c r="L10" i="7" s="1"/>
  <c r="G10" i="7"/>
  <c r="C10" i="7" s="1"/>
  <c r="K10" i="7" s="1"/>
  <c r="F10" i="7"/>
  <c r="B10" i="7"/>
  <c r="J10" i="7" s="1"/>
  <c r="F24" i="6"/>
  <c r="F27" i="6"/>
  <c r="E10" i="6"/>
  <c r="F10" i="6" s="1"/>
  <c r="E12" i="6"/>
  <c r="F12" i="6" s="1"/>
  <c r="E17" i="6"/>
  <c r="F17" i="6" s="1"/>
  <c r="E20" i="6"/>
  <c r="F20" i="6" s="1"/>
  <c r="E22" i="6"/>
  <c r="F22" i="6" s="1"/>
  <c r="E24" i="6"/>
  <c r="F26" i="5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J45" i="5"/>
  <c r="J46" i="5"/>
  <c r="J44" i="5"/>
  <c r="F47" i="5"/>
  <c r="F44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I20" i="5"/>
  <c r="F21" i="5"/>
  <c r="G21" i="5"/>
  <c r="H21" i="5"/>
  <c r="I21" i="5"/>
  <c r="F22" i="5"/>
  <c r="G22" i="5"/>
  <c r="H22" i="5"/>
  <c r="I22" i="5"/>
  <c r="F23" i="5"/>
  <c r="G23" i="5"/>
  <c r="H23" i="5"/>
  <c r="I23" i="5"/>
  <c r="F24" i="5"/>
  <c r="G24" i="5"/>
  <c r="H24" i="5"/>
  <c r="I24" i="5"/>
  <c r="F25" i="5"/>
  <c r="G25" i="5"/>
  <c r="H25" i="5"/>
  <c r="I25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F39" i="5"/>
  <c r="G39" i="5"/>
  <c r="H39" i="5"/>
  <c r="I39" i="5"/>
  <c r="F40" i="5"/>
  <c r="G40" i="5"/>
  <c r="H40" i="5"/>
  <c r="I40" i="5"/>
  <c r="F41" i="5"/>
  <c r="G41" i="5"/>
  <c r="H41" i="5"/>
  <c r="I41" i="5"/>
  <c r="F42" i="5"/>
  <c r="G42" i="5"/>
  <c r="H42" i="5"/>
  <c r="I42" i="5"/>
  <c r="G10" i="5"/>
  <c r="H10" i="5"/>
  <c r="I10" i="5"/>
  <c r="K10" i="6"/>
  <c r="J11" i="6"/>
  <c r="E11" i="6" s="1"/>
  <c r="F11" i="6" s="1"/>
  <c r="K11" i="6"/>
  <c r="K12" i="6"/>
  <c r="J13" i="6"/>
  <c r="E13" i="6" s="1"/>
  <c r="F13" i="6" s="1"/>
  <c r="K13" i="6"/>
  <c r="J14" i="6"/>
  <c r="E14" i="6" s="1"/>
  <c r="F14" i="6" s="1"/>
  <c r="K14" i="6"/>
  <c r="J15" i="6"/>
  <c r="E15" i="6" s="1"/>
  <c r="F15" i="6" s="1"/>
  <c r="K15" i="6"/>
  <c r="J16" i="6"/>
  <c r="E16" i="6" s="1"/>
  <c r="F16" i="6" s="1"/>
  <c r="K16" i="6"/>
  <c r="K17" i="6"/>
  <c r="J18" i="6"/>
  <c r="E18" i="6" s="1"/>
  <c r="F18" i="6" s="1"/>
  <c r="K18" i="6"/>
  <c r="J19" i="6"/>
  <c r="E19" i="6" s="1"/>
  <c r="F19" i="6" s="1"/>
  <c r="K19" i="6"/>
  <c r="K20" i="6"/>
  <c r="J21" i="6"/>
  <c r="E21" i="6" s="1"/>
  <c r="F21" i="6" s="1"/>
  <c r="K21" i="6"/>
  <c r="K22" i="6"/>
  <c r="J23" i="6"/>
  <c r="E23" i="6" s="1"/>
  <c r="F23" i="6" s="1"/>
  <c r="K23" i="6"/>
  <c r="K24" i="6"/>
  <c r="J25" i="6"/>
  <c r="E25" i="6" s="1"/>
  <c r="F25" i="6" s="1"/>
  <c r="K25" i="6"/>
  <c r="J26" i="6"/>
  <c r="E26" i="6" s="1"/>
  <c r="F26" i="6" s="1"/>
  <c r="K26" i="6"/>
  <c r="J27" i="6"/>
  <c r="L46" i="6"/>
  <c r="L45" i="6"/>
  <c r="L44" i="6"/>
  <c r="H10" i="6"/>
  <c r="F10" i="5"/>
  <c r="D27" i="6"/>
  <c r="F27" i="9" l="1"/>
  <c r="J26" i="9"/>
  <c r="B20" i="9"/>
  <c r="J20" i="9" s="1"/>
  <c r="M22" i="9"/>
  <c r="E22" i="9"/>
  <c r="F48" i="9"/>
  <c r="J48" i="9" s="1"/>
  <c r="X45" i="7"/>
  <c r="V18" i="7"/>
  <c r="W23" i="7"/>
  <c r="U42" i="7"/>
  <c r="F46" i="7"/>
  <c r="J46" i="7" s="1"/>
  <c r="W18" i="7"/>
  <c r="U22" i="7"/>
  <c r="V42" i="7"/>
  <c r="J24" i="5"/>
  <c r="J25" i="5"/>
  <c r="B37" i="5"/>
  <c r="J37" i="5" s="1"/>
  <c r="C37" i="5"/>
  <c r="K37" i="5" s="1"/>
  <c r="D37" i="5"/>
  <c r="L37" i="5" s="1"/>
  <c r="E37" i="5"/>
  <c r="M37" i="5" s="1"/>
  <c r="B38" i="5"/>
  <c r="C38" i="5"/>
  <c r="K38" i="5" s="1"/>
  <c r="D38" i="5"/>
  <c r="L38" i="5" s="1"/>
  <c r="E38" i="5"/>
  <c r="M38" i="5" s="1"/>
  <c r="B39" i="5"/>
  <c r="J39" i="5" s="1"/>
  <c r="C39" i="5"/>
  <c r="D39" i="5"/>
  <c r="L39" i="5" s="1"/>
  <c r="E39" i="5"/>
  <c r="M39" i="5" s="1"/>
  <c r="M40" i="5"/>
  <c r="B41" i="5"/>
  <c r="C41" i="5"/>
  <c r="K41" i="5" s="1"/>
  <c r="D41" i="5"/>
  <c r="L41" i="5" s="1"/>
  <c r="E41" i="5"/>
  <c r="M41" i="5" s="1"/>
  <c r="B42" i="5"/>
  <c r="J42" i="5" s="1"/>
  <c r="C42" i="5"/>
  <c r="K42" i="5" s="1"/>
  <c r="D42" i="5"/>
  <c r="L42" i="5" s="1"/>
  <c r="E42" i="5"/>
  <c r="M42" i="5" s="1"/>
  <c r="C36" i="5"/>
  <c r="K36" i="5" s="1"/>
  <c r="D36" i="5"/>
  <c r="L36" i="5" s="1"/>
  <c r="E36" i="5"/>
  <c r="M36" i="5" s="1"/>
  <c r="B36" i="5"/>
  <c r="J36" i="5" s="1"/>
  <c r="B29" i="5"/>
  <c r="J29" i="5" s="1"/>
  <c r="C29" i="5"/>
  <c r="K29" i="5" s="1"/>
  <c r="D29" i="5"/>
  <c r="L29" i="5" s="1"/>
  <c r="E29" i="5"/>
  <c r="M29" i="5" s="1"/>
  <c r="B30" i="5"/>
  <c r="J30" i="5" s="1"/>
  <c r="C30" i="5"/>
  <c r="K30" i="5" s="1"/>
  <c r="D30" i="5"/>
  <c r="L30" i="5" s="1"/>
  <c r="E30" i="5"/>
  <c r="M30" i="5" s="1"/>
  <c r="J31" i="5"/>
  <c r="M31" i="5"/>
  <c r="B32" i="5"/>
  <c r="J32" i="5" s="1"/>
  <c r="C32" i="5"/>
  <c r="K32" i="5" s="1"/>
  <c r="D32" i="5"/>
  <c r="L32" i="5" s="1"/>
  <c r="E32" i="5"/>
  <c r="M32" i="5" s="1"/>
  <c r="B33" i="5"/>
  <c r="J33" i="5" s="1"/>
  <c r="E33" i="5"/>
  <c r="M33" i="5" s="1"/>
  <c r="C28" i="5"/>
  <c r="K28" i="5" s="1"/>
  <c r="D28" i="5"/>
  <c r="L28" i="5" s="1"/>
  <c r="E28" i="5"/>
  <c r="M28" i="5" s="1"/>
  <c r="B28" i="5"/>
  <c r="J28" i="5" s="1"/>
  <c r="E17" i="5"/>
  <c r="M17" i="5" s="1"/>
  <c r="E24" i="5"/>
  <c r="E23" i="5"/>
  <c r="D23" i="5"/>
  <c r="C23" i="5"/>
  <c r="K23" i="5" s="1"/>
  <c r="B23" i="5"/>
  <c r="J23" i="5" s="1"/>
  <c r="E22" i="5"/>
  <c r="M22" i="5" s="1"/>
  <c r="D22" i="5"/>
  <c r="L22" i="5" s="1"/>
  <c r="C22" i="5"/>
  <c r="K22" i="5" s="1"/>
  <c r="B22" i="5"/>
  <c r="E21" i="5"/>
  <c r="D21" i="5"/>
  <c r="L21" i="5" s="1"/>
  <c r="C21" i="5"/>
  <c r="K21" i="5" s="1"/>
  <c r="B21" i="5"/>
  <c r="J21" i="5" s="1"/>
  <c r="E19" i="5"/>
  <c r="M19" i="5" s="1"/>
  <c r="D19" i="5"/>
  <c r="L19" i="5" s="1"/>
  <c r="C19" i="5"/>
  <c r="E18" i="5"/>
  <c r="D18" i="5"/>
  <c r="L18" i="5" s="1"/>
  <c r="C18" i="5"/>
  <c r="K18" i="5" s="1"/>
  <c r="K17" i="5"/>
  <c r="E16" i="5"/>
  <c r="D16" i="5"/>
  <c r="L16" i="5" s="1"/>
  <c r="C16" i="5"/>
  <c r="K16" i="5" s="1"/>
  <c r="E15" i="5"/>
  <c r="D15" i="5"/>
  <c r="C15" i="5"/>
  <c r="K15" i="5" s="1"/>
  <c r="E14" i="5"/>
  <c r="M14" i="5" s="1"/>
  <c r="D14" i="5"/>
  <c r="L14" i="5" s="1"/>
  <c r="C14" i="5"/>
  <c r="K14" i="5" s="1"/>
  <c r="E13" i="5"/>
  <c r="M13" i="5" s="1"/>
  <c r="D13" i="5"/>
  <c r="C13" i="5"/>
  <c r="E12" i="5"/>
  <c r="D12" i="5"/>
  <c r="L12" i="5" s="1"/>
  <c r="C12" i="5"/>
  <c r="K12" i="5" s="1"/>
  <c r="E11" i="5"/>
  <c r="M11" i="5" s="1"/>
  <c r="D11" i="5"/>
  <c r="C11" i="5"/>
  <c r="K11" i="5" s="1"/>
  <c r="E10" i="5"/>
  <c r="D10" i="5"/>
  <c r="L10" i="5" s="1"/>
  <c r="C10" i="5"/>
  <c r="B19" i="5"/>
  <c r="B18" i="5"/>
  <c r="J18" i="5" s="1"/>
  <c r="B16" i="5"/>
  <c r="J16" i="5" s="1"/>
  <c r="B15" i="5"/>
  <c r="J15" i="5" s="1"/>
  <c r="B14" i="5"/>
  <c r="J14" i="5" s="1"/>
  <c r="B13" i="5"/>
  <c r="J13" i="5" s="1"/>
  <c r="B12" i="5"/>
  <c r="J12" i="5" s="1"/>
  <c r="B11" i="5"/>
  <c r="J11" i="5" s="1"/>
  <c r="B10" i="5"/>
  <c r="J10" i="5" s="1"/>
  <c r="L11" i="5"/>
  <c r="M12" i="5"/>
  <c r="K13" i="5"/>
  <c r="L13" i="5"/>
  <c r="L15" i="5"/>
  <c r="M15" i="5"/>
  <c r="M16" i="5"/>
  <c r="J17" i="5"/>
  <c r="L17" i="5"/>
  <c r="M18" i="5"/>
  <c r="J19" i="5"/>
  <c r="K19" i="5"/>
  <c r="J20" i="5"/>
  <c r="K20" i="5"/>
  <c r="L20" i="5"/>
  <c r="M20" i="5"/>
  <c r="M21" i="5"/>
  <c r="J22" i="5"/>
  <c r="L23" i="5"/>
  <c r="M23" i="5"/>
  <c r="K24" i="5"/>
  <c r="L24" i="5"/>
  <c r="M24" i="5"/>
  <c r="K25" i="5"/>
  <c r="L25" i="5"/>
  <c r="M25" i="5"/>
  <c r="J26" i="5"/>
  <c r="K26" i="5"/>
  <c r="L26" i="5"/>
  <c r="M26" i="5"/>
  <c r="J27" i="5"/>
  <c r="K27" i="5"/>
  <c r="L27" i="5"/>
  <c r="M27" i="5"/>
  <c r="K31" i="5"/>
  <c r="L31" i="5"/>
  <c r="K33" i="5"/>
  <c r="L33" i="5"/>
  <c r="J34" i="5"/>
  <c r="K34" i="5"/>
  <c r="L34" i="5"/>
  <c r="M34" i="5"/>
  <c r="J35" i="5"/>
  <c r="K35" i="5"/>
  <c r="L35" i="5"/>
  <c r="M35" i="5"/>
  <c r="J38" i="5"/>
  <c r="K39" i="5"/>
  <c r="J40" i="5"/>
  <c r="K40" i="5"/>
  <c r="L40" i="5"/>
  <c r="J41" i="5"/>
  <c r="K10" i="5"/>
  <c r="M10" i="5"/>
  <c r="K9" i="6"/>
  <c r="J9" i="6"/>
  <c r="E9" i="6" s="1"/>
  <c r="F9" i="6" s="1"/>
  <c r="K8" i="6"/>
  <c r="J8" i="6"/>
  <c r="E8" i="6" s="1"/>
  <c r="F8" i="6" s="1"/>
  <c r="U46" i="5"/>
  <c r="U45" i="5"/>
  <c r="X44" i="5"/>
  <c r="Z42" i="5"/>
  <c r="Y42" i="5"/>
  <c r="X42" i="5"/>
  <c r="Z41" i="5"/>
  <c r="Y41" i="5"/>
  <c r="X41" i="5"/>
  <c r="Z40" i="5"/>
  <c r="Y40" i="5"/>
  <c r="X40" i="5"/>
  <c r="Z39" i="5"/>
  <c r="Y39" i="5"/>
  <c r="X39" i="5"/>
  <c r="Z38" i="5"/>
  <c r="Y38" i="5"/>
  <c r="X38" i="5"/>
  <c r="Z37" i="5"/>
  <c r="Y37" i="5"/>
  <c r="X37" i="5"/>
  <c r="Z36" i="5"/>
  <c r="Y36" i="5"/>
  <c r="X36" i="5"/>
  <c r="Z35" i="5"/>
  <c r="Y35" i="5"/>
  <c r="X35" i="5"/>
  <c r="Z34" i="5"/>
  <c r="Y34" i="5"/>
  <c r="X34" i="5"/>
  <c r="Z33" i="5"/>
  <c r="X33" i="5"/>
  <c r="Y33" i="5"/>
  <c r="W33" i="5"/>
  <c r="U33" i="5"/>
  <c r="Z32" i="5"/>
  <c r="Y32" i="5"/>
  <c r="X32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U25" i="5"/>
  <c r="Z24" i="5"/>
  <c r="Y24" i="5"/>
  <c r="X24" i="5"/>
  <c r="Z23" i="5"/>
  <c r="Y23" i="5"/>
  <c r="X23" i="5"/>
  <c r="Z22" i="5"/>
  <c r="V22" i="5"/>
  <c r="X22" i="5"/>
  <c r="Z21" i="5"/>
  <c r="Y21" i="5"/>
  <c r="X21" i="5"/>
  <c r="Z20" i="5"/>
  <c r="Y20" i="5"/>
  <c r="X20" i="5"/>
  <c r="W19" i="5"/>
  <c r="Y19" i="5"/>
  <c r="X19" i="5"/>
  <c r="Z18" i="5"/>
  <c r="V18" i="5"/>
  <c r="X18" i="5"/>
  <c r="Z17" i="5"/>
  <c r="Y17" i="5"/>
  <c r="X17" i="5"/>
  <c r="Z16" i="5"/>
  <c r="Y16" i="5"/>
  <c r="X16" i="5"/>
  <c r="Z15" i="5"/>
  <c r="Y15" i="5"/>
  <c r="X15" i="5"/>
  <c r="Z14" i="5"/>
  <c r="Y14" i="5"/>
  <c r="X14" i="5"/>
  <c r="Z13" i="5"/>
  <c r="Y13" i="5"/>
  <c r="X13" i="5"/>
  <c r="Z12" i="5"/>
  <c r="Y12" i="5"/>
  <c r="X12" i="5"/>
  <c r="Z11" i="5"/>
  <c r="Y11" i="5"/>
  <c r="X11" i="5"/>
  <c r="Z10" i="5"/>
  <c r="Y10" i="5"/>
  <c r="X10" i="5"/>
  <c r="F46" i="1"/>
  <c r="F45" i="1"/>
  <c r="G42" i="1"/>
  <c r="H42" i="1"/>
  <c r="F42" i="1"/>
  <c r="G41" i="1"/>
  <c r="H41" i="1"/>
  <c r="F41" i="1"/>
  <c r="H33" i="1"/>
  <c r="G32" i="1"/>
  <c r="H32" i="1"/>
  <c r="F33" i="1"/>
  <c r="F32" i="1"/>
  <c r="H24" i="1"/>
  <c r="G23" i="1"/>
  <c r="H23" i="1"/>
  <c r="G22" i="1"/>
  <c r="H22" i="1"/>
  <c r="F23" i="1"/>
  <c r="F22" i="1"/>
  <c r="F21" i="1"/>
  <c r="G19" i="1"/>
  <c r="H19" i="1"/>
  <c r="F19" i="1"/>
  <c r="G18" i="1"/>
  <c r="H18" i="1"/>
  <c r="F18" i="1"/>
  <c r="X46" i="5" l="1"/>
  <c r="F46" i="5"/>
  <c r="U32" i="5"/>
  <c r="X45" i="5"/>
  <c r="F45" i="5"/>
  <c r="V42" i="5"/>
  <c r="U21" i="5"/>
  <c r="Y18" i="5"/>
  <c r="V32" i="5"/>
  <c r="V19" i="5"/>
  <c r="V21" i="5"/>
  <c r="W23" i="5"/>
  <c r="W18" i="5"/>
  <c r="Y22" i="5"/>
  <c r="W21" i="5"/>
  <c r="V41" i="5"/>
  <c r="W32" i="5"/>
  <c r="W41" i="5"/>
  <c r="U19" i="5"/>
  <c r="U23" i="5"/>
  <c r="U22" i="5"/>
  <c r="Z19" i="5"/>
  <c r="U42" i="5"/>
  <c r="U41" i="5"/>
  <c r="U18" i="5"/>
  <c r="W22" i="5"/>
  <c r="V23" i="5"/>
  <c r="W24" i="5"/>
  <c r="W42" i="5"/>
  <c r="F25" i="1"/>
  <c r="D11" i="2"/>
  <c r="D13" i="2"/>
  <c r="D14" i="2"/>
  <c r="D15" i="2"/>
  <c r="D16" i="2"/>
  <c r="D18" i="2"/>
  <c r="D19" i="2"/>
  <c r="D21" i="2"/>
  <c r="D23" i="2"/>
  <c r="D25" i="2"/>
  <c r="D26" i="2"/>
  <c r="D9" i="2"/>
  <c r="D8" i="2"/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9" i="2"/>
  <c r="E8" i="2"/>
  <c r="D27" i="2"/>
  <c r="K20" i="1"/>
  <c r="K25" i="1"/>
  <c r="K26" i="1"/>
  <c r="K27" i="1"/>
  <c r="K31" i="1"/>
  <c r="K34" i="1"/>
  <c r="K35" i="1"/>
  <c r="K40" i="1"/>
  <c r="J17" i="1"/>
  <c r="J20" i="1"/>
  <c r="J24" i="1"/>
  <c r="J25" i="1"/>
  <c r="J26" i="1"/>
  <c r="J27" i="1"/>
  <c r="J31" i="1"/>
  <c r="J33" i="1"/>
  <c r="J34" i="1"/>
  <c r="J35" i="1"/>
  <c r="J40" i="1"/>
  <c r="I44" i="1"/>
  <c r="I40" i="1"/>
  <c r="I26" i="1"/>
  <c r="I27" i="1"/>
  <c r="I31" i="1"/>
  <c r="I34" i="1"/>
  <c r="I35" i="1"/>
  <c r="I17" i="1"/>
  <c r="I20" i="1"/>
  <c r="I24" i="1"/>
  <c r="I25" i="1"/>
  <c r="I10" i="1"/>
  <c r="I46" i="1"/>
  <c r="I45" i="1"/>
  <c r="I11" i="1"/>
  <c r="I12" i="1"/>
  <c r="I13" i="1"/>
  <c r="I14" i="1"/>
  <c r="I15" i="1"/>
  <c r="I16" i="1"/>
  <c r="K39" i="1"/>
  <c r="J39" i="1"/>
  <c r="I39" i="1"/>
  <c r="K38" i="1"/>
  <c r="J38" i="1"/>
  <c r="I38" i="1"/>
  <c r="K37" i="1"/>
  <c r="J37" i="1"/>
  <c r="I37" i="1"/>
  <c r="K36" i="1"/>
  <c r="J36" i="1"/>
  <c r="I36" i="1"/>
  <c r="K30" i="1"/>
  <c r="J30" i="1"/>
  <c r="I30" i="1"/>
  <c r="K29" i="1"/>
  <c r="J29" i="1"/>
  <c r="I29" i="1"/>
  <c r="K28" i="1"/>
  <c r="J28" i="1"/>
  <c r="I28" i="1"/>
  <c r="H21" i="1"/>
  <c r="G21" i="1"/>
  <c r="K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I22" i="1" l="1"/>
  <c r="J23" i="1"/>
  <c r="I32" i="1"/>
  <c r="K33" i="1"/>
  <c r="I42" i="1"/>
  <c r="K18" i="1"/>
  <c r="I21" i="1"/>
  <c r="J32" i="1"/>
  <c r="J42" i="1"/>
  <c r="J18" i="1"/>
  <c r="K24" i="1"/>
  <c r="K32" i="1"/>
  <c r="K23" i="1"/>
  <c r="J19" i="1"/>
  <c r="I33" i="1"/>
  <c r="K41" i="1"/>
  <c r="I19" i="1"/>
  <c r="I41" i="1"/>
  <c r="J22" i="1"/>
  <c r="K19" i="1"/>
  <c r="I23" i="1"/>
  <c r="I18" i="1"/>
  <c r="J41" i="1"/>
  <c r="J21" i="1"/>
  <c r="K42" i="1"/>
  <c r="K22" i="1"/>
  <c r="K21" i="1"/>
  <c r="J10" i="9"/>
</calcChain>
</file>

<file path=xl/sharedStrings.xml><?xml version="1.0" encoding="utf-8"?>
<sst xmlns="http://schemas.openxmlformats.org/spreadsheetml/2006/main" count="1561" uniqueCount="157">
  <si>
    <t>Net Pricing</t>
  </si>
  <si>
    <t>Trimlite - (acct # 65076)</t>
  </si>
  <si>
    <t>JANUARY 2022 Adders</t>
  </si>
  <si>
    <t>Increase % from June 2021 to January 2022</t>
  </si>
  <si>
    <t>Calculations</t>
  </si>
  <si>
    <t>Slab</t>
  </si>
  <si>
    <t>Colonial Moulded</t>
  </si>
  <si>
    <t>Conmore</t>
  </si>
  <si>
    <t>Flat Moulded (Shaker)</t>
  </si>
  <si>
    <t xml:space="preserve">Primed Hardboard </t>
  </si>
  <si>
    <t>Increase %</t>
  </si>
  <si>
    <t>12" to 18"</t>
  </si>
  <si>
    <t>20" to 24"</t>
  </si>
  <si>
    <t>26" &amp; 28"</t>
  </si>
  <si>
    <t>30"</t>
  </si>
  <si>
    <t>32"</t>
  </si>
  <si>
    <t>34"</t>
  </si>
  <si>
    <t>36"</t>
  </si>
  <si>
    <t>38''</t>
  </si>
  <si>
    <t>NA</t>
  </si>
  <si>
    <t xml:space="preserve">N/A </t>
  </si>
  <si>
    <t xml:space="preserve"> Height 84"</t>
  </si>
  <si>
    <t>Height 96"</t>
  </si>
  <si>
    <t>1 3/8 solid core 80'' add</t>
  </si>
  <si>
    <t>1 3/8 solid core 84' add</t>
  </si>
  <si>
    <t>1 3/8 solid core 96' add</t>
  </si>
  <si>
    <t>1 3/4 hollow core add</t>
  </si>
  <si>
    <t>N/A</t>
  </si>
  <si>
    <t>For pivot or bypass door add :  $3.59</t>
  </si>
  <si>
    <t>For pivot or bypass door add :  $3.29</t>
  </si>
  <si>
    <t>Bifold 78 5/8 c/w hardware
shrink-wrapped</t>
  </si>
  <si>
    <t>Bifold 78 5/8 c/w hardware         shrink-wrapped</t>
  </si>
  <si>
    <t>18" to  24"</t>
  </si>
  <si>
    <t>26" to 30"</t>
  </si>
  <si>
    <t>32" to  36"</t>
  </si>
  <si>
    <t>Height 84"</t>
  </si>
  <si>
    <t>1 3/4 20 min (no label)</t>
  </si>
  <si>
    <t>Height 82" or 84"</t>
  </si>
  <si>
    <t>Less than 5 per size add $6.60</t>
  </si>
  <si>
    <t>Less than 5 per size add $6.30</t>
  </si>
  <si>
    <t>Less than 5 per size add $5.75</t>
  </si>
  <si>
    <t>20 Min Laballed + Machined (3 hinges+Cyl lock): $21.20</t>
  </si>
  <si>
    <t>20 Min Laballed + Machined (3 hinges+Cyl lock): $20.33</t>
  </si>
  <si>
    <t>20 Min Laballed + Machined (3 hinges+Cyl lock): $18.48</t>
  </si>
  <si>
    <t>(Executive door cannot be produced in 20 min. fire rated )</t>
  </si>
  <si>
    <t>Off standard for slab, bifold &amp; procore 1 3/8 or 13/4 add : $52.90</t>
  </si>
  <si>
    <t>Off standard for slab, bifold &amp; procore 1 3/8 or 13/4 add : $50.82</t>
  </si>
  <si>
    <t>Off standard for slab, bifold &amp; procore 1 3/8 or 13/4 add : $46.20</t>
  </si>
  <si>
    <t>CALCULATIONS</t>
  </si>
  <si>
    <t>Ajouts</t>
  </si>
  <si>
    <t>ADDERS:</t>
  </si>
  <si>
    <t xml:space="preserve"> </t>
  </si>
  <si>
    <t>Machinage 2 ou 3 pentures &amp; serrure (1 3/8) :</t>
  </si>
  <si>
    <t>Machining 2 or 3 hinges &amp; cyl. Lock (1 3/8)</t>
  </si>
  <si>
    <t>Machinage 3 pentures &amp; serrure (1 3/4) :</t>
  </si>
  <si>
    <t>Machining 3 hinges &amp; cyl. Lock (1 3/4)</t>
  </si>
  <si>
    <t xml:space="preserve">Machinage poignée pour coulissante 1 coté : </t>
  </si>
  <si>
    <t>Machining lock 1 side for slider</t>
  </si>
  <si>
    <t>Machinage seuil 50K :</t>
  </si>
  <si>
    <t>Machining 50K (1 3/4)</t>
  </si>
  <si>
    <t>Machinage Verrous haut &amp; bas (1 3/4) :</t>
  </si>
  <si>
    <t>Machining Flush Bolts top &amp; bottom (13/4)</t>
  </si>
  <si>
    <t>Judas ou deadlock :</t>
  </si>
  <si>
    <t>Deadlock or peep hole</t>
  </si>
  <si>
    <t xml:space="preserve">Pivot ou coulissante : </t>
  </si>
  <si>
    <t>Pivot or slider</t>
  </si>
  <si>
    <t>Machinage Mortaise :</t>
  </si>
  <si>
    <t>Machining Mortice lock</t>
  </si>
  <si>
    <t>Machinage bas de porte 1 3/8 (C-201) :</t>
  </si>
  <si>
    <t>Machining bottom closure 1 3/8 (C-201)</t>
  </si>
  <si>
    <t xml:space="preserve">Bifold hight 79'' deduct </t>
  </si>
  <si>
    <t>Traverses de bois 3'' (haut &amp; Bas) :</t>
  </si>
  <si>
    <t>Wood rails 3'' (top &amp; bottom)</t>
  </si>
  <si>
    <t>Sans formaldéhide (moulée 1 3/8 ac) :</t>
  </si>
  <si>
    <t>Non formaldehyde (moulded 13/8 hc)</t>
  </si>
  <si>
    <t>On Request</t>
  </si>
  <si>
    <t>Sans formaldéhide pliante (moulée 1 3/8) :</t>
  </si>
  <si>
    <t>Non formaldehyde bifold (moulded 13/8 )</t>
  </si>
  <si>
    <t>Sans formaldéhide (moulée 1 3/8 procore) :</t>
  </si>
  <si>
    <t>Non formaldehyde (moulded 13/8 solid core)</t>
  </si>
  <si>
    <t>Call For Quote</t>
  </si>
  <si>
    <t>on request</t>
  </si>
  <si>
    <t xml:space="preserve">Prestofit FJ pine </t>
  </si>
  <si>
    <t>Reversible Unit, Eazy-In FJ Pine jamb</t>
  </si>
  <si>
    <t>4 9/16 :</t>
  </si>
  <si>
    <t>5 1/2 :</t>
  </si>
  <si>
    <t>6 9/16 :</t>
  </si>
  <si>
    <t>COLONIST TEX</t>
  </si>
  <si>
    <t>CAMDEN</t>
  </si>
  <si>
    <t>6/8, 7/0, 8/0</t>
  </si>
  <si>
    <t>6/8</t>
  </si>
  <si>
    <t>Bifold</t>
  </si>
  <si>
    <t>PRINCETON</t>
  </si>
  <si>
    <t>CONTINENTAL</t>
  </si>
  <si>
    <t>CAMBRIDGE</t>
  </si>
  <si>
    <t>CARRARA</t>
  </si>
  <si>
    <t>ROCKPORT</t>
  </si>
  <si>
    <t>SANTA FE</t>
  </si>
  <si>
    <t>6/8, 7/0</t>
  </si>
  <si>
    <t>MADISON</t>
  </si>
  <si>
    <t>MONROE</t>
  </si>
  <si>
    <t>BIRKDALE</t>
  </si>
  <si>
    <t>CONMORE</t>
  </si>
  <si>
    <t>CRAFTSMAN</t>
  </si>
  <si>
    <t>6/8 &amp; 7/0</t>
  </si>
  <si>
    <t>Less than 5 per size add $6.90</t>
  </si>
  <si>
    <t>Off standard for slab, bifold &amp; procore 1 3/8 or 13/4 add : $54.80</t>
  </si>
  <si>
    <t>Mar 12 2024 Pricing</t>
  </si>
  <si>
    <t>% Increase</t>
  </si>
  <si>
    <t>Jan 1 2024 Price</t>
  </si>
  <si>
    <t>May 2025 Price</t>
  </si>
  <si>
    <t>Smooth</t>
  </si>
  <si>
    <t>SANTA-FE</t>
  </si>
  <si>
    <t>Willmar</t>
  </si>
  <si>
    <t xml:space="preserve"> Doors - sizes available</t>
  </si>
  <si>
    <t>modèle / model</t>
  </si>
  <si>
    <t>12''</t>
  </si>
  <si>
    <t>14''</t>
  </si>
  <si>
    <t>16''</t>
  </si>
  <si>
    <t>18''</t>
  </si>
  <si>
    <t>20''</t>
  </si>
  <si>
    <t>22''</t>
  </si>
  <si>
    <t>24''</t>
  </si>
  <si>
    <t>26''</t>
  </si>
  <si>
    <t>28''</t>
  </si>
  <si>
    <t>30''</t>
  </si>
  <si>
    <t>32''</t>
  </si>
  <si>
    <t>34''</t>
  </si>
  <si>
    <t>36''</t>
  </si>
  <si>
    <t>80''</t>
  </si>
  <si>
    <t>X</t>
  </si>
  <si>
    <t>84''</t>
  </si>
  <si>
    <t>96''</t>
  </si>
  <si>
    <t>COLONIST      TEXT</t>
  </si>
  <si>
    <t>Non disponible / Not Available size</t>
  </si>
  <si>
    <t>x</t>
  </si>
  <si>
    <t xml:space="preserve">Disponible / Available </t>
  </si>
  <si>
    <t>notes internes</t>
  </si>
  <si>
    <t>ajot AVA 84'' x 18 à 36 incl, contl 16x84, rock 16x84''</t>
  </si>
  <si>
    <t>ajout carrara 80 84 96'', contl 28 et 32x96 , de 4 a 5, ajout coventry 84 et 96</t>
  </si>
  <si>
    <t>Avalon 26- de cmi à skin JW ( batt de 5,3/16 à 3,3/16)</t>
  </si>
  <si>
    <t>ajout Monroe, enlevé atherton ( Kathya ) , enlevé avalon 84'' ( Kathya )</t>
  </si>
  <si>
    <t>enlevé arl bostonian, stanford, ajouté colonist tex col smth, coventry, monroe a venir</t>
  </si>
  <si>
    <t>MAJ liste prix 2014, ajout 96 = ath 12à20 inc, camb 12 a 16 inc, cont 12 a 16 inc, princ 12 a 20 inc, safe 12 a 16 inc. Miroir changé 2,3/8 seuelement pour la r`gle affichée</t>
  </si>
  <si>
    <t>ajout Conmore + Madison + note exécutive + détail du mini bkst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</si>
  <si>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</si>
  <si>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revision pann bos 20''x80 et 84'' = ok batt 4.1/16 , ok backset 2.3/8</t>
  </si>
  <si>
    <t>revision bos 20x96, batt 5.1/8</t>
  </si>
  <si>
    <t>cont 16 et 18 x 80 et 84 sous min requis backset 2.3/8</t>
  </si>
  <si>
    <t>craftsman 12x80 et 84, sous min requis backset 2.3/8</t>
  </si>
  <si>
    <t>rockport 16x80 sous min requis backset 2.3/8</t>
  </si>
  <si>
    <t>Bifolds - sizes available</t>
  </si>
  <si>
    <t>79''</t>
  </si>
  <si>
    <t xml:space="preserve">Non disponible / Not Available </t>
  </si>
  <si>
    <t>40", 42", 44", 46", 48"</t>
  </si>
  <si>
    <t>38" door plus 96" height adder</t>
  </si>
  <si>
    <t>20 Min Labelled + Machined for 3 hinges+Cyl lock (1 3/4): $22.00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</si>
</sst>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#,##0.00\ &quot;$&quot;"/>
    <numFmt numFmtId="165" formatCode="#,##0.00\ &quot;$&quot;_-"/>
    <numFmt numFmtId="166" formatCode="&quot;$&quot;#,##0.00"/>
    <numFmt numFmtId="167" formatCode="0.0%"/>
    <numFmt numFmtId="168" formatCode="0.0"/>
    <numFmt numFmtId="169" formatCode="#&quot; &quot;??/16"/>
  </numFmts>
  <fonts count="39">
    <font>
      <sz val="12"/>
      <name val="CG Omega"/>
    </font>
    <font>
      <b/>
      <sz val="18"/>
      <name val="Arial"/>
      <family val="2"/>
    </font>
    <font>
      <b/>
      <u val="double"/>
      <sz val="18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CG Omega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10"/>
      <name val="CG Omega"/>
      <family val="2"/>
    </font>
    <font>
      <b/>
      <sz val="9"/>
      <name val="Arial Narrow"/>
      <family val="2"/>
    </font>
    <font>
      <b/>
      <i/>
      <sz val="12"/>
      <color indexed="10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1"/>
      <name val="Arial"/>
      <family val="2"/>
    </font>
    <font>
      <sz val="12"/>
      <name val="CG Omega"/>
      <family val="2"/>
    </font>
    <font>
      <sz val="10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2"/>
      <name val="CG Omega"/>
    </font>
    <font>
      <b/>
      <u/>
      <sz val="12"/>
      <color rgb="FFFF0000"/>
      <name val="Arial"/>
      <family val="2"/>
    </font>
    <font>
      <b/>
      <u/>
      <sz val="18"/>
      <color rgb="FFFF0000"/>
      <name val="Arial"/>
      <family val="2"/>
    </font>
    <font>
      <b/>
      <u/>
      <sz val="20"/>
      <color rgb="FFFF0000"/>
      <name val="Arial"/>
      <family val="2"/>
    </font>
    <font>
      <b/>
      <sz val="12"/>
      <color rgb="FF7030A0"/>
      <name val="CG Omega"/>
      <family val="2"/>
    </font>
    <font>
      <b/>
      <sz val="14"/>
      <color rgb="FFFF0000"/>
      <name val="Arial"/>
      <family val="2"/>
    </font>
    <font>
      <b/>
      <u val="double"/>
      <sz val="18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35"/>
      <name val="Arial Black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9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5"/>
      <name val="Arial"/>
      <family val="2"/>
    </font>
    <font>
      <b/>
      <i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gray0625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6" fontId="9" fillId="0" borderId="0">
      <alignment horizontal="center"/>
    </xf>
    <xf numFmtId="2" fontId="10" fillId="0" borderId="3">
      <alignment horizontal="center"/>
    </xf>
    <xf numFmtId="0" fontId="15" fillId="0" borderId="0"/>
    <xf numFmtId="0" fontId="18" fillId="0" borderId="4" applyBorder="0">
      <alignment horizontal="center" vertical="center"/>
    </xf>
    <xf numFmtId="0" fontId="18" fillId="2" borderId="10">
      <alignment horizontal="center" vertical="top"/>
    </xf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5" fillId="0" borderId="0"/>
    <xf numFmtId="0" fontId="27" fillId="0" borderId="0"/>
  </cellStyleXfs>
  <cellXfs count="28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9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5" fontId="8" fillId="0" borderId="0" xfId="0" applyNumberFormat="1" applyFont="1" applyAlignment="1">
      <alignment horizontal="center"/>
    </xf>
    <xf numFmtId="166" fontId="7" fillId="0" borderId="2" xfId="1" applyFont="1" applyBorder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0" xfId="2" applyNumberFormat="1" applyFont="1" applyBorder="1">
      <alignment horizontal="center"/>
    </xf>
    <xf numFmtId="166" fontId="7" fillId="0" borderId="0" xfId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2" fontId="12" fillId="0" borderId="0" xfId="0" applyNumberFormat="1" applyFont="1" applyAlignment="1">
      <alignment horizontal="center"/>
    </xf>
    <xf numFmtId="166" fontId="7" fillId="0" borderId="0" xfId="1" applyFont="1" applyAlignment="1">
      <alignment horizontal="left" vertical="center"/>
    </xf>
    <xf numFmtId="166" fontId="7" fillId="0" borderId="0" xfId="1" quotePrefix="1" applyFont="1" applyAlignment="1">
      <alignment horizontal="left" vertical="center"/>
    </xf>
    <xf numFmtId="165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 vertical="top"/>
    </xf>
    <xf numFmtId="2" fontId="14" fillId="0" borderId="0" xfId="0" applyNumberFormat="1" applyFont="1" applyAlignment="1">
      <alignment horizontal="left"/>
    </xf>
    <xf numFmtId="0" fontId="15" fillId="0" borderId="0" xfId="3"/>
    <xf numFmtId="0" fontId="15" fillId="0" borderId="0" xfId="3" applyAlignment="1">
      <alignment horizontal="center"/>
    </xf>
    <xf numFmtId="166" fontId="15" fillId="0" borderId="0" xfId="3" applyNumberFormat="1"/>
    <xf numFmtId="0" fontId="4" fillId="0" borderId="0" xfId="3" applyFont="1" applyAlignment="1">
      <alignment horizontal="left"/>
    </xf>
    <xf numFmtId="13" fontId="15" fillId="0" borderId="0" xfId="3" applyNumberFormat="1" applyAlignment="1">
      <alignment horizontal="left"/>
    </xf>
    <xf numFmtId="166" fontId="16" fillId="0" borderId="0" xfId="1" applyFont="1">
      <alignment horizontal="center"/>
    </xf>
    <xf numFmtId="0" fontId="18" fillId="0" borderId="5" xfId="4" applyBorder="1" applyAlignment="1">
      <alignment horizontal="centerContinuous" vertical="center"/>
    </xf>
    <xf numFmtId="0" fontId="18" fillId="0" borderId="0" xfId="4" applyBorder="1">
      <alignment horizontal="center" vertical="center"/>
    </xf>
    <xf numFmtId="0" fontId="18" fillId="0" borderId="0" xfId="4" applyBorder="1" applyAlignment="1">
      <alignment horizontal="centerContinuous" vertical="center"/>
    </xf>
    <xf numFmtId="166" fontId="16" fillId="0" borderId="6" xfId="1" applyFont="1" applyBorder="1" applyAlignment="1">
      <alignment horizontal="centerContinuous" vertical="center"/>
    </xf>
    <xf numFmtId="166" fontId="16" fillId="0" borderId="7" xfId="1" applyFont="1" applyBorder="1" applyAlignment="1">
      <alignment horizontal="centerContinuous" vertical="center"/>
    </xf>
    <xf numFmtId="166" fontId="16" fillId="0" borderId="0" xfId="1" applyFont="1" applyAlignment="1">
      <alignment horizontal="centerContinuous" vertical="center"/>
    </xf>
    <xf numFmtId="166" fontId="17" fillId="0" borderId="0" xfId="1" applyFont="1" applyAlignment="1">
      <alignment horizontal="center" vertical="center"/>
    </xf>
    <xf numFmtId="166" fontId="19" fillId="0" borderId="8" xfId="1" applyFont="1" applyBorder="1" applyAlignment="1">
      <alignment horizontal="center" vertical="center"/>
    </xf>
    <xf numFmtId="166" fontId="19" fillId="0" borderId="9" xfId="1" quotePrefix="1" applyFont="1" applyBorder="1" applyAlignment="1">
      <alignment horizontal="center" vertical="center"/>
    </xf>
    <xf numFmtId="166" fontId="19" fillId="0" borderId="0" xfId="1" quotePrefix="1" applyFont="1" applyAlignment="1">
      <alignment horizontal="center" vertical="center"/>
    </xf>
    <xf numFmtId="0" fontId="18" fillId="2" borderId="0" xfId="5" applyBorder="1">
      <alignment horizontal="center" vertical="top"/>
    </xf>
    <xf numFmtId="0" fontId="18" fillId="0" borderId="5" xfId="4" applyBorder="1">
      <alignment horizontal="center" vertical="center"/>
    </xf>
    <xf numFmtId="166" fontId="19" fillId="0" borderId="0" xfId="1" applyFont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15" fontId="3" fillId="0" borderId="0" xfId="0" applyNumberFormat="1" applyFont="1"/>
    <xf numFmtId="165" fontId="7" fillId="0" borderId="0" xfId="0" applyNumberFormat="1" applyFont="1" applyAlignment="1">
      <alignment horizontal="left"/>
    </xf>
    <xf numFmtId="9" fontId="6" fillId="0" borderId="0" xfId="6" applyFont="1" applyAlignment="1">
      <alignment horizontal="center"/>
    </xf>
    <xf numFmtId="15" fontId="23" fillId="0" borderId="0" xfId="0" applyNumberFormat="1" applyFont="1" applyAlignment="1">
      <alignment horizontal="center"/>
    </xf>
    <xf numFmtId="9" fontId="7" fillId="0" borderId="0" xfId="6" applyFont="1" applyFill="1" applyBorder="1" applyAlignment="1">
      <alignment horizontal="center"/>
    </xf>
    <xf numFmtId="15" fontId="21" fillId="0" borderId="0" xfId="0" applyNumberFormat="1" applyFont="1" applyAlignment="1">
      <alignment horizontal="center"/>
    </xf>
    <xf numFmtId="165" fontId="7" fillId="3" borderId="0" xfId="0" applyNumberFormat="1" applyFont="1" applyFill="1" applyAlignment="1">
      <alignment horizontal="center"/>
    </xf>
    <xf numFmtId="9" fontId="7" fillId="3" borderId="0" xfId="6" applyFont="1" applyFill="1" applyBorder="1" applyAlignment="1">
      <alignment horizontal="center"/>
    </xf>
    <xf numFmtId="0" fontId="15" fillId="3" borderId="0" xfId="3" applyFill="1"/>
    <xf numFmtId="0" fontId="15" fillId="3" borderId="0" xfId="3" applyFill="1" applyAlignment="1">
      <alignment horizontal="center"/>
    </xf>
    <xf numFmtId="0" fontId="7" fillId="0" borderId="0" xfId="0" applyFont="1"/>
    <xf numFmtId="10" fontId="6" fillId="0" borderId="0" xfId="6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0" fontId="12" fillId="0" borderId="0" xfId="6" applyNumberFormat="1" applyFont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10" fontId="24" fillId="0" borderId="0" xfId="6" applyNumberFormat="1" applyFont="1" applyAlignment="1">
      <alignment horizontal="center"/>
    </xf>
    <xf numFmtId="10" fontId="24" fillId="3" borderId="0" xfId="6" applyNumberFormat="1" applyFont="1" applyFill="1" applyAlignment="1">
      <alignment horizontal="center"/>
    </xf>
    <xf numFmtId="166" fontId="19" fillId="0" borderId="11" xfId="1" applyFont="1" applyBorder="1" applyAlignment="1">
      <alignment horizontal="center" vertical="center"/>
    </xf>
    <xf numFmtId="166" fontId="19" fillId="0" borderId="12" xfId="1" applyFont="1" applyBorder="1" applyAlignment="1">
      <alignment horizontal="center" vertical="center"/>
    </xf>
    <xf numFmtId="166" fontId="16" fillId="0" borderId="3" xfId="1" applyFont="1" applyBorder="1">
      <alignment horizontal="center"/>
    </xf>
    <xf numFmtId="0" fontId="18" fillId="0" borderId="4" xfId="4" applyBorder="1">
      <alignment horizontal="center" vertical="center"/>
    </xf>
    <xf numFmtId="166" fontId="19" fillId="0" borderId="9" xfId="1" applyFont="1" applyBorder="1" applyAlignment="1">
      <alignment horizontal="center" vertical="center"/>
    </xf>
    <xf numFmtId="0" fontId="7" fillId="0" borderId="0" xfId="0" applyFont="1" applyAlignment="1">
      <alignment horizontal="left" indent="1"/>
    </xf>
    <xf numFmtId="0" fontId="11" fillId="0" borderId="0" xfId="0" applyFont="1" applyAlignment="1">
      <alignment horizontal="left" indent="2"/>
    </xf>
    <xf numFmtId="166" fontId="7" fillId="0" borderId="0" xfId="1" applyFont="1" applyAlignment="1">
      <alignment horizontal="left" vertical="center" indent="2"/>
    </xf>
    <xf numFmtId="166" fontId="7" fillId="0" borderId="0" xfId="1" quotePrefix="1" applyFont="1" applyAlignment="1">
      <alignment horizontal="left" vertical="center" indent="2"/>
    </xf>
    <xf numFmtId="2" fontId="7" fillId="0" borderId="0" xfId="0" applyNumberFormat="1" applyFont="1" applyAlignment="1">
      <alignment horizontal="left" indent="2"/>
    </xf>
    <xf numFmtId="9" fontId="25" fillId="3" borderId="0" xfId="6" applyFont="1" applyFill="1" applyBorder="1" applyAlignment="1" applyProtection="1">
      <alignment horizontal="center" vertical="center" wrapText="1"/>
    </xf>
    <xf numFmtId="9" fontId="26" fillId="3" borderId="0" xfId="6" applyFont="1" applyFill="1" applyAlignment="1" applyProtection="1">
      <alignment horizontal="center"/>
    </xf>
    <xf numFmtId="9" fontId="15" fillId="0" borderId="0" xfId="6" applyFont="1"/>
    <xf numFmtId="167" fontId="6" fillId="0" borderId="0" xfId="6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7" fontId="12" fillId="0" borderId="0" xfId="6" applyNumberFormat="1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left"/>
    </xf>
    <xf numFmtId="168" fontId="7" fillId="0" borderId="0" xfId="0" applyNumberFormat="1" applyFont="1" applyAlignment="1">
      <alignment horizontal="left" vertical="top"/>
    </xf>
    <xf numFmtId="168" fontId="15" fillId="0" borderId="0" xfId="3" applyNumberFormat="1" applyAlignment="1">
      <alignment horizontal="center"/>
    </xf>
    <xf numFmtId="44" fontId="7" fillId="0" borderId="0" xfId="7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25" fillId="3" borderId="0" xfId="6" applyNumberFormat="1" applyFont="1" applyFill="1" applyBorder="1" applyAlignment="1" applyProtection="1">
      <alignment horizontal="center" vertical="center" wrapText="1"/>
    </xf>
    <xf numFmtId="2" fontId="7" fillId="0" borderId="0" xfId="0" applyNumberFormat="1" applyFon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0" fontId="7" fillId="0" borderId="0" xfId="6" applyNumberFormat="1" applyFont="1" applyAlignment="1">
      <alignment horizontal="center"/>
    </xf>
    <xf numFmtId="39" fontId="7" fillId="0" borderId="0" xfId="7" applyNumberFormat="1" applyFont="1" applyFill="1" applyBorder="1" applyAlignment="1">
      <alignment horizontal="center"/>
    </xf>
    <xf numFmtId="7" fontId="7" fillId="0" borderId="0" xfId="7" applyNumberFormat="1" applyFont="1" applyAlignment="1">
      <alignment horizontal="center"/>
    </xf>
    <xf numFmtId="166" fontId="27" fillId="0" borderId="0" xfId="1" applyFont="1" applyAlignment="1">
      <alignment horizontal="center" vertical="center"/>
    </xf>
    <xf numFmtId="0" fontId="14" fillId="0" borderId="5" xfId="4" applyFont="1" applyBorder="1" applyAlignment="1">
      <alignment horizontal="centerContinuous" vertical="center"/>
    </xf>
    <xf numFmtId="0" fontId="14" fillId="0" borderId="0" xfId="4" applyFont="1" applyBorder="1">
      <alignment horizontal="center" vertical="center"/>
    </xf>
    <xf numFmtId="0" fontId="14" fillId="0" borderId="0" xfId="4" applyFont="1" applyBorder="1" applyAlignment="1">
      <alignment horizontal="centerContinuous" vertical="center"/>
    </xf>
    <xf numFmtId="166" fontId="27" fillId="0" borderId="6" xfId="1" applyFont="1" applyBorder="1" applyAlignment="1">
      <alignment horizontal="centerContinuous" vertical="center"/>
    </xf>
    <xf numFmtId="166" fontId="27" fillId="0" borderId="13" xfId="1" applyFont="1" applyBorder="1" applyAlignment="1">
      <alignment horizontal="centerContinuous" vertical="center"/>
    </xf>
    <xf numFmtId="166" fontId="27" fillId="0" borderId="0" xfId="1" applyFont="1" applyAlignment="1">
      <alignment horizontal="centerContinuous" vertical="center"/>
    </xf>
    <xf numFmtId="166" fontId="5" fillId="0" borderId="0" xfId="1" applyFont="1" applyAlignment="1">
      <alignment horizontal="center" vertical="center"/>
    </xf>
    <xf numFmtId="166" fontId="28" fillId="0" borderId="8" xfId="1" applyFont="1" applyBorder="1" applyAlignment="1">
      <alignment horizontal="center" vertical="center"/>
    </xf>
    <xf numFmtId="166" fontId="28" fillId="0" borderId="9" xfId="1" quotePrefix="1" applyFont="1" applyBorder="1" applyAlignment="1">
      <alignment horizontal="center" vertical="center"/>
    </xf>
    <xf numFmtId="166" fontId="28" fillId="0" borderId="0" xfId="1" quotePrefix="1" applyFont="1" applyAlignment="1">
      <alignment horizontal="center" vertical="center"/>
    </xf>
    <xf numFmtId="0" fontId="14" fillId="2" borderId="0" xfId="5" applyFont="1" applyBorder="1" applyAlignment="1">
      <alignment horizontal="center" vertical="center"/>
    </xf>
    <xf numFmtId="0" fontId="14" fillId="0" borderId="4" xfId="4" applyFont="1" applyBorder="1">
      <alignment horizontal="center" vertical="center"/>
    </xf>
    <xf numFmtId="0" fontId="14" fillId="0" borderId="4" xfId="4" applyFont="1" applyBorder="1" applyAlignment="1">
      <alignment horizontal="centerContinuous" vertical="center"/>
    </xf>
    <xf numFmtId="166" fontId="28" fillId="0" borderId="14" xfId="1" applyFont="1" applyBorder="1" applyAlignment="1">
      <alignment horizontal="center" vertical="center"/>
    </xf>
    <xf numFmtId="166" fontId="28" fillId="0" borderId="9" xfId="1" applyFont="1" applyBorder="1" applyAlignment="1">
      <alignment horizontal="center" vertical="center"/>
    </xf>
    <xf numFmtId="166" fontId="27" fillId="0" borderId="3" xfId="1" applyFont="1" applyBorder="1" applyAlignment="1">
      <alignment horizontal="center" vertical="center"/>
    </xf>
    <xf numFmtId="166" fontId="28" fillId="0" borderId="0" xfId="1" applyFont="1" applyAlignment="1">
      <alignment horizontal="center" vertical="center"/>
    </xf>
    <xf numFmtId="0" fontId="4" fillId="0" borderId="0" xfId="8" applyFont="1" applyAlignment="1">
      <alignment vertical="center"/>
    </xf>
    <xf numFmtId="0" fontId="27" fillId="0" borderId="0" xfId="9"/>
    <xf numFmtId="0" fontId="30" fillId="0" borderId="0" xfId="9" applyFont="1" applyAlignment="1">
      <alignment horizontal="center"/>
    </xf>
    <xf numFmtId="0" fontId="27" fillId="0" borderId="0" xfId="9" applyAlignment="1">
      <alignment horizontal="center"/>
    </xf>
    <xf numFmtId="0" fontId="33" fillId="0" borderId="0" xfId="9" applyFont="1" applyAlignment="1">
      <alignment horizontal="left"/>
    </xf>
    <xf numFmtId="0" fontId="5" fillId="0" borderId="0" xfId="9" applyFont="1" applyAlignment="1">
      <alignment horizontal="center"/>
    </xf>
    <xf numFmtId="13" fontId="5" fillId="0" borderId="15" xfId="9" applyNumberFormat="1" applyFont="1" applyBorder="1" applyAlignment="1">
      <alignment horizontal="center" vertical="center"/>
    </xf>
    <xf numFmtId="13" fontId="34" fillId="0" borderId="16" xfId="9" applyNumberFormat="1" applyFont="1" applyBorder="1" applyAlignment="1">
      <alignment horizontal="center" vertical="center"/>
    </xf>
    <xf numFmtId="13" fontId="34" fillId="0" borderId="17" xfId="9" applyNumberFormat="1" applyFont="1" applyBorder="1" applyAlignment="1">
      <alignment horizontal="center" vertical="center"/>
    </xf>
    <xf numFmtId="13" fontId="34" fillId="0" borderId="18" xfId="9" applyNumberFormat="1" applyFont="1" applyBorder="1" applyAlignment="1">
      <alignment horizontal="center" vertical="center"/>
    </xf>
    <xf numFmtId="13" fontId="34" fillId="0" borderId="19" xfId="9" applyNumberFormat="1" applyFont="1" applyBorder="1" applyAlignment="1">
      <alignment horizontal="center" vertical="center"/>
    </xf>
    <xf numFmtId="13" fontId="34" fillId="4" borderId="20" xfId="9" applyNumberFormat="1" applyFont="1" applyFill="1" applyBorder="1" applyAlignment="1">
      <alignment horizontal="center" vertical="center"/>
    </xf>
    <xf numFmtId="13" fontId="34" fillId="4" borderId="21" xfId="9" applyNumberFormat="1" applyFont="1" applyFill="1" applyBorder="1" applyAlignment="1">
      <alignment horizontal="center" vertical="center"/>
    </xf>
    <xf numFmtId="13" fontId="34" fillId="0" borderId="22" xfId="9" applyNumberFormat="1" applyFont="1" applyBorder="1" applyAlignment="1">
      <alignment horizontal="center" vertical="center"/>
    </xf>
    <xf numFmtId="13" fontId="34" fillId="0" borderId="21" xfId="9" applyNumberFormat="1" applyFont="1" applyBorder="1" applyAlignment="1">
      <alignment horizontal="center" vertical="center"/>
    </xf>
    <xf numFmtId="13" fontId="34" fillId="0" borderId="23" xfId="9" applyNumberFormat="1" applyFont="1" applyBorder="1" applyAlignment="1">
      <alignment horizontal="center" vertical="center"/>
    </xf>
    <xf numFmtId="13" fontId="34" fillId="4" borderId="24" xfId="9" applyNumberFormat="1" applyFont="1" applyFill="1" applyBorder="1" applyAlignment="1">
      <alignment horizontal="center" vertical="center"/>
    </xf>
    <xf numFmtId="13" fontId="34" fillId="4" borderId="25" xfId="9" applyNumberFormat="1" applyFont="1" applyFill="1" applyBorder="1" applyAlignment="1">
      <alignment horizontal="center" vertical="center"/>
    </xf>
    <xf numFmtId="13" fontId="34" fillId="0" borderId="26" xfId="9" applyNumberFormat="1" applyFont="1" applyBorder="1" applyAlignment="1">
      <alignment horizontal="center" vertical="center"/>
    </xf>
    <xf numFmtId="13" fontId="34" fillId="0" borderId="25" xfId="9" applyNumberFormat="1" applyFont="1" applyBorder="1" applyAlignment="1">
      <alignment horizontal="center" vertical="center"/>
    </xf>
    <xf numFmtId="13" fontId="34" fillId="0" borderId="27" xfId="9" applyNumberFormat="1" applyFont="1" applyBorder="1" applyAlignment="1">
      <alignment horizontal="center" vertical="center"/>
    </xf>
    <xf numFmtId="13" fontId="34" fillId="4" borderId="22" xfId="9" applyNumberFormat="1" applyFont="1" applyFill="1" applyBorder="1" applyAlignment="1">
      <alignment horizontal="center" vertical="center"/>
    </xf>
    <xf numFmtId="13" fontId="34" fillId="4" borderId="23" xfId="9" applyNumberFormat="1" applyFont="1" applyFill="1" applyBorder="1" applyAlignment="1">
      <alignment horizontal="center" vertical="center"/>
    </xf>
    <xf numFmtId="13" fontId="34" fillId="4" borderId="26" xfId="9" applyNumberFormat="1" applyFont="1" applyFill="1" applyBorder="1" applyAlignment="1">
      <alignment horizontal="center" vertical="center"/>
    </xf>
    <xf numFmtId="13" fontId="34" fillId="4" borderId="27" xfId="9" applyNumberFormat="1" applyFont="1" applyFill="1" applyBorder="1" applyAlignment="1">
      <alignment horizontal="center" vertical="center"/>
    </xf>
    <xf numFmtId="13" fontId="34" fillId="0" borderId="28" xfId="9" applyNumberFormat="1" applyFont="1" applyBorder="1" applyAlignment="1">
      <alignment horizontal="center" vertical="center"/>
    </xf>
    <xf numFmtId="13" fontId="34" fillId="0" borderId="29" xfId="9" applyNumberFormat="1" applyFont="1" applyBorder="1" applyAlignment="1">
      <alignment horizontal="center" vertical="center"/>
    </xf>
    <xf numFmtId="13" fontId="34" fillId="0" borderId="0" xfId="9" applyNumberFormat="1" applyFont="1" applyAlignment="1">
      <alignment horizontal="center" vertical="center"/>
    </xf>
    <xf numFmtId="13" fontId="34" fillId="0" borderId="30" xfId="9" applyNumberFormat="1" applyFont="1" applyBorder="1" applyAlignment="1">
      <alignment horizontal="center" vertical="center"/>
    </xf>
    <xf numFmtId="13" fontId="34" fillId="0" borderId="20" xfId="9" applyNumberFormat="1" applyFont="1" applyBorder="1" applyAlignment="1">
      <alignment horizontal="center" vertical="center"/>
    </xf>
    <xf numFmtId="13" fontId="34" fillId="4" borderId="28" xfId="9" applyNumberFormat="1" applyFont="1" applyFill="1" applyBorder="1" applyAlignment="1">
      <alignment horizontal="center" vertical="center"/>
    </xf>
    <xf numFmtId="13" fontId="34" fillId="4" borderId="29" xfId="9" applyNumberFormat="1" applyFont="1" applyFill="1" applyBorder="1" applyAlignment="1">
      <alignment horizontal="center" vertical="center"/>
    </xf>
    <xf numFmtId="13" fontId="34" fillId="0" borderId="32" xfId="9" applyNumberFormat="1" applyFont="1" applyBorder="1" applyAlignment="1">
      <alignment horizontal="center" vertical="center"/>
    </xf>
    <xf numFmtId="13" fontId="34" fillId="0" borderId="31" xfId="9" applyNumberFormat="1" applyFont="1" applyBorder="1" applyAlignment="1">
      <alignment horizontal="center" vertical="center"/>
    </xf>
    <xf numFmtId="13" fontId="34" fillId="0" borderId="33" xfId="9" applyNumberFormat="1" applyFont="1" applyBorder="1" applyAlignment="1">
      <alignment horizontal="center" vertical="center"/>
    </xf>
    <xf numFmtId="13" fontId="34" fillId="0" borderId="34" xfId="9" applyNumberFormat="1" applyFont="1" applyBorder="1" applyAlignment="1">
      <alignment horizontal="center" vertical="center"/>
    </xf>
    <xf numFmtId="169" fontId="34" fillId="0" borderId="25" xfId="9" applyNumberFormat="1" applyFont="1" applyBorder="1" applyAlignment="1">
      <alignment horizontal="center" vertical="center"/>
    </xf>
    <xf numFmtId="0" fontId="34" fillId="0" borderId="16" xfId="9" applyFont="1" applyBorder="1" applyAlignment="1">
      <alignment horizontal="center" vertical="center"/>
    </xf>
    <xf numFmtId="0" fontId="34" fillId="0" borderId="17" xfId="9" applyFont="1" applyBorder="1" applyAlignment="1">
      <alignment horizontal="center" vertical="center"/>
    </xf>
    <xf numFmtId="12" fontId="34" fillId="0" borderId="18" xfId="9" applyNumberFormat="1" applyFont="1" applyBorder="1" applyAlignment="1">
      <alignment horizontal="center" vertical="center"/>
    </xf>
    <xf numFmtId="0" fontId="34" fillId="0" borderId="18" xfId="9" applyFont="1" applyBorder="1" applyAlignment="1">
      <alignment horizontal="center" vertical="center"/>
    </xf>
    <xf numFmtId="12" fontId="34" fillId="0" borderId="17" xfId="9" applyNumberFormat="1" applyFont="1" applyBorder="1" applyAlignment="1">
      <alignment horizontal="center" vertical="center"/>
    </xf>
    <xf numFmtId="12" fontId="34" fillId="0" borderId="19" xfId="9" applyNumberFormat="1" applyFont="1" applyBorder="1" applyAlignment="1">
      <alignment horizontal="center" vertical="center"/>
    </xf>
    <xf numFmtId="0" fontId="34" fillId="0" borderId="20" xfId="9" applyFont="1" applyBorder="1" applyAlignment="1">
      <alignment horizontal="center" vertical="center"/>
    </xf>
    <xf numFmtId="0" fontId="34" fillId="0" borderId="21" xfId="9" applyFont="1" applyBorder="1" applyAlignment="1">
      <alignment horizontal="center" vertical="center"/>
    </xf>
    <xf numFmtId="12" fontId="34" fillId="0" borderId="22" xfId="9" applyNumberFormat="1" applyFont="1" applyBorder="1" applyAlignment="1">
      <alignment horizontal="center" vertical="center"/>
    </xf>
    <xf numFmtId="0" fontId="34" fillId="0" borderId="22" xfId="9" applyFont="1" applyBorder="1" applyAlignment="1">
      <alignment horizontal="center" vertical="center"/>
    </xf>
    <xf numFmtId="12" fontId="34" fillId="0" borderId="21" xfId="9" applyNumberFormat="1" applyFont="1" applyBorder="1" applyAlignment="1">
      <alignment horizontal="center" vertical="center"/>
    </xf>
    <xf numFmtId="12" fontId="34" fillId="0" borderId="23" xfId="9" applyNumberFormat="1" applyFont="1" applyBorder="1" applyAlignment="1">
      <alignment horizontal="center" vertical="center"/>
    </xf>
    <xf numFmtId="13" fontId="34" fillId="0" borderId="36" xfId="9" applyNumberFormat="1" applyFont="1" applyBorder="1" applyAlignment="1">
      <alignment horizontal="center" vertical="center"/>
    </xf>
    <xf numFmtId="13" fontId="34" fillId="0" borderId="37" xfId="9" applyNumberFormat="1" applyFont="1" applyBorder="1" applyAlignment="1">
      <alignment horizontal="center" vertical="center"/>
    </xf>
    <xf numFmtId="13" fontId="34" fillId="0" borderId="38" xfId="9" applyNumberFormat="1" applyFont="1" applyBorder="1" applyAlignment="1">
      <alignment horizontal="center" vertical="center"/>
    </xf>
    <xf numFmtId="13" fontId="34" fillId="0" borderId="39" xfId="9" applyNumberFormat="1" applyFont="1" applyBorder="1" applyAlignment="1">
      <alignment horizontal="center" vertical="center"/>
    </xf>
    <xf numFmtId="0" fontId="34" fillId="0" borderId="32" xfId="9" applyFont="1" applyBorder="1" applyAlignment="1">
      <alignment horizontal="center"/>
    </xf>
    <xf numFmtId="0" fontId="34" fillId="4" borderId="40" xfId="9" applyFont="1" applyFill="1" applyBorder="1" applyAlignment="1">
      <alignment horizontal="center"/>
    </xf>
    <xf numFmtId="0" fontId="34" fillId="0" borderId="42" xfId="9" applyFont="1" applyBorder="1" applyAlignment="1">
      <alignment horizontal="center"/>
    </xf>
    <xf numFmtId="13" fontId="34" fillId="0" borderId="43" xfId="9" applyNumberFormat="1" applyFont="1" applyBorder="1" applyAlignment="1">
      <alignment horizontal="center" vertical="center"/>
    </xf>
    <xf numFmtId="0" fontId="35" fillId="0" borderId="0" xfId="9" applyFont="1" applyAlignment="1">
      <alignment horizontal="left" vertical="center"/>
    </xf>
    <xf numFmtId="0" fontId="27" fillId="0" borderId="0" xfId="9" applyAlignment="1">
      <alignment horizontal="right"/>
    </xf>
    <xf numFmtId="0" fontId="30" fillId="0" borderId="0" xfId="9" applyFont="1" applyAlignment="1">
      <alignment horizontal="left"/>
    </xf>
    <xf numFmtId="17" fontId="27" fillId="0" borderId="0" xfId="9" quotePrefix="1" applyNumberFormat="1" applyAlignment="1">
      <alignment horizontal="center"/>
    </xf>
    <xf numFmtId="0" fontId="27" fillId="0" borderId="0" xfId="9" quotePrefix="1" applyAlignment="1">
      <alignment horizontal="center"/>
    </xf>
    <xf numFmtId="14" fontId="27" fillId="0" borderId="0" xfId="9" applyNumberFormat="1" applyAlignment="1">
      <alignment horizontal="center"/>
    </xf>
    <xf numFmtId="0" fontId="27" fillId="0" borderId="0" xfId="9" applyAlignment="1">
      <alignment horizontal="left"/>
    </xf>
    <xf numFmtId="0" fontId="37" fillId="0" borderId="0" xfId="9" applyFont="1" applyAlignment="1">
      <alignment horizontal="left"/>
    </xf>
    <xf numFmtId="13" fontId="30" fillId="0" borderId="47" xfId="9" applyNumberFormat="1" applyFont="1" applyBorder="1" applyAlignment="1">
      <alignment horizontal="center" vertical="center"/>
    </xf>
    <xf numFmtId="13" fontId="35" fillId="4" borderId="17" xfId="9" applyNumberFormat="1" applyFont="1" applyFill="1" applyBorder="1" applyAlignment="1">
      <alignment horizontal="center" vertical="center"/>
    </xf>
    <xf numFmtId="13" fontId="35" fillId="4" borderId="18" xfId="9" applyNumberFormat="1" applyFont="1" applyFill="1" applyBorder="1" applyAlignment="1">
      <alignment horizontal="center" vertical="center"/>
    </xf>
    <xf numFmtId="13" fontId="35" fillId="0" borderId="18" xfId="9" applyNumberFormat="1" applyFont="1" applyBorder="1" applyAlignment="1">
      <alignment horizontal="center" vertical="center"/>
    </xf>
    <xf numFmtId="13" fontId="35" fillId="0" borderId="17" xfId="9" applyNumberFormat="1" applyFont="1" applyBorder="1" applyAlignment="1">
      <alignment horizontal="center" vertical="center"/>
    </xf>
    <xf numFmtId="13" fontId="35" fillId="0" borderId="19" xfId="9" applyNumberFormat="1" applyFont="1" applyBorder="1" applyAlignment="1">
      <alignment horizontal="center" vertical="center"/>
    </xf>
    <xf numFmtId="13" fontId="35" fillId="4" borderId="21" xfId="9" applyNumberFormat="1" applyFont="1" applyFill="1" applyBorder="1" applyAlignment="1">
      <alignment horizontal="center" vertical="center"/>
    </xf>
    <xf numFmtId="13" fontId="35" fillId="4" borderId="22" xfId="9" applyNumberFormat="1" applyFont="1" applyFill="1" applyBorder="1" applyAlignment="1">
      <alignment horizontal="center" vertical="center"/>
    </xf>
    <xf numFmtId="13" fontId="35" fillId="0" borderId="22" xfId="9" applyNumberFormat="1" applyFont="1" applyBorder="1" applyAlignment="1">
      <alignment horizontal="center" vertical="center"/>
    </xf>
    <xf numFmtId="13" fontId="35" fillId="0" borderId="21" xfId="9" applyNumberFormat="1" applyFont="1" applyBorder="1" applyAlignment="1">
      <alignment horizontal="center" vertical="center"/>
    </xf>
    <xf numFmtId="13" fontId="35" fillId="0" borderId="23" xfId="9" applyNumberFormat="1" applyFont="1" applyBorder="1" applyAlignment="1">
      <alignment horizontal="center" vertical="center"/>
    </xf>
    <xf numFmtId="13" fontId="35" fillId="4" borderId="25" xfId="9" applyNumberFormat="1" applyFont="1" applyFill="1" applyBorder="1" applyAlignment="1">
      <alignment horizontal="center" vertical="center"/>
    </xf>
    <xf numFmtId="13" fontId="35" fillId="4" borderId="26" xfId="9" applyNumberFormat="1" applyFont="1" applyFill="1" applyBorder="1" applyAlignment="1">
      <alignment horizontal="center" vertical="center"/>
    </xf>
    <xf numFmtId="13" fontId="35" fillId="4" borderId="27" xfId="9" applyNumberFormat="1" applyFont="1" applyFill="1" applyBorder="1" applyAlignment="1">
      <alignment horizontal="center" vertical="center"/>
    </xf>
    <xf numFmtId="13" fontId="38" fillId="4" borderId="21" xfId="9" applyNumberFormat="1" applyFont="1" applyFill="1" applyBorder="1" applyAlignment="1">
      <alignment horizontal="center" vertical="center"/>
    </xf>
    <xf numFmtId="13" fontId="38" fillId="4" borderId="22" xfId="9" applyNumberFormat="1" applyFont="1" applyFill="1" applyBorder="1" applyAlignment="1">
      <alignment horizontal="center" vertical="center"/>
    </xf>
    <xf numFmtId="13" fontId="38" fillId="4" borderId="23" xfId="9" applyNumberFormat="1" applyFont="1" applyFill="1" applyBorder="1" applyAlignment="1">
      <alignment horizontal="center" vertical="center"/>
    </xf>
    <xf numFmtId="13" fontId="38" fillId="4" borderId="25" xfId="9" applyNumberFormat="1" applyFont="1" applyFill="1" applyBorder="1" applyAlignment="1">
      <alignment horizontal="center" vertical="center"/>
    </xf>
    <xf numFmtId="13" fontId="38" fillId="4" borderId="26" xfId="9" applyNumberFormat="1" applyFont="1" applyFill="1" applyBorder="1" applyAlignment="1">
      <alignment horizontal="center" vertical="center"/>
    </xf>
    <xf numFmtId="13" fontId="38" fillId="4" borderId="27" xfId="9" applyNumberFormat="1" applyFont="1" applyFill="1" applyBorder="1" applyAlignment="1">
      <alignment horizontal="center" vertical="center"/>
    </xf>
    <xf numFmtId="13" fontId="35" fillId="0" borderId="29" xfId="9" applyNumberFormat="1" applyFont="1" applyBorder="1" applyAlignment="1">
      <alignment horizontal="center" vertical="center"/>
    </xf>
    <xf numFmtId="13" fontId="35" fillId="0" borderId="0" xfId="9" applyNumberFormat="1" applyFont="1" applyAlignment="1">
      <alignment horizontal="center" vertical="center"/>
    </xf>
    <xf numFmtId="13" fontId="35" fillId="0" borderId="30" xfId="9" applyNumberFormat="1" applyFont="1" applyBorder="1" applyAlignment="1">
      <alignment horizontal="center" vertical="center"/>
    </xf>
    <xf numFmtId="13" fontId="35" fillId="4" borderId="29" xfId="9" applyNumberFormat="1" applyFont="1" applyFill="1" applyBorder="1" applyAlignment="1">
      <alignment horizontal="center" vertical="center"/>
    </xf>
    <xf numFmtId="13" fontId="35" fillId="4" borderId="0" xfId="9" applyNumberFormat="1" applyFont="1" applyFill="1" applyAlignment="1">
      <alignment horizontal="center" vertical="center"/>
    </xf>
    <xf numFmtId="13" fontId="35" fillId="0" borderId="31" xfId="9" applyNumberFormat="1" applyFont="1" applyBorder="1" applyAlignment="1">
      <alignment horizontal="center" vertical="center"/>
    </xf>
    <xf numFmtId="13" fontId="35" fillId="0" borderId="33" xfId="9" applyNumberFormat="1" applyFont="1" applyBorder="1" applyAlignment="1">
      <alignment horizontal="center" vertical="center"/>
    </xf>
    <xf numFmtId="13" fontId="35" fillId="0" borderId="34" xfId="9" applyNumberFormat="1" applyFont="1" applyBorder="1" applyAlignment="1">
      <alignment horizontal="center" vertical="center"/>
    </xf>
    <xf numFmtId="13" fontId="35" fillId="0" borderId="25" xfId="9" applyNumberFormat="1" applyFont="1" applyBorder="1" applyAlignment="1">
      <alignment horizontal="center" vertical="center"/>
    </xf>
    <xf numFmtId="13" fontId="35" fillId="0" borderId="26" xfId="9" applyNumberFormat="1" applyFont="1" applyBorder="1" applyAlignment="1">
      <alignment horizontal="center" vertical="center"/>
    </xf>
    <xf numFmtId="13" fontId="35" fillId="0" borderId="27" xfId="9" applyNumberFormat="1" applyFont="1" applyBorder="1" applyAlignment="1">
      <alignment horizontal="center" vertical="center"/>
    </xf>
    <xf numFmtId="13" fontId="35" fillId="4" borderId="31" xfId="9" applyNumberFormat="1" applyFont="1" applyFill="1" applyBorder="1" applyAlignment="1">
      <alignment horizontal="center" vertical="center"/>
    </xf>
    <xf numFmtId="13" fontId="35" fillId="4" borderId="33" xfId="9" applyNumberFormat="1" applyFont="1" applyFill="1" applyBorder="1" applyAlignment="1">
      <alignment horizontal="center" vertical="center"/>
    </xf>
    <xf numFmtId="0" fontId="35" fillId="0" borderId="17" xfId="9" applyFont="1" applyBorder="1" applyAlignment="1">
      <alignment horizontal="center" vertical="center"/>
    </xf>
    <xf numFmtId="12" fontId="35" fillId="0" borderId="18" xfId="9" applyNumberFormat="1" applyFont="1" applyBorder="1" applyAlignment="1">
      <alignment horizontal="center" vertical="center"/>
    </xf>
    <xf numFmtId="12" fontId="35" fillId="0" borderId="17" xfId="9" applyNumberFormat="1" applyFont="1" applyBorder="1" applyAlignment="1">
      <alignment horizontal="center" vertical="center"/>
    </xf>
    <xf numFmtId="12" fontId="35" fillId="0" borderId="19" xfId="9" applyNumberFormat="1" applyFont="1" applyBorder="1" applyAlignment="1">
      <alignment horizontal="center" vertical="center"/>
    </xf>
    <xf numFmtId="0" fontId="35" fillId="0" borderId="21" xfId="9" applyFont="1" applyBorder="1" applyAlignment="1">
      <alignment horizontal="center" vertical="center"/>
    </xf>
    <xf numFmtId="12" fontId="35" fillId="0" borderId="22" xfId="9" applyNumberFormat="1" applyFont="1" applyBorder="1" applyAlignment="1">
      <alignment horizontal="center" vertical="center"/>
    </xf>
    <xf numFmtId="12" fontId="35" fillId="0" borderId="21" xfId="9" applyNumberFormat="1" applyFont="1" applyBorder="1" applyAlignment="1">
      <alignment horizontal="center" vertical="center"/>
    </xf>
    <xf numFmtId="12" fontId="35" fillId="0" borderId="23" xfId="9" applyNumberFormat="1" applyFont="1" applyBorder="1" applyAlignment="1">
      <alignment horizontal="center" vertical="center"/>
    </xf>
    <xf numFmtId="0" fontId="27" fillId="0" borderId="32" xfId="9" applyBorder="1" applyAlignment="1">
      <alignment horizontal="center"/>
    </xf>
    <xf numFmtId="0" fontId="27" fillId="4" borderId="41" xfId="9" applyFill="1" applyBorder="1" applyAlignment="1">
      <alignment horizontal="center"/>
    </xf>
    <xf numFmtId="0" fontId="27" fillId="0" borderId="42" xfId="9" applyBorder="1" applyAlignment="1">
      <alignment horizontal="center"/>
    </xf>
    <xf numFmtId="13" fontId="38" fillId="0" borderId="48" xfId="9" applyNumberFormat="1" applyFont="1" applyBorder="1" applyAlignment="1">
      <alignment horizontal="center" vertical="center"/>
    </xf>
    <xf numFmtId="17" fontId="27" fillId="0" borderId="0" xfId="9" applyNumberFormat="1" applyAlignment="1">
      <alignment horizontal="center"/>
    </xf>
    <xf numFmtId="164" fontId="6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7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27" fillId="0" borderId="0" xfId="1" applyFont="1" applyAlignment="1">
      <alignment horizontal="center" vertical="center"/>
    </xf>
    <xf numFmtId="166" fontId="5" fillId="0" borderId="0" xfId="1" applyFont="1" applyAlignment="1">
      <alignment horizontal="center" vertical="center" textRotation="90"/>
    </xf>
    <xf numFmtId="166" fontId="29" fillId="0" borderId="0" xfId="1" applyFont="1" applyAlignment="1">
      <alignment horizontal="center" vertical="center" textRotation="90"/>
    </xf>
    <xf numFmtId="14" fontId="27" fillId="0" borderId="0" xfId="9" applyNumberFormat="1" applyAlignment="1">
      <alignment horizontal="center"/>
    </xf>
    <xf numFmtId="0" fontId="27" fillId="0" borderId="0" xfId="9" applyAlignment="1">
      <alignment horizontal="center"/>
    </xf>
    <xf numFmtId="0" fontId="27" fillId="0" borderId="0" xfId="9" applyAlignment="1">
      <alignment horizontal="left" wrapText="1"/>
    </xf>
    <xf numFmtId="0" fontId="27" fillId="0" borderId="0" xfId="9"/>
    <xf numFmtId="0" fontId="34" fillId="0" borderId="41" xfId="9" applyFont="1" applyBorder="1" applyAlignment="1">
      <alignment horizontal="left" vertical="center" wrapText="1"/>
    </xf>
    <xf numFmtId="0" fontId="34" fillId="0" borderId="18" xfId="9" applyFont="1" applyBorder="1" applyAlignment="1">
      <alignment vertical="center" wrapText="1"/>
    </xf>
    <xf numFmtId="0" fontId="34" fillId="0" borderId="19" xfId="9" applyFont="1" applyBorder="1" applyAlignment="1">
      <alignment vertical="center" wrapText="1"/>
    </xf>
    <xf numFmtId="0" fontId="34" fillId="0" borderId="44" xfId="9" applyFont="1" applyBorder="1" applyAlignment="1">
      <alignment horizontal="left" vertical="center" wrapText="1"/>
    </xf>
    <xf numFmtId="0" fontId="34" fillId="0" borderId="45" xfId="9" applyFont="1" applyBorder="1" applyAlignment="1">
      <alignment vertical="center" wrapText="1"/>
    </xf>
    <xf numFmtId="0" fontId="34" fillId="0" borderId="46" xfId="9" applyFont="1" applyBorder="1" applyAlignment="1">
      <alignment vertical="center" wrapText="1"/>
    </xf>
    <xf numFmtId="0" fontId="5" fillId="0" borderId="15" xfId="9" applyFont="1" applyBorder="1" applyAlignment="1">
      <alignment horizontal="center" vertical="center"/>
    </xf>
    <xf numFmtId="0" fontId="31" fillId="0" borderId="0" xfId="9" applyFont="1" applyAlignment="1">
      <alignment horizontal="center" vertical="top"/>
    </xf>
    <xf numFmtId="0" fontId="32" fillId="3" borderId="0" xfId="9" applyFont="1" applyFill="1" applyAlignment="1">
      <alignment horizontal="center" vertical="center"/>
    </xf>
    <xf numFmtId="0" fontId="5" fillId="0" borderId="31" xfId="9" applyFont="1" applyBorder="1" applyAlignment="1">
      <alignment horizontal="center" vertical="center" wrapText="1"/>
    </xf>
    <xf numFmtId="0" fontId="5" fillId="0" borderId="29" xfId="9" applyFont="1" applyBorder="1" applyAlignment="1">
      <alignment horizontal="center" vertical="center" wrapText="1"/>
    </xf>
    <xf numFmtId="0" fontId="5" fillId="0" borderId="35" xfId="9" applyFont="1" applyBorder="1" applyAlignment="1">
      <alignment horizontal="center" vertical="center" wrapText="1"/>
    </xf>
    <xf numFmtId="0" fontId="5" fillId="0" borderId="31" xfId="9" applyFont="1" applyBorder="1" applyAlignment="1">
      <alignment horizontal="center" vertical="center"/>
    </xf>
    <xf numFmtId="0" fontId="5" fillId="0" borderId="29" xfId="9" applyFont="1" applyBorder="1" applyAlignment="1">
      <alignment horizontal="center" vertical="center"/>
    </xf>
    <xf numFmtId="0" fontId="5" fillId="0" borderId="35" xfId="9" applyFont="1" applyBorder="1" applyAlignment="1">
      <alignment horizontal="center" vertical="center"/>
    </xf>
    <xf numFmtId="0" fontId="35" fillId="0" borderId="16" xfId="9" applyFont="1" applyBorder="1" applyAlignment="1">
      <alignment horizontal="left" vertical="center" wrapText="1"/>
    </xf>
    <xf numFmtId="0" fontId="35" fillId="0" borderId="18" xfId="9" applyFont="1" applyBorder="1" applyAlignment="1">
      <alignment horizontal="left" vertical="center" wrapText="1"/>
    </xf>
    <xf numFmtId="0" fontId="35" fillId="0" borderId="19" xfId="9" applyFont="1" applyBorder="1" applyAlignment="1">
      <alignment horizontal="left" vertical="center" wrapText="1"/>
    </xf>
    <xf numFmtId="0" fontId="35" fillId="0" borderId="24" xfId="9" applyFont="1" applyBorder="1" applyAlignment="1">
      <alignment horizontal="left" vertical="center" wrapText="1"/>
    </xf>
    <xf numFmtId="0" fontId="35" fillId="0" borderId="26" xfId="9" applyFont="1" applyBorder="1" applyAlignment="1">
      <alignment horizontal="left" vertical="center" wrapText="1"/>
    </xf>
    <xf numFmtId="0" fontId="35" fillId="0" borderId="27" xfId="9" applyFont="1" applyBorder="1" applyAlignment="1">
      <alignment horizontal="left" vertical="center" wrapText="1"/>
    </xf>
    <xf numFmtId="0" fontId="30" fillId="0" borderId="15" xfId="9" applyFont="1" applyBorder="1" applyAlignment="1">
      <alignment horizontal="center" vertical="center"/>
    </xf>
    <xf numFmtId="0" fontId="36" fillId="0" borderId="0" xfId="9" applyFont="1" applyAlignment="1">
      <alignment horizontal="center" vertical="center"/>
    </xf>
    <xf numFmtId="0" fontId="34" fillId="0" borderId="0" xfId="9" applyFont="1" applyAlignment="1">
      <alignment horizontal="center" vertical="center"/>
    </xf>
    <xf numFmtId="0" fontId="32" fillId="5" borderId="0" xfId="9" applyFont="1" applyFill="1" applyAlignment="1">
      <alignment horizontal="center" wrapText="1"/>
    </xf>
    <xf numFmtId="0" fontId="32" fillId="5" borderId="0" xfId="9" applyFont="1" applyFill="1" applyAlignment="1">
      <alignment horizontal="center"/>
    </xf>
    <xf numFmtId="0" fontId="30" fillId="0" borderId="31" xfId="9" applyFont="1" applyBorder="1" applyAlignment="1">
      <alignment horizontal="center" vertical="center" wrapText="1"/>
    </xf>
    <xf numFmtId="0" fontId="30" fillId="0" borderId="29" xfId="9" applyFont="1" applyBorder="1" applyAlignment="1">
      <alignment horizontal="center" vertical="center" wrapText="1"/>
    </xf>
    <xf numFmtId="0" fontId="30" fillId="0" borderId="35" xfId="9" applyFont="1" applyBorder="1" applyAlignment="1">
      <alignment horizontal="center" vertical="center" wrapText="1"/>
    </xf>
    <xf numFmtId="0" fontId="30" fillId="0" borderId="31" xfId="9" applyFont="1" applyBorder="1" applyAlignment="1">
      <alignment horizontal="center" vertical="center"/>
    </xf>
    <xf numFmtId="0" fontId="30" fillId="0" borderId="29" xfId="9" applyFont="1" applyBorder="1" applyAlignment="1">
      <alignment horizontal="center" vertical="center"/>
    </xf>
    <xf numFmtId="0" fontId="30" fillId="0" borderId="35" xfId="9" applyFont="1" applyBorder="1" applyAlignment="1">
      <alignment horizontal="center" vertical="center"/>
    </xf>
    <xf numFmtId="15" fontId="22" fillId="0" borderId="0" xfId="0" applyNumberFormat="1" applyFont="1" applyAlignment="1">
      <alignment horizontal="center"/>
    </xf>
    <xf numFmtId="15" fontId="23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left" vertical="top"/>
    </xf>
    <xf numFmtId="166" fontId="16" fillId="0" borderId="0" xfId="1" applyFont="1">
      <alignment horizontal="center"/>
    </xf>
    <xf numFmtId="166" fontId="17" fillId="0" borderId="0" xfId="1" applyFont="1" applyAlignment="1">
      <alignment horizontal="center" vertical="center" textRotation="90"/>
    </xf>
    <xf numFmtId="166" fontId="17" fillId="0" borderId="0" xfId="1" applyFont="1" applyAlignment="1">
      <alignment horizontal="left"/>
    </xf>
  </cellXfs>
  <cellStyles count="10">
    <cellStyle name="chiffre" xfId="2" xr:uid="{00000000-0005-0000-0000-000000000000}"/>
    <cellStyle name="Currency" xfId="7" builtinId="4"/>
    <cellStyle name="Normal" xfId="0" builtinId="0"/>
    <cellStyle name="Normal 2 3" xfId="9" xr:uid="{C10C73F2-6EA5-4731-B033-8EB184345E02}"/>
    <cellStyle name="Normal 3" xfId="3" xr:uid="{00000000-0005-0000-0000-000002000000}"/>
    <cellStyle name="Normal 5" xfId="8" xr:uid="{A051CCDF-3A58-4D0E-BBCF-C7B013CC95C2}"/>
    <cellStyle name="Normal_PRIX CAT FRANC" xfId="1" xr:uid="{00000000-0005-0000-0000-000003000000}"/>
    <cellStyle name="Percent" xfId="6" builtinId="5"/>
    <cellStyle name="titre_trame" xfId="4" xr:uid="{00000000-0005-0000-0000-000004000000}"/>
    <cellStyle name="titre4_2" xfId="5" xr:uid="{00000000-0005-0000-0000-000005000000}"/>
  </cellStyles>
  <dxfs count="0"/>
  <tableStyles count="1" defaultTableStyle="TableStyleMedium2" defaultPivotStyle="PivotStyleLight16">
    <tableStyle name="Invisible" pivot="0" table="0" count="0" xr9:uid="{8906B7BE-583D-401D-AE3F-6DE6B52B12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emf"/><Relationship Id="rId11" Type="http://schemas.openxmlformats.org/officeDocument/2006/relationships/image" Target="../media/image2.png"/><Relationship Id="rId5" Type="http://schemas.openxmlformats.org/officeDocument/2006/relationships/image" Target="../media/image9.png"/><Relationship Id="rId10" Type="http://schemas.openxmlformats.org/officeDocument/2006/relationships/image" Target="cid:image002.png@01D466D7.2BBAC810" TargetMode="External"/><Relationship Id="rId4" Type="http://schemas.openxmlformats.org/officeDocument/2006/relationships/image" Target="../media/image8.jpe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12.png"/><Relationship Id="rId7" Type="http://schemas.openxmlformats.org/officeDocument/2006/relationships/image" Target="../media/image8.jpeg"/><Relationship Id="rId12" Type="http://schemas.openxmlformats.org/officeDocument/2006/relationships/image" Target="cid:image002.png@01D466D7.2BBAC810" TargetMode="External"/><Relationship Id="rId2" Type="http://schemas.openxmlformats.org/officeDocument/2006/relationships/image" Target="../media/image17.png"/><Relationship Id="rId1" Type="http://schemas.openxmlformats.org/officeDocument/2006/relationships/image" Target="../media/image5.jpeg"/><Relationship Id="rId6" Type="http://schemas.openxmlformats.org/officeDocument/2006/relationships/image" Target="../media/image7.png"/><Relationship Id="rId11" Type="http://schemas.openxmlformats.org/officeDocument/2006/relationships/image" Target="../media/image13.png"/><Relationship Id="rId5" Type="http://schemas.openxmlformats.org/officeDocument/2006/relationships/image" Target="../media/image18.jpeg"/><Relationship Id="rId10" Type="http://schemas.openxmlformats.org/officeDocument/2006/relationships/image" Target="../media/image11.png"/><Relationship Id="rId4" Type="http://schemas.openxmlformats.org/officeDocument/2006/relationships/image" Target="../media/image6.jpeg"/><Relationship Id="rId9" Type="http://schemas.openxmlformats.org/officeDocument/2006/relationships/image" Target="../media/image10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260350</xdr:colOff>
          <xdr:row>0</xdr:row>
          <xdr:rowOff>133350</xdr:rowOff>
        </xdr:from>
        <xdr:to>
          <xdr:col>16</xdr:col>
          <xdr:colOff>2165350</xdr:colOff>
          <xdr:row>2</xdr:row>
          <xdr:rowOff>127000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127001</xdr:colOff>
      <xdr:row>3</xdr:row>
      <xdr:rowOff>76200</xdr:rowOff>
    </xdr:from>
    <xdr:to>
      <xdr:col>1</xdr:col>
      <xdr:colOff>741681</xdr:colOff>
      <xdr:row>5</xdr:row>
      <xdr:rowOff>92144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1" y="666750"/>
          <a:ext cx="2824480" cy="555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20</xdr:col>
      <xdr:colOff>209381</xdr:colOff>
      <xdr:row>65</xdr:row>
      <xdr:rowOff>112312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91B0CC-E31A-258A-A90B-2C29A752F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8389" y="12389556"/>
          <a:ext cx="24162992" cy="24829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20</xdr:col>
      <xdr:colOff>203030</xdr:colOff>
      <xdr:row>77</xdr:row>
      <xdr:rowOff>152499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39FA35-6560-DB80-0053-29043989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389" y="15352889"/>
          <a:ext cx="24156641" cy="1930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146050</xdr:colOff>
          <xdr:row>0</xdr:row>
          <xdr:rowOff>133350</xdr:rowOff>
        </xdr:from>
        <xdr:to>
          <xdr:col>5</xdr:col>
          <xdr:colOff>2051050</xdr:colOff>
          <xdr:row>0</xdr:row>
          <xdr:rowOff>495300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1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1828800</xdr:colOff>
      <xdr:row>0</xdr:row>
      <xdr:rowOff>326571</xdr:rowOff>
    </xdr:from>
    <xdr:to>
      <xdr:col>2</xdr:col>
      <xdr:colOff>21953</xdr:colOff>
      <xdr:row>0</xdr:row>
      <xdr:rowOff>896870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26571"/>
          <a:ext cx="2796903" cy="570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188322</xdr:colOff>
      <xdr:row>1</xdr:row>
      <xdr:rowOff>83820</xdr:rowOff>
    </xdr:from>
    <xdr:to>
      <xdr:col>1</xdr:col>
      <xdr:colOff>1026522</xdr:colOff>
      <xdr:row>6</xdr:row>
      <xdr:rowOff>83819</xdr:rowOff>
    </xdr:to>
    <xdr:pic>
      <xdr:nvPicPr>
        <xdr:cNvPr id="2" name="Picture 1" descr="bostonia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822" y="1163320"/>
          <a:ext cx="83820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182747</xdr:colOff>
      <xdr:row>1</xdr:row>
      <xdr:rowOff>136030</xdr:rowOff>
    </xdr:from>
    <xdr:to>
      <xdr:col>0</xdr:col>
      <xdr:colOff>734671</xdr:colOff>
      <xdr:row>7</xdr:row>
      <xdr:rowOff>189743</xdr:rowOff>
    </xdr:to>
    <xdr:sp macro="" textlink="">
      <xdr:nvSpPr>
        <xdr:cNvPr id="3" name="WordArt 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622248" y="2020525"/>
          <a:ext cx="2161913" cy="55192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Wood Grain</a:t>
          </a:r>
          <a:endParaRPr lang="fr-CA" sz="12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171449</xdr:colOff>
      <xdr:row>1</xdr:row>
      <xdr:rowOff>83820</xdr:rowOff>
    </xdr:from>
    <xdr:to>
      <xdr:col>2</xdr:col>
      <xdr:colOff>1017269</xdr:colOff>
      <xdr:row>6</xdr:row>
      <xdr:rowOff>83819</xdr:rowOff>
    </xdr:to>
    <xdr:pic>
      <xdr:nvPicPr>
        <xdr:cNvPr id="4" name="Picture 9" descr="DCI_Camden_Pass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1163320"/>
          <a:ext cx="845820" cy="1943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141786</xdr:colOff>
      <xdr:row>12</xdr:row>
      <xdr:rowOff>83820</xdr:rowOff>
    </xdr:from>
    <xdr:to>
      <xdr:col>3</xdr:col>
      <xdr:colOff>941886</xdr:colOff>
      <xdr:row>16</xdr:row>
      <xdr:rowOff>144780</xdr:rowOff>
    </xdr:to>
    <xdr:pic>
      <xdr:nvPicPr>
        <xdr:cNvPr id="5" name="Picture 14" descr="ROCKPO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186" y="4414520"/>
          <a:ext cx="8001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158931</xdr:colOff>
      <xdr:row>12</xdr:row>
      <xdr:rowOff>112395</xdr:rowOff>
    </xdr:from>
    <xdr:to>
      <xdr:col>2</xdr:col>
      <xdr:colOff>959031</xdr:colOff>
      <xdr:row>16</xdr:row>
      <xdr:rowOff>150495</xdr:rowOff>
    </xdr:to>
    <xdr:pic>
      <xdr:nvPicPr>
        <xdr:cNvPr id="6" name="Picture 15" descr="SANTAFE SLAB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681" y="4443095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140425</xdr:colOff>
      <xdr:row>22</xdr:row>
      <xdr:rowOff>74295</xdr:rowOff>
    </xdr:from>
    <xdr:to>
      <xdr:col>1</xdr:col>
      <xdr:colOff>932905</xdr:colOff>
      <xdr:row>26</xdr:row>
      <xdr:rowOff>135255</xdr:rowOff>
    </xdr:to>
    <xdr:pic>
      <xdr:nvPicPr>
        <xdr:cNvPr id="7" name="Pictur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" y="7567295"/>
          <a:ext cx="792480" cy="1965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181247</xdr:colOff>
      <xdr:row>22</xdr:row>
      <xdr:rowOff>64770</xdr:rowOff>
    </xdr:from>
    <xdr:to>
      <xdr:col>2</xdr:col>
      <xdr:colOff>966107</xdr:colOff>
      <xdr:row>26</xdr:row>
      <xdr:rowOff>72390</xdr:rowOff>
    </xdr:to>
    <xdr:sp macro="" textlink="">
      <xdr:nvSpPr>
        <xdr:cNvPr id="8" name="Rectangle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71997" y="7557770"/>
          <a:ext cx="784860" cy="1912620"/>
        </a:xfrm>
        <a:prstGeom prst="rect">
          <a:avLst/>
        </a:prstGeom>
        <a:solidFill>
          <a:srgbClr val="FFFFFF"/>
        </a:solidFill>
        <a:ln w="9525">
          <a:solidFill>
            <a:srgbClr val="333333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159203</xdr:colOff>
      <xdr:row>22</xdr:row>
      <xdr:rowOff>45720</xdr:rowOff>
    </xdr:from>
    <xdr:to>
      <xdr:col>3</xdr:col>
      <xdr:colOff>959303</xdr:colOff>
      <xdr:row>26</xdr:row>
      <xdr:rowOff>83820</xdr:rowOff>
    </xdr:to>
    <xdr:pic>
      <xdr:nvPicPr>
        <xdr:cNvPr id="9" name="Picture 6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603" y="7538720"/>
          <a:ext cx="8001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158931</xdr:colOff>
      <xdr:row>22</xdr:row>
      <xdr:rowOff>62865</xdr:rowOff>
    </xdr:from>
    <xdr:to>
      <xdr:col>4</xdr:col>
      <xdr:colOff>936171</xdr:colOff>
      <xdr:row>26</xdr:row>
      <xdr:rowOff>123825</xdr:rowOff>
    </xdr:to>
    <xdr:pic>
      <xdr:nvPicPr>
        <xdr:cNvPr id="10" name="Image 1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981" y="7555865"/>
          <a:ext cx="77724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325755</xdr:colOff>
      <xdr:row>22</xdr:row>
      <xdr:rowOff>266700</xdr:rowOff>
    </xdr:from>
    <xdr:to>
      <xdr:col>2</xdr:col>
      <xdr:colOff>821055</xdr:colOff>
      <xdr:row>22</xdr:row>
      <xdr:rowOff>266700</xdr:rowOff>
    </xdr:to>
    <xdr:sp macro="" textlink="">
      <xdr:nvSpPr>
        <xdr:cNvPr id="11" name="Line 2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2516505" y="775970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24</xdr:row>
      <xdr:rowOff>196215</xdr:rowOff>
    </xdr:from>
    <xdr:to>
      <xdr:col>2</xdr:col>
      <xdr:colOff>821055</xdr:colOff>
      <xdr:row>24</xdr:row>
      <xdr:rowOff>196215</xdr:rowOff>
    </xdr:to>
    <xdr:sp macro="" textlink="">
      <xdr:nvSpPr>
        <xdr:cNvPr id="12" name="Line 3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2516505" y="9238615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325755</xdr:colOff>
      <xdr:row>22</xdr:row>
      <xdr:rowOff>276225</xdr:rowOff>
    </xdr:from>
    <xdr:to>
      <xdr:col>2</xdr:col>
      <xdr:colOff>325755</xdr:colOff>
      <xdr:row>25</xdr:row>
      <xdr:rowOff>1905</xdr:rowOff>
    </xdr:to>
    <xdr:sp macro="" textlink="">
      <xdr:nvSpPr>
        <xdr:cNvPr id="13" name="Line 3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>
          <a:off x="2516505" y="7769225"/>
          <a:ext cx="0" cy="147193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813435</xdr:colOff>
      <xdr:row>22</xdr:row>
      <xdr:rowOff>285750</xdr:rowOff>
    </xdr:from>
    <xdr:to>
      <xdr:col>2</xdr:col>
      <xdr:colOff>813435</xdr:colOff>
      <xdr:row>25</xdr:row>
      <xdr:rowOff>3810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3004185" y="7778750"/>
          <a:ext cx="0" cy="146431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170633</xdr:colOff>
      <xdr:row>12</xdr:row>
      <xdr:rowOff>97155</xdr:rowOff>
    </xdr:from>
    <xdr:to>
      <xdr:col>1</xdr:col>
      <xdr:colOff>1001213</xdr:colOff>
      <xdr:row>16</xdr:row>
      <xdr:rowOff>135255</xdr:rowOff>
    </xdr:to>
    <xdr:pic>
      <xdr:nvPicPr>
        <xdr:cNvPr id="15" name="Picture 5" descr="DCI_Cambridge_Passag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33" y="4427855"/>
          <a:ext cx="8305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155121</xdr:colOff>
      <xdr:row>22</xdr:row>
      <xdr:rowOff>59055</xdr:rowOff>
    </xdr:from>
    <xdr:to>
      <xdr:col>5</xdr:col>
      <xdr:colOff>993321</xdr:colOff>
      <xdr:row>26</xdr:row>
      <xdr:rowOff>147955</xdr:rowOff>
    </xdr:to>
    <xdr:pic>
      <xdr:nvPicPr>
        <xdr:cNvPr id="16" name="Picture 1" descr="cid:image002.png@01D466D7.2BBAC810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5821" y="7552055"/>
          <a:ext cx="838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940593</xdr:colOff>
      <xdr:row>0</xdr:row>
      <xdr:rowOff>142875</xdr:rowOff>
    </xdr:from>
    <xdr:to>
      <xdr:col>4</xdr:col>
      <xdr:colOff>1085012</xdr:colOff>
      <xdr:row>0</xdr:row>
      <xdr:rowOff>815181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3093" y="142875"/>
          <a:ext cx="3655969" cy="6723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1</xdr:row>
      <xdr:rowOff>1</xdr:rowOff>
    </xdr:from>
    <xdr:to>
      <xdr:col>2</xdr:col>
      <xdr:colOff>197643</xdr:colOff>
      <xdr:row>1</xdr:row>
      <xdr:rowOff>453851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" y="165101"/>
          <a:ext cx="2462212" cy="45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5100"/>
          <a:ext cx="2653594" cy="4939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260350</xdr:colOff>
          <xdr:row>0</xdr:row>
          <xdr:rowOff>133350</xdr:rowOff>
        </xdr:from>
        <xdr:to>
          <xdr:col>27</xdr:col>
          <xdr:colOff>2165350</xdr:colOff>
          <xdr:row>2</xdr:row>
          <xdr:rowOff>127000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260350</xdr:colOff>
          <xdr:row>0</xdr:row>
          <xdr:rowOff>133350</xdr:rowOff>
        </xdr:from>
        <xdr:to>
          <xdr:col>16</xdr:col>
          <xdr:colOff>2165350</xdr:colOff>
          <xdr:row>2</xdr:row>
          <xdr:rowOff>127000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5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127001</xdr:colOff>
      <xdr:row>3</xdr:row>
      <xdr:rowOff>76200</xdr:rowOff>
    </xdr:from>
    <xdr:to>
      <xdr:col>1</xdr:col>
      <xdr:colOff>741681</xdr:colOff>
      <xdr:row>5</xdr:row>
      <xdr:rowOff>92144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1" y="647700"/>
          <a:ext cx="2910205" cy="558869"/>
        </a:xfrm>
        <a:prstGeom prst="rect">
          <a:avLst/>
        </a:prstGeom>
      </xdr:spPr>
    </xdr:pic>
    <xdr:clientData/>
  </xdr:twoCellAnchor>
  <xdr:twoCellAnchor editAs="oneCell">
    <xdr:from>
      <xdr:col>6</xdr:col>
      <xdr:colOff>918482</xdr:colOff>
      <xdr:row>4</xdr:row>
      <xdr:rowOff>209549</xdr:rowOff>
    </xdr:from>
    <xdr:to>
      <xdr:col>15</xdr:col>
      <xdr:colOff>1890392</xdr:colOff>
      <xdr:row>36</xdr:row>
      <xdr:rowOff>124172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1732" y="1028699"/>
          <a:ext cx="7991835" cy="80394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146050</xdr:colOff>
          <xdr:row>0</xdr:row>
          <xdr:rowOff>133350</xdr:rowOff>
        </xdr:from>
        <xdr:to>
          <xdr:col>11</xdr:col>
          <xdr:colOff>2051050</xdr:colOff>
          <xdr:row>0</xdr:row>
          <xdr:rowOff>495300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6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146050</xdr:colOff>
          <xdr:row>0</xdr:row>
          <xdr:rowOff>133350</xdr:rowOff>
        </xdr:from>
        <xdr:to>
          <xdr:col>7</xdr:col>
          <xdr:colOff>2051050</xdr:colOff>
          <xdr:row>0</xdr:row>
          <xdr:rowOff>495300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6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1828800</xdr:colOff>
      <xdr:row>0</xdr:row>
      <xdr:rowOff>326571</xdr:rowOff>
    </xdr:from>
    <xdr:to>
      <xdr:col>2</xdr:col>
      <xdr:colOff>21953</xdr:colOff>
      <xdr:row>0</xdr:row>
      <xdr:rowOff>896870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26571"/>
          <a:ext cx="2974703" cy="570299"/>
        </a:xfrm>
        <a:prstGeom prst="rect">
          <a:avLst/>
        </a:prstGeom>
      </xdr:spPr>
    </xdr:pic>
    <xdr:clientData/>
  </xdr:twoCellAnchor>
  <xdr:twoCellAnchor editAs="oneCell">
    <xdr:from>
      <xdr:col>5</xdr:col>
      <xdr:colOff>627224</xdr:colOff>
      <xdr:row>0</xdr:row>
      <xdr:rowOff>230503</xdr:rowOff>
    </xdr:from>
    <xdr:to>
      <xdr:col>8</xdr:col>
      <xdr:colOff>200540</xdr:colOff>
      <xdr:row>30</xdr:row>
      <xdr:rowOff>120123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4524" y="230503"/>
          <a:ext cx="7440966" cy="6671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260350</xdr:colOff>
          <xdr:row>0</xdr:row>
          <xdr:rowOff>133350</xdr:rowOff>
        </xdr:from>
        <xdr:to>
          <xdr:col>27</xdr:col>
          <xdr:colOff>2165350</xdr:colOff>
          <xdr:row>2</xdr:row>
          <xdr:rowOff>127000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7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260350</xdr:colOff>
          <xdr:row>0</xdr:row>
          <xdr:rowOff>133350</xdr:rowOff>
        </xdr:from>
        <xdr:to>
          <xdr:col>16</xdr:col>
          <xdr:colOff>2165350</xdr:colOff>
          <xdr:row>2</xdr:row>
          <xdr:rowOff>127000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127001</xdr:colOff>
      <xdr:row>3</xdr:row>
      <xdr:rowOff>76200</xdr:rowOff>
    </xdr:from>
    <xdr:to>
      <xdr:col>1</xdr:col>
      <xdr:colOff>741681</xdr:colOff>
      <xdr:row>5</xdr:row>
      <xdr:rowOff>92144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1" y="647700"/>
          <a:ext cx="2870200" cy="556964"/>
        </a:xfrm>
        <a:prstGeom prst="rect">
          <a:avLst/>
        </a:prstGeom>
      </xdr:spPr>
    </xdr:pic>
    <xdr:clientData/>
  </xdr:twoCellAnchor>
  <xdr:twoCellAnchor editAs="oneCell">
    <xdr:from>
      <xdr:col>15</xdr:col>
      <xdr:colOff>147772</xdr:colOff>
      <xdr:row>6</xdr:row>
      <xdr:rowOff>130358</xdr:rowOff>
    </xdr:from>
    <xdr:to>
      <xdr:col>18</xdr:col>
      <xdr:colOff>1648284</xdr:colOff>
      <xdr:row>40</xdr:row>
      <xdr:rowOff>87384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4093" y="1463858"/>
          <a:ext cx="7201905" cy="85295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146050</xdr:colOff>
          <xdr:row>0</xdr:row>
          <xdr:rowOff>133350</xdr:rowOff>
        </xdr:from>
        <xdr:to>
          <xdr:col>11</xdr:col>
          <xdr:colOff>2051050</xdr:colOff>
          <xdr:row>0</xdr:row>
          <xdr:rowOff>495300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146050</xdr:colOff>
          <xdr:row>0</xdr:row>
          <xdr:rowOff>133350</xdr:rowOff>
        </xdr:from>
        <xdr:to>
          <xdr:col>7</xdr:col>
          <xdr:colOff>2051050</xdr:colOff>
          <xdr:row>0</xdr:row>
          <xdr:rowOff>495300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1828800</xdr:colOff>
      <xdr:row>0</xdr:row>
      <xdr:rowOff>326571</xdr:rowOff>
    </xdr:from>
    <xdr:to>
      <xdr:col>2</xdr:col>
      <xdr:colOff>21953</xdr:colOff>
      <xdr:row>0</xdr:row>
      <xdr:rowOff>896870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26571"/>
          <a:ext cx="2870200" cy="556964"/>
        </a:xfrm>
        <a:prstGeom prst="rect">
          <a:avLst/>
        </a:prstGeom>
      </xdr:spPr>
    </xdr:pic>
    <xdr:clientData/>
  </xdr:twoCellAnchor>
  <xdr:twoCellAnchor editAs="oneCell">
    <xdr:from>
      <xdr:col>5</xdr:col>
      <xdr:colOff>627224</xdr:colOff>
      <xdr:row>0</xdr:row>
      <xdr:rowOff>230503</xdr:rowOff>
    </xdr:from>
    <xdr:to>
      <xdr:col>8</xdr:col>
      <xdr:colOff>200540</xdr:colOff>
      <xdr:row>30</xdr:row>
      <xdr:rowOff>120123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9287" y="230503"/>
          <a:ext cx="7455253" cy="67238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260350</xdr:colOff>
          <xdr:row>0</xdr:row>
          <xdr:rowOff>133350</xdr:rowOff>
        </xdr:from>
        <xdr:to>
          <xdr:col>12</xdr:col>
          <xdr:colOff>2165350</xdr:colOff>
          <xdr:row>2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9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260350</xdr:colOff>
          <xdr:row>0</xdr:row>
          <xdr:rowOff>133350</xdr:rowOff>
        </xdr:from>
        <xdr:to>
          <xdr:col>1</xdr:col>
          <xdr:colOff>2165350</xdr:colOff>
          <xdr:row>2</xdr:row>
          <xdr:rowOff>127000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9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146050</xdr:colOff>
          <xdr:row>0</xdr:row>
          <xdr:rowOff>133350</xdr:rowOff>
        </xdr:from>
        <xdr:to>
          <xdr:col>5</xdr:col>
          <xdr:colOff>2051050</xdr:colOff>
          <xdr:row>0</xdr:row>
          <xdr:rowOff>495300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A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146050</xdr:colOff>
          <xdr:row>0</xdr:row>
          <xdr:rowOff>133350</xdr:rowOff>
        </xdr:from>
        <xdr:to>
          <xdr:col>1</xdr:col>
          <xdr:colOff>2051050</xdr:colOff>
          <xdr:row>0</xdr:row>
          <xdr:rowOff>495300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A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83820</xdr:rowOff>
    </xdr:from>
    <xdr:to>
      <xdr:col>1</xdr:col>
      <xdr:colOff>944880</xdr:colOff>
      <xdr:row>6</xdr:row>
      <xdr:rowOff>83820</xdr:rowOff>
    </xdr:to>
    <xdr:pic>
      <xdr:nvPicPr>
        <xdr:cNvPr id="2" name="Picture 1" descr="bostonia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" y="541020"/>
          <a:ext cx="8382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60960</xdr:colOff>
      <xdr:row>12</xdr:row>
      <xdr:rowOff>91440</xdr:rowOff>
    </xdr:from>
    <xdr:to>
      <xdr:col>2</xdr:col>
      <xdr:colOff>891540</xdr:colOff>
      <xdr:row>16</xdr:row>
      <xdr:rowOff>129540</xdr:rowOff>
    </xdr:to>
    <xdr:pic>
      <xdr:nvPicPr>
        <xdr:cNvPr id="3" name="Picture 4" descr="DCI_Continental_Pass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440" y="3832860"/>
          <a:ext cx="83058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83820</xdr:colOff>
      <xdr:row>12</xdr:row>
      <xdr:rowOff>91440</xdr:rowOff>
    </xdr:from>
    <xdr:to>
      <xdr:col>3</xdr:col>
      <xdr:colOff>914400</xdr:colOff>
      <xdr:row>16</xdr:row>
      <xdr:rowOff>129540</xdr:rowOff>
    </xdr:to>
    <xdr:pic>
      <xdr:nvPicPr>
        <xdr:cNvPr id="4" name="Picture 5" descr="DCI_Cambridge_Passag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7040" y="3832860"/>
          <a:ext cx="83058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221047</xdr:colOff>
      <xdr:row>1</xdr:row>
      <xdr:rowOff>189697</xdr:rowOff>
    </xdr:from>
    <xdr:to>
      <xdr:col>0</xdr:col>
      <xdr:colOff>629172</xdr:colOff>
      <xdr:row>7</xdr:row>
      <xdr:rowOff>174440</xdr:rowOff>
    </xdr:to>
    <xdr:sp macro="" textlink="">
      <xdr:nvSpPr>
        <xdr:cNvPr id="5" name="WordArt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641682" y="1509626"/>
          <a:ext cx="2133583" cy="40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 baseline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WOOD GRAIN</a:t>
          </a:r>
          <a:endParaRPr lang="fr-CA" sz="12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211390</xdr:colOff>
      <xdr:row>12</xdr:row>
      <xdr:rowOff>121355</xdr:rowOff>
    </xdr:from>
    <xdr:to>
      <xdr:col>0</xdr:col>
      <xdr:colOff>574706</xdr:colOff>
      <xdr:row>16</xdr:row>
      <xdr:rowOff>52175</xdr:rowOff>
    </xdr:to>
    <xdr:sp macro="" textlink="">
      <xdr:nvSpPr>
        <xdr:cNvPr id="6" name="WordArt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532482" y="4606647"/>
          <a:ext cx="1851060" cy="363316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SMOOTH</a:t>
          </a:r>
        </a:p>
      </xdr:txBody>
    </xdr:sp>
    <xdr:clientData/>
  </xdr:twoCellAnchor>
  <xdr:twoCellAnchor editAs="oneCell">
    <xdr:from>
      <xdr:col>2</xdr:col>
      <xdr:colOff>76200</xdr:colOff>
      <xdr:row>1</xdr:row>
      <xdr:rowOff>83820</xdr:rowOff>
    </xdr:from>
    <xdr:to>
      <xdr:col>2</xdr:col>
      <xdr:colOff>922020</xdr:colOff>
      <xdr:row>6</xdr:row>
      <xdr:rowOff>83820</xdr:rowOff>
    </xdr:to>
    <xdr:pic>
      <xdr:nvPicPr>
        <xdr:cNvPr id="7" name="Picture 9" descr="DCI_Camden_Pass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41020"/>
          <a:ext cx="84582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91440</xdr:colOff>
      <xdr:row>12</xdr:row>
      <xdr:rowOff>91440</xdr:rowOff>
    </xdr:from>
    <xdr:to>
      <xdr:col>1</xdr:col>
      <xdr:colOff>891540</xdr:colOff>
      <xdr:row>16</xdr:row>
      <xdr:rowOff>129540</xdr:rowOff>
    </xdr:to>
    <xdr:pic>
      <xdr:nvPicPr>
        <xdr:cNvPr id="8" name="Picture 11" descr="DCI_Camden_Pass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" y="3832860"/>
          <a:ext cx="80010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311746</xdr:colOff>
      <xdr:row>21</xdr:row>
      <xdr:rowOff>198063</xdr:rowOff>
    </xdr:from>
    <xdr:to>
      <xdr:col>0</xdr:col>
      <xdr:colOff>678359</xdr:colOff>
      <xdr:row>25</xdr:row>
      <xdr:rowOff>127626</xdr:rowOff>
    </xdr:to>
    <xdr:sp macro="" textlink="">
      <xdr:nvSpPr>
        <xdr:cNvPr id="9" name="WordArt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 noChangeShapeType="1" noTextEdit="1"/>
        </xdr:cNvSpPr>
      </xdr:nvSpPr>
      <xdr:spPr bwMode="auto">
        <a:xfrm rot="-5386043">
          <a:off x="-429849" y="7828138"/>
          <a:ext cx="1849803" cy="366613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fr-CA" sz="12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SMOOTH SHAKER</a:t>
          </a:r>
        </a:p>
      </xdr:txBody>
    </xdr:sp>
    <xdr:clientData/>
  </xdr:twoCellAnchor>
  <xdr:twoCellAnchor editAs="oneCell">
    <xdr:from>
      <xdr:col>5</xdr:col>
      <xdr:colOff>106680</xdr:colOff>
      <xdr:row>12</xdr:row>
      <xdr:rowOff>83820</xdr:rowOff>
    </xdr:from>
    <xdr:to>
      <xdr:col>5</xdr:col>
      <xdr:colOff>906780</xdr:colOff>
      <xdr:row>16</xdr:row>
      <xdr:rowOff>144780</xdr:rowOff>
    </xdr:to>
    <xdr:pic>
      <xdr:nvPicPr>
        <xdr:cNvPr id="10" name="Picture 14" descr="ROCKPORT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5380" y="3825240"/>
          <a:ext cx="800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106680</xdr:colOff>
      <xdr:row>12</xdr:row>
      <xdr:rowOff>106680</xdr:rowOff>
    </xdr:from>
    <xdr:to>
      <xdr:col>6</xdr:col>
      <xdr:colOff>906780</xdr:colOff>
      <xdr:row>16</xdr:row>
      <xdr:rowOff>144780</xdr:rowOff>
    </xdr:to>
    <xdr:pic>
      <xdr:nvPicPr>
        <xdr:cNvPr id="11" name="Picture 15" descr="SANTAFE SLAB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3120" y="3848100"/>
          <a:ext cx="80010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68580</xdr:colOff>
      <xdr:row>21</xdr:row>
      <xdr:rowOff>30480</xdr:rowOff>
    </xdr:from>
    <xdr:to>
      <xdr:col>5</xdr:col>
      <xdr:colOff>861060</xdr:colOff>
      <xdr:row>25</xdr:row>
      <xdr:rowOff>23405</xdr:rowOff>
    </xdr:to>
    <xdr:pic>
      <xdr:nvPicPr>
        <xdr:cNvPr id="12" name="Picture 23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6918960"/>
          <a:ext cx="792480" cy="198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91440</xdr:colOff>
      <xdr:row>21</xdr:row>
      <xdr:rowOff>53340</xdr:rowOff>
    </xdr:from>
    <xdr:to>
      <xdr:col>1</xdr:col>
      <xdr:colOff>876300</xdr:colOff>
      <xdr:row>25</xdr:row>
      <xdr:rowOff>60960</xdr:rowOff>
    </xdr:to>
    <xdr:sp macro="" textlink="">
      <xdr:nvSpPr>
        <xdr:cNvPr id="13" name="Rectangle 2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Arrowheads="1"/>
        </xdr:cNvSpPr>
      </xdr:nvSpPr>
      <xdr:spPr bwMode="auto">
        <a:xfrm>
          <a:off x="1059180" y="6941820"/>
          <a:ext cx="784860" cy="1927860"/>
        </a:xfrm>
        <a:prstGeom prst="rect">
          <a:avLst/>
        </a:prstGeom>
        <a:solidFill>
          <a:srgbClr val="FFFFFF"/>
        </a:solidFill>
        <a:ln w="9525">
          <a:solidFill>
            <a:srgbClr val="333333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83820</xdr:colOff>
      <xdr:row>21</xdr:row>
      <xdr:rowOff>45720</xdr:rowOff>
    </xdr:from>
    <xdr:to>
      <xdr:col>4</xdr:col>
      <xdr:colOff>883920</xdr:colOff>
      <xdr:row>25</xdr:row>
      <xdr:rowOff>15785</xdr:rowOff>
    </xdr:to>
    <xdr:pic>
      <xdr:nvPicPr>
        <xdr:cNvPr id="14" name="Picture 6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780" y="6934200"/>
          <a:ext cx="80010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121920</xdr:colOff>
      <xdr:row>21</xdr:row>
      <xdr:rowOff>30480</xdr:rowOff>
    </xdr:from>
    <xdr:to>
      <xdr:col>2</xdr:col>
      <xdr:colOff>899160</xdr:colOff>
      <xdr:row>25</xdr:row>
      <xdr:rowOff>23405</xdr:rowOff>
    </xdr:to>
    <xdr:pic>
      <xdr:nvPicPr>
        <xdr:cNvPr id="15" name="Image 18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6918960"/>
          <a:ext cx="77724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21</xdr:row>
      <xdr:rowOff>243840</xdr:rowOff>
    </xdr:from>
    <xdr:to>
      <xdr:col>1</xdr:col>
      <xdr:colOff>723900</xdr:colOff>
      <xdr:row>21</xdr:row>
      <xdr:rowOff>243840</xdr:rowOff>
    </xdr:to>
    <xdr:sp macro="" textlink="">
      <xdr:nvSpPr>
        <xdr:cNvPr id="16" name="Line 27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>
          <a:off x="1196340" y="713232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236220</xdr:colOff>
      <xdr:row>23</xdr:row>
      <xdr:rowOff>175260</xdr:rowOff>
    </xdr:from>
    <xdr:to>
      <xdr:col>1</xdr:col>
      <xdr:colOff>731520</xdr:colOff>
      <xdr:row>23</xdr:row>
      <xdr:rowOff>175260</xdr:rowOff>
    </xdr:to>
    <xdr:sp macro="" textlink="">
      <xdr:nvSpPr>
        <xdr:cNvPr id="17" name="Line 30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ShapeType="1"/>
        </xdr:cNvSpPr>
      </xdr:nvSpPr>
      <xdr:spPr bwMode="auto">
        <a:xfrm>
          <a:off x="1203960" y="8610600"/>
          <a:ext cx="495300" cy="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236220</xdr:colOff>
      <xdr:row>21</xdr:row>
      <xdr:rowOff>243840</xdr:rowOff>
    </xdr:from>
    <xdr:to>
      <xdr:col>1</xdr:col>
      <xdr:colOff>236220</xdr:colOff>
      <xdr:row>23</xdr:row>
      <xdr:rowOff>167640</xdr:rowOff>
    </xdr:to>
    <xdr:sp macro="" textlink="">
      <xdr:nvSpPr>
        <xdr:cNvPr id="18" name="Line 3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ShapeType="1"/>
        </xdr:cNvSpPr>
      </xdr:nvSpPr>
      <xdr:spPr bwMode="auto">
        <a:xfrm>
          <a:off x="1203960" y="7132320"/>
          <a:ext cx="0" cy="147066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723900</xdr:colOff>
      <xdr:row>21</xdr:row>
      <xdr:rowOff>259080</xdr:rowOff>
    </xdr:from>
    <xdr:to>
      <xdr:col>1</xdr:col>
      <xdr:colOff>723900</xdr:colOff>
      <xdr:row>23</xdr:row>
      <xdr:rowOff>175260</xdr:rowOff>
    </xdr:to>
    <xdr:sp macro="" textlink="">
      <xdr:nvSpPr>
        <xdr:cNvPr id="19" name="Line 32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ShapeType="1"/>
        </xdr:cNvSpPr>
      </xdr:nvSpPr>
      <xdr:spPr bwMode="auto">
        <a:xfrm>
          <a:off x="1691640" y="7147560"/>
          <a:ext cx="0" cy="1463040"/>
        </a:xfrm>
        <a:prstGeom prst="line">
          <a:avLst/>
        </a:prstGeom>
        <a:noFill/>
        <a:ln w="9525">
          <a:solidFill>
            <a:srgbClr val="33333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53340</xdr:colOff>
      <xdr:row>12</xdr:row>
      <xdr:rowOff>91440</xdr:rowOff>
    </xdr:from>
    <xdr:to>
      <xdr:col>4</xdr:col>
      <xdr:colOff>883920</xdr:colOff>
      <xdr:row>16</xdr:row>
      <xdr:rowOff>129540</xdr:rowOff>
    </xdr:to>
    <xdr:pic>
      <xdr:nvPicPr>
        <xdr:cNvPr id="20" name="Picture 5" descr="DCI_Cambridge_Passage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3832860"/>
          <a:ext cx="83058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83820</xdr:colOff>
      <xdr:row>21</xdr:row>
      <xdr:rowOff>15240</xdr:rowOff>
    </xdr:from>
    <xdr:to>
      <xdr:col>3</xdr:col>
      <xdr:colOff>922020</xdr:colOff>
      <xdr:row>25</xdr:row>
      <xdr:rowOff>104140</xdr:rowOff>
    </xdr:to>
    <xdr:pic>
      <xdr:nvPicPr>
        <xdr:cNvPr id="21" name="Picture 1" descr="cid:image002.png@01D466D7.2BBAC81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7040" y="6903720"/>
          <a:ext cx="838200" cy="200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646705</xdr:colOff>
      <xdr:row>27</xdr:row>
      <xdr:rowOff>56500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61905" cy="520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7F50-875C-44E7-B72E-F3C63DE37159}">
  <sheetPr transitionEvaluation="1">
    <tabColor rgb="FF92D050"/>
    <pageSetUpPr fitToPage="1"/>
  </sheetPr>
  <dimension ref="A4:HL53"/>
  <sheetViews>
    <sheetView tabSelected="1" defaultGridColor="0" view="pageBreakPreview" topLeftCell="A24" colorId="22" zoomScale="90" zoomScaleNormal="60" zoomScaleSheetLayoutView="90" workbookViewId="0">
      <selection activeCell="B69" sqref="B69"/>
    </sheetView>
  </sheetViews>
  <sheetFormatPr defaultColWidth="9" defaultRowHeight="15.5"/>
  <cols>
    <col min="1" max="1" width="26.765625" customWidth="1"/>
    <col min="2" max="5" width="20.69140625" customWidth="1"/>
    <col min="6" max="6" width="16.07421875" customWidth="1"/>
    <col min="7" max="7" width="13.69140625" customWidth="1"/>
    <col min="8" max="8" width="14" customWidth="1"/>
    <col min="9" max="9" width="14.53515625" customWidth="1"/>
    <col min="10" max="10" width="10" customWidth="1"/>
    <col min="11" max="11" width="9" customWidth="1"/>
    <col min="12" max="12" width="11" customWidth="1"/>
    <col min="13" max="13" width="9.69140625" customWidth="1"/>
    <col min="14" max="15" width="20.69140625" hidden="1" customWidth="1"/>
    <col min="16" max="16" width="26.765625" customWidth="1"/>
    <col min="17" max="27" width="20.69140625" customWidth="1"/>
    <col min="28" max="28" width="26.765625" customWidth="1"/>
    <col min="29" max="31" width="20.69140625" customWidth="1"/>
    <col min="33" max="36" width="9" customWidth="1"/>
  </cols>
  <sheetData>
    <row r="4" spans="1:220" ht="19.5" customHeight="1">
      <c r="A4" s="233" t="s">
        <v>0</v>
      </c>
      <c r="B4" s="233"/>
      <c r="C4" s="233"/>
      <c r="D4" s="233"/>
      <c r="E4" s="233"/>
      <c r="F4" s="1"/>
      <c r="G4" s="1"/>
      <c r="H4" s="1"/>
      <c r="I4" s="1"/>
      <c r="J4" s="1"/>
      <c r="K4" s="1"/>
      <c r="L4" s="1"/>
      <c r="M4" s="1"/>
      <c r="N4" s="1"/>
      <c r="O4" s="1"/>
      <c r="P4" s="233" t="s">
        <v>0</v>
      </c>
      <c r="Q4" s="233"/>
      <c r="R4" s="233"/>
      <c r="S4" s="233"/>
      <c r="T4" s="233"/>
    </row>
    <row r="5" spans="1:220" ht="23.25" customHeight="1">
      <c r="A5" s="234" t="s">
        <v>1</v>
      </c>
      <c r="B5" s="234"/>
      <c r="C5" s="234"/>
      <c r="D5" s="234"/>
      <c r="E5" s="234"/>
      <c r="F5" s="2"/>
      <c r="G5" s="2"/>
      <c r="H5" s="2"/>
      <c r="I5" s="2"/>
      <c r="J5" s="2"/>
      <c r="K5" s="2"/>
      <c r="L5" s="2"/>
      <c r="M5" s="2"/>
      <c r="N5" s="2"/>
      <c r="O5" s="2"/>
      <c r="P5" s="234" t="s">
        <v>1</v>
      </c>
      <c r="Q5" s="234"/>
      <c r="R5" s="234"/>
      <c r="S5" s="234"/>
      <c r="T5" s="234"/>
    </row>
    <row r="6" spans="1:220" ht="18" customHeight="1">
      <c r="A6" s="238">
        <v>45782</v>
      </c>
      <c r="B6" s="238"/>
      <c r="C6" s="238"/>
      <c r="D6" s="238"/>
      <c r="E6" s="238"/>
      <c r="F6" s="50"/>
      <c r="G6" s="50"/>
      <c r="H6" s="50"/>
      <c r="J6" s="50"/>
      <c r="K6" s="50"/>
      <c r="L6" s="50"/>
      <c r="M6" s="50"/>
      <c r="N6" s="50"/>
      <c r="O6" s="50"/>
      <c r="P6" s="238" t="s">
        <v>107</v>
      </c>
      <c r="Q6" s="238"/>
      <c r="R6" s="238"/>
      <c r="S6" s="238"/>
      <c r="T6" s="238"/>
    </row>
    <row r="7" spans="1:220" ht="22.15" customHeight="1">
      <c r="A7" s="3"/>
      <c r="B7" s="3"/>
      <c r="C7" s="3"/>
      <c r="D7" s="3"/>
      <c r="E7" s="3"/>
      <c r="F7" s="239" t="s">
        <v>4</v>
      </c>
      <c r="G7" s="239"/>
      <c r="H7" s="239"/>
      <c r="I7" s="23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AH7" s="4"/>
    </row>
    <row r="8" spans="1:220" ht="61.9" customHeight="1">
      <c r="A8" s="5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94">
        <v>3.5000000000000003E-2</v>
      </c>
      <c r="G8" s="6"/>
      <c r="H8" s="6"/>
      <c r="I8" s="93"/>
      <c r="J8" s="236" t="s">
        <v>10</v>
      </c>
      <c r="K8" s="236"/>
      <c r="L8" s="236"/>
      <c r="M8" s="236"/>
      <c r="N8" s="6"/>
      <c r="O8" s="6"/>
      <c r="P8" s="5" t="s">
        <v>5</v>
      </c>
      <c r="Q8" s="6" t="s">
        <v>6</v>
      </c>
      <c r="R8" s="6" t="s">
        <v>7</v>
      </c>
      <c r="S8" s="6" t="s">
        <v>8</v>
      </c>
      <c r="T8" s="6" t="s">
        <v>9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</row>
    <row r="9" spans="1:220" ht="17.25" customHeight="1" thickBot="1">
      <c r="A9" s="8"/>
      <c r="B9" s="9"/>
      <c r="C9" s="9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8"/>
      <c r="Q9" s="9"/>
      <c r="R9" s="9"/>
      <c r="S9" s="8"/>
      <c r="T9" s="9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</row>
    <row r="10" spans="1:220" ht="18" customHeight="1" thickTop="1">
      <c r="A10" s="10" t="s">
        <v>11</v>
      </c>
      <c r="B10" s="11">
        <f>F10</f>
        <v>37</v>
      </c>
      <c r="C10" s="11">
        <f t="shared" ref="C10:E20" si="0">G10</f>
        <v>41.2</v>
      </c>
      <c r="D10" s="11">
        <f t="shared" si="0"/>
        <v>45.6</v>
      </c>
      <c r="E10" s="11">
        <f t="shared" si="0"/>
        <v>25.8</v>
      </c>
      <c r="F10" s="11">
        <f>IFERROR(CEILING(Q10*(1+$F$8),0.1)," ")</f>
        <v>37</v>
      </c>
      <c r="G10" s="11">
        <f t="shared" ref="G10:I26" si="1">IFERROR(CEILING(R10*(1+$F$8),0.1)," ")</f>
        <v>41.2</v>
      </c>
      <c r="H10" s="11">
        <f t="shared" si="1"/>
        <v>45.6</v>
      </c>
      <c r="I10" s="11">
        <f t="shared" si="1"/>
        <v>25.8</v>
      </c>
      <c r="J10" s="85">
        <f>IFERROR((B10-Q10)/Q10," ")</f>
        <v>3.6414565826330451E-2</v>
      </c>
      <c r="K10" s="85">
        <f t="shared" ref="K10:M26" si="2">IFERROR((C10-R10)/R10," ")</f>
        <v>3.5175879396984883E-2</v>
      </c>
      <c r="L10" s="85">
        <f t="shared" si="2"/>
        <v>3.6363636363636397E-2</v>
      </c>
      <c r="M10" s="85">
        <f t="shared" si="2"/>
        <v>3.6144578313252955E-2</v>
      </c>
      <c r="N10" s="11"/>
      <c r="O10" s="11"/>
      <c r="P10" s="10" t="s">
        <v>11</v>
      </c>
      <c r="Q10" s="11">
        <v>35.700000000000003</v>
      </c>
      <c r="R10" s="11">
        <v>39.800000000000004</v>
      </c>
      <c r="S10" s="11">
        <v>44</v>
      </c>
      <c r="T10" s="11">
        <v>24.900000000000002</v>
      </c>
      <c r="AH10" s="12"/>
      <c r="AI10" s="12"/>
      <c r="AJ10" s="12"/>
    </row>
    <row r="11" spans="1:220" ht="18" customHeight="1">
      <c r="A11" s="13" t="s">
        <v>12</v>
      </c>
      <c r="B11" s="11">
        <f t="shared" ref="B11:B19" si="3">F11</f>
        <v>40.1</v>
      </c>
      <c r="C11" s="11">
        <f t="shared" si="0"/>
        <v>44.300000000000004</v>
      </c>
      <c r="D11" s="11">
        <f t="shared" si="0"/>
        <v>48.7</v>
      </c>
      <c r="E11" s="11">
        <f t="shared" si="0"/>
        <v>29</v>
      </c>
      <c r="F11" s="11">
        <f t="shared" ref="F11:F44" si="4">IFERROR(CEILING(Q11*(1+$F$8),0.1)," ")</f>
        <v>40.1</v>
      </c>
      <c r="G11" s="11">
        <f t="shared" si="1"/>
        <v>44.300000000000004</v>
      </c>
      <c r="H11" s="11">
        <f t="shared" si="1"/>
        <v>48.7</v>
      </c>
      <c r="I11" s="11">
        <f t="shared" si="1"/>
        <v>29</v>
      </c>
      <c r="J11" s="85">
        <f t="shared" ref="J11:M44" si="5">IFERROR((B11-Q11)/Q11," ")</f>
        <v>3.6175710594315208E-2</v>
      </c>
      <c r="K11" s="85">
        <f t="shared" si="2"/>
        <v>3.5046728971962614E-2</v>
      </c>
      <c r="L11" s="85">
        <f t="shared" si="2"/>
        <v>3.6170212765957506E-2</v>
      </c>
      <c r="M11" s="85">
        <f t="shared" si="2"/>
        <v>3.5714285714285712E-2</v>
      </c>
      <c r="N11" s="11"/>
      <c r="O11" s="11"/>
      <c r="P11" s="13" t="s">
        <v>12</v>
      </c>
      <c r="Q11" s="11">
        <v>38.700000000000003</v>
      </c>
      <c r="R11" s="11">
        <v>42.800000000000004</v>
      </c>
      <c r="S11" s="11">
        <v>47</v>
      </c>
      <c r="T11" s="11">
        <v>28</v>
      </c>
      <c r="AH11" s="12"/>
      <c r="AI11" s="12"/>
      <c r="AJ11" s="12"/>
    </row>
    <row r="12" spans="1:220" ht="18" customHeight="1">
      <c r="A12" s="13" t="s">
        <v>13</v>
      </c>
      <c r="B12" s="11">
        <f t="shared" si="3"/>
        <v>41.1</v>
      </c>
      <c r="C12" s="11">
        <f t="shared" si="0"/>
        <v>45.400000000000006</v>
      </c>
      <c r="D12" s="11">
        <f t="shared" si="0"/>
        <v>49.7</v>
      </c>
      <c r="E12" s="11">
        <f t="shared" si="0"/>
        <v>29.400000000000002</v>
      </c>
      <c r="F12" s="11">
        <f t="shared" si="4"/>
        <v>41.1</v>
      </c>
      <c r="G12" s="11">
        <f t="shared" si="1"/>
        <v>45.400000000000006</v>
      </c>
      <c r="H12" s="11">
        <f t="shared" si="1"/>
        <v>49.7</v>
      </c>
      <c r="I12" s="11">
        <f t="shared" si="1"/>
        <v>29.400000000000002</v>
      </c>
      <c r="J12" s="85">
        <f t="shared" si="5"/>
        <v>3.5264483627203989E-2</v>
      </c>
      <c r="K12" s="85">
        <f t="shared" si="2"/>
        <v>3.6529680365296829E-2</v>
      </c>
      <c r="L12" s="85">
        <f t="shared" si="2"/>
        <v>3.5416666666666728E-2</v>
      </c>
      <c r="M12" s="85">
        <f t="shared" si="2"/>
        <v>3.5211267605633798E-2</v>
      </c>
      <c r="N12" s="11"/>
      <c r="O12" s="11"/>
      <c r="P12" s="13" t="s">
        <v>13</v>
      </c>
      <c r="Q12" s="11">
        <v>39.700000000000003</v>
      </c>
      <c r="R12" s="11">
        <v>43.800000000000004</v>
      </c>
      <c r="S12" s="11">
        <v>48</v>
      </c>
      <c r="T12" s="11">
        <v>28.400000000000002</v>
      </c>
      <c r="AH12" s="12"/>
      <c r="AI12" s="12"/>
      <c r="AJ12" s="12"/>
    </row>
    <row r="13" spans="1:220" ht="15.75" customHeight="1">
      <c r="A13" s="13" t="s">
        <v>14</v>
      </c>
      <c r="B13" s="11">
        <f t="shared" si="3"/>
        <v>41.400000000000006</v>
      </c>
      <c r="C13" s="11">
        <f t="shared" si="0"/>
        <v>45.7</v>
      </c>
      <c r="D13" s="11">
        <f t="shared" si="0"/>
        <v>50</v>
      </c>
      <c r="E13" s="11">
        <f t="shared" si="0"/>
        <v>31.200000000000003</v>
      </c>
      <c r="F13" s="11">
        <f t="shared" si="4"/>
        <v>41.400000000000006</v>
      </c>
      <c r="G13" s="11">
        <f t="shared" si="1"/>
        <v>45.7</v>
      </c>
      <c r="H13" s="11">
        <f t="shared" si="1"/>
        <v>50</v>
      </c>
      <c r="I13" s="11">
        <f t="shared" si="1"/>
        <v>31.200000000000003</v>
      </c>
      <c r="J13" s="85">
        <f t="shared" si="5"/>
        <v>3.5000000000000142E-2</v>
      </c>
      <c r="K13" s="85">
        <f t="shared" si="2"/>
        <v>3.6281179138322024E-2</v>
      </c>
      <c r="L13" s="85">
        <f t="shared" si="2"/>
        <v>3.5196687370600326E-2</v>
      </c>
      <c r="M13" s="85">
        <f t="shared" si="2"/>
        <v>3.6544850498338916E-2</v>
      </c>
      <c r="N13" s="11"/>
      <c r="O13" s="11"/>
      <c r="P13" s="13" t="s">
        <v>14</v>
      </c>
      <c r="Q13" s="11">
        <v>40</v>
      </c>
      <c r="R13" s="11">
        <v>44.1</v>
      </c>
      <c r="S13" s="11">
        <v>48.300000000000004</v>
      </c>
      <c r="T13" s="11">
        <v>30.1</v>
      </c>
      <c r="AH13" s="12"/>
      <c r="AI13" s="12"/>
      <c r="AJ13" s="12"/>
    </row>
    <row r="14" spans="1:220" ht="18" customHeight="1">
      <c r="A14" s="13" t="s">
        <v>15</v>
      </c>
      <c r="B14" s="11">
        <f t="shared" si="3"/>
        <v>43.400000000000006</v>
      </c>
      <c r="C14" s="11">
        <f t="shared" si="0"/>
        <v>47.800000000000004</v>
      </c>
      <c r="D14" s="11">
        <f t="shared" si="0"/>
        <v>52.1</v>
      </c>
      <c r="E14" s="11">
        <f t="shared" si="0"/>
        <v>31.900000000000002</v>
      </c>
      <c r="F14" s="11">
        <f t="shared" si="4"/>
        <v>43.400000000000006</v>
      </c>
      <c r="G14" s="11">
        <f t="shared" si="1"/>
        <v>47.800000000000004</v>
      </c>
      <c r="H14" s="11">
        <f t="shared" si="1"/>
        <v>52.1</v>
      </c>
      <c r="I14" s="11">
        <f t="shared" si="1"/>
        <v>31.900000000000002</v>
      </c>
      <c r="J14" s="85">
        <f t="shared" si="5"/>
        <v>3.579952267303102E-2</v>
      </c>
      <c r="K14" s="85">
        <f t="shared" si="2"/>
        <v>3.6876355748373162E-2</v>
      </c>
      <c r="L14" s="85">
        <f t="shared" si="2"/>
        <v>3.5785288270377677E-2</v>
      </c>
      <c r="M14" s="85">
        <f t="shared" si="2"/>
        <v>3.5714285714285761E-2</v>
      </c>
      <c r="N14" s="11"/>
      <c r="O14" s="11"/>
      <c r="P14" s="13" t="s">
        <v>15</v>
      </c>
      <c r="Q14" s="11">
        <v>41.900000000000006</v>
      </c>
      <c r="R14" s="11">
        <v>46.1</v>
      </c>
      <c r="S14" s="11">
        <v>50.300000000000004</v>
      </c>
      <c r="T14" s="11">
        <v>30.8</v>
      </c>
      <c r="AH14" s="12"/>
      <c r="AI14" s="12"/>
      <c r="AJ14" s="12"/>
    </row>
    <row r="15" spans="1:220" ht="18" customHeight="1">
      <c r="A15" s="13" t="s">
        <v>16</v>
      </c>
      <c r="B15" s="11">
        <f t="shared" si="3"/>
        <v>45.5</v>
      </c>
      <c r="C15" s="11">
        <f t="shared" si="0"/>
        <v>49.800000000000004</v>
      </c>
      <c r="D15" s="11">
        <f t="shared" si="0"/>
        <v>54.1</v>
      </c>
      <c r="E15" s="11">
        <f t="shared" si="0"/>
        <v>32.700000000000003</v>
      </c>
      <c r="F15" s="11">
        <f t="shared" si="4"/>
        <v>45.5</v>
      </c>
      <c r="G15" s="11">
        <f t="shared" si="1"/>
        <v>49.800000000000004</v>
      </c>
      <c r="H15" s="11">
        <f t="shared" si="1"/>
        <v>54.1</v>
      </c>
      <c r="I15" s="11">
        <f t="shared" si="1"/>
        <v>32.700000000000003</v>
      </c>
      <c r="J15" s="85">
        <f t="shared" si="5"/>
        <v>3.6446469248291438E-2</v>
      </c>
      <c r="K15" s="85">
        <f t="shared" si="2"/>
        <v>3.5343035343035401E-2</v>
      </c>
      <c r="L15" s="85">
        <f t="shared" si="2"/>
        <v>3.6398467432950166E-2</v>
      </c>
      <c r="M15" s="85">
        <f t="shared" si="2"/>
        <v>3.8095238095238189E-2</v>
      </c>
      <c r="N15" s="11"/>
      <c r="O15" s="11"/>
      <c r="P15" s="13" t="s">
        <v>16</v>
      </c>
      <c r="Q15" s="11">
        <v>43.900000000000006</v>
      </c>
      <c r="R15" s="11">
        <v>48.1</v>
      </c>
      <c r="S15" s="11">
        <v>52.2</v>
      </c>
      <c r="T15" s="11">
        <v>31.5</v>
      </c>
      <c r="AH15" s="12"/>
      <c r="AI15" s="12"/>
      <c r="AJ15" s="12"/>
    </row>
    <row r="16" spans="1:220" ht="18" customHeight="1">
      <c r="A16" s="13" t="s">
        <v>17</v>
      </c>
      <c r="B16" s="11">
        <f t="shared" si="3"/>
        <v>45.5</v>
      </c>
      <c r="C16" s="11">
        <f t="shared" si="0"/>
        <v>49.800000000000004</v>
      </c>
      <c r="D16" s="11">
        <f t="shared" si="0"/>
        <v>54.1</v>
      </c>
      <c r="E16" s="11">
        <f t="shared" si="0"/>
        <v>32.700000000000003</v>
      </c>
      <c r="F16" s="11">
        <f t="shared" si="4"/>
        <v>45.5</v>
      </c>
      <c r="G16" s="11">
        <f t="shared" si="1"/>
        <v>49.800000000000004</v>
      </c>
      <c r="H16" s="11">
        <f t="shared" si="1"/>
        <v>54.1</v>
      </c>
      <c r="I16" s="11">
        <f t="shared" si="1"/>
        <v>32.700000000000003</v>
      </c>
      <c r="J16" s="85">
        <f t="shared" si="5"/>
        <v>3.6446469248291438E-2</v>
      </c>
      <c r="K16" s="85">
        <f t="shared" si="2"/>
        <v>3.5343035343035401E-2</v>
      </c>
      <c r="L16" s="85">
        <f t="shared" si="2"/>
        <v>3.6398467432950166E-2</v>
      </c>
      <c r="M16" s="85">
        <f t="shared" si="2"/>
        <v>3.8095238095238189E-2</v>
      </c>
      <c r="N16" s="11"/>
      <c r="O16" s="11"/>
      <c r="P16" s="13" t="s">
        <v>17</v>
      </c>
      <c r="Q16" s="11">
        <v>43.900000000000006</v>
      </c>
      <c r="R16" s="11">
        <v>48.1</v>
      </c>
      <c r="S16" s="11">
        <v>52.2</v>
      </c>
      <c r="T16" s="11">
        <v>31.5</v>
      </c>
      <c r="AH16" s="12"/>
      <c r="AI16" s="12"/>
      <c r="AJ16" s="12"/>
    </row>
    <row r="17" spans="1:36" ht="18" customHeight="1">
      <c r="A17" s="13" t="s">
        <v>18</v>
      </c>
      <c r="B17" s="14" t="s">
        <v>19</v>
      </c>
      <c r="C17" s="11" t="s">
        <v>19</v>
      </c>
      <c r="D17" s="14" t="s">
        <v>19</v>
      </c>
      <c r="E17" s="11">
        <f t="shared" si="0"/>
        <v>58.300000000000004</v>
      </c>
      <c r="F17" s="11">
        <f t="shared" si="4"/>
        <v>0</v>
      </c>
      <c r="G17" s="11">
        <f t="shared" si="1"/>
        <v>0</v>
      </c>
      <c r="H17" s="11">
        <f t="shared" si="1"/>
        <v>0</v>
      </c>
      <c r="I17" s="11">
        <f t="shared" si="1"/>
        <v>58.300000000000004</v>
      </c>
      <c r="J17" s="85" t="str">
        <f t="shared" si="5"/>
        <v xml:space="preserve"> </v>
      </c>
      <c r="K17" s="85" t="str">
        <f t="shared" si="2"/>
        <v xml:space="preserve"> </v>
      </c>
      <c r="L17" s="85" t="str">
        <f t="shared" si="2"/>
        <v xml:space="preserve"> </v>
      </c>
      <c r="M17" s="85">
        <f t="shared" si="2"/>
        <v>3.5523978685612786E-2</v>
      </c>
      <c r="N17" s="11"/>
      <c r="O17" s="11"/>
      <c r="P17" s="13" t="s">
        <v>18</v>
      </c>
      <c r="Q17" s="14" t="s">
        <v>20</v>
      </c>
      <c r="R17" s="11" t="s">
        <v>20</v>
      </c>
      <c r="S17" s="14" t="s">
        <v>20</v>
      </c>
      <c r="T17" s="11">
        <v>56.300000000000004</v>
      </c>
      <c r="AH17" s="12"/>
      <c r="AI17" s="12"/>
      <c r="AJ17" s="12"/>
    </row>
    <row r="18" spans="1:36" ht="18" customHeight="1">
      <c r="A18" s="13" t="s">
        <v>154</v>
      </c>
      <c r="B18" s="14" t="s">
        <v>19</v>
      </c>
      <c r="C18" s="11" t="s">
        <v>19</v>
      </c>
      <c r="D18" s="14" t="s">
        <v>19</v>
      </c>
      <c r="E18" s="11">
        <v>80.3</v>
      </c>
      <c r="F18" s="232" t="s">
        <v>155</v>
      </c>
      <c r="G18" s="11"/>
      <c r="H18" s="11"/>
      <c r="I18" s="11"/>
      <c r="J18" s="85"/>
      <c r="K18" s="85"/>
      <c r="L18" s="85"/>
      <c r="M18" s="85"/>
      <c r="N18" s="11"/>
      <c r="O18" s="11"/>
      <c r="P18" s="13"/>
      <c r="Q18" s="14"/>
      <c r="R18" s="11"/>
      <c r="S18" s="14"/>
      <c r="T18" s="11"/>
      <c r="AH18" s="12"/>
      <c r="AI18" s="12"/>
      <c r="AJ18" s="12"/>
    </row>
    <row r="19" spans="1:36" ht="18" customHeight="1">
      <c r="A19" s="13" t="s">
        <v>21</v>
      </c>
      <c r="B19" s="11">
        <f t="shared" si="3"/>
        <v>17.900000000000002</v>
      </c>
      <c r="C19" s="11">
        <f t="shared" si="0"/>
        <v>22</v>
      </c>
      <c r="D19" s="11">
        <f t="shared" si="0"/>
        <v>22</v>
      </c>
      <c r="E19" s="11">
        <f t="shared" si="0"/>
        <v>11</v>
      </c>
      <c r="F19" s="11">
        <f t="shared" si="4"/>
        <v>17.900000000000002</v>
      </c>
      <c r="G19" s="11">
        <f t="shared" si="1"/>
        <v>22</v>
      </c>
      <c r="H19" s="11">
        <f t="shared" si="1"/>
        <v>22</v>
      </c>
      <c r="I19" s="11">
        <f t="shared" si="1"/>
        <v>11</v>
      </c>
      <c r="J19" s="85">
        <f t="shared" si="5"/>
        <v>4.0697674418604821E-2</v>
      </c>
      <c r="K19" s="85">
        <f t="shared" si="2"/>
        <v>3.7735849056603633E-2</v>
      </c>
      <c r="L19" s="85">
        <f t="shared" si="2"/>
        <v>3.7735849056603633E-2</v>
      </c>
      <c r="M19" s="85">
        <f t="shared" si="2"/>
        <v>3.7735849056603633E-2</v>
      </c>
      <c r="N19" s="11"/>
      <c r="O19" s="11"/>
      <c r="P19" s="13" t="s">
        <v>21</v>
      </c>
      <c r="Q19" s="11">
        <v>17.2</v>
      </c>
      <c r="R19" s="11">
        <v>21.200000000000003</v>
      </c>
      <c r="S19" s="11">
        <v>21.200000000000003</v>
      </c>
      <c r="T19" s="11">
        <v>10.600000000000001</v>
      </c>
      <c r="AH19" s="12"/>
      <c r="AI19" s="12"/>
      <c r="AJ19" s="12"/>
    </row>
    <row r="20" spans="1:36" ht="18" customHeight="1">
      <c r="A20" s="13" t="s">
        <v>22</v>
      </c>
      <c r="B20" s="11">
        <f>F20</f>
        <v>31.5</v>
      </c>
      <c r="C20" s="11">
        <f t="shared" si="0"/>
        <v>41.1</v>
      </c>
      <c r="D20" s="11">
        <f t="shared" si="0"/>
        <v>41.1</v>
      </c>
      <c r="E20" s="11">
        <f t="shared" si="0"/>
        <v>22</v>
      </c>
      <c r="F20" s="11">
        <f t="shared" si="4"/>
        <v>31.5</v>
      </c>
      <c r="G20" s="11">
        <f t="shared" si="1"/>
        <v>41.1</v>
      </c>
      <c r="H20" s="11">
        <f t="shared" si="1"/>
        <v>41.1</v>
      </c>
      <c r="I20" s="11">
        <f t="shared" si="1"/>
        <v>22</v>
      </c>
      <c r="J20" s="85">
        <f t="shared" si="5"/>
        <v>3.6184210526315715E-2</v>
      </c>
      <c r="K20" s="85">
        <f t="shared" si="2"/>
        <v>3.5264483627203989E-2</v>
      </c>
      <c r="L20" s="85">
        <f t="shared" si="2"/>
        <v>3.5264483627203989E-2</v>
      </c>
      <c r="M20" s="85">
        <f t="shared" si="2"/>
        <v>3.7735849056603633E-2</v>
      </c>
      <c r="N20" s="11"/>
      <c r="O20" s="11"/>
      <c r="P20" s="13" t="s">
        <v>22</v>
      </c>
      <c r="Q20" s="11">
        <v>30.400000000000002</v>
      </c>
      <c r="R20" s="11">
        <v>39.700000000000003</v>
      </c>
      <c r="S20" s="11">
        <v>39.700000000000003</v>
      </c>
      <c r="T20" s="11">
        <v>21.200000000000003</v>
      </c>
      <c r="AH20" s="12"/>
      <c r="AI20" s="12"/>
      <c r="AJ20" s="12"/>
    </row>
    <row r="21" spans="1:36">
      <c r="A21" s="13"/>
      <c r="B21" s="11"/>
      <c r="C21" s="11"/>
      <c r="D21" s="11"/>
      <c r="E21" s="11"/>
      <c r="F21" s="11">
        <f t="shared" si="4"/>
        <v>0</v>
      </c>
      <c r="G21" s="11">
        <f t="shared" si="1"/>
        <v>0</v>
      </c>
      <c r="H21" s="11">
        <f t="shared" si="1"/>
        <v>0</v>
      </c>
      <c r="I21" s="11">
        <f t="shared" si="1"/>
        <v>0</v>
      </c>
      <c r="J21" s="85" t="str">
        <f t="shared" si="5"/>
        <v xml:space="preserve"> </v>
      </c>
      <c r="K21" s="85" t="str">
        <f t="shared" si="2"/>
        <v xml:space="preserve"> </v>
      </c>
      <c r="L21" s="85" t="str">
        <f t="shared" si="2"/>
        <v xml:space="preserve"> </v>
      </c>
      <c r="M21" s="85" t="str">
        <f t="shared" si="2"/>
        <v xml:space="preserve"> </v>
      </c>
      <c r="N21" s="11"/>
      <c r="O21" s="11"/>
      <c r="P21" s="13"/>
      <c r="Q21" s="11"/>
      <c r="R21" s="11"/>
      <c r="S21" s="11"/>
      <c r="T21" s="11"/>
      <c r="AH21" s="12"/>
      <c r="AI21" s="12"/>
      <c r="AJ21" s="12"/>
    </row>
    <row r="22" spans="1:36" ht="18" customHeight="1">
      <c r="A22" s="77" t="s">
        <v>23</v>
      </c>
      <c r="B22" s="11">
        <f>F22</f>
        <v>39.400000000000006</v>
      </c>
      <c r="C22" s="11">
        <f>G22</f>
        <v>39.400000000000006</v>
      </c>
      <c r="D22" s="11">
        <f>H22</f>
        <v>39.400000000000006</v>
      </c>
      <c r="E22" s="11">
        <f>I22</f>
        <v>32.300000000000004</v>
      </c>
      <c r="F22" s="11">
        <f t="shared" si="4"/>
        <v>39.400000000000006</v>
      </c>
      <c r="G22" s="11">
        <f t="shared" si="1"/>
        <v>39.400000000000006</v>
      </c>
      <c r="H22" s="11">
        <f t="shared" si="1"/>
        <v>39.400000000000006</v>
      </c>
      <c r="I22" s="11">
        <f t="shared" si="1"/>
        <v>32.300000000000004</v>
      </c>
      <c r="J22" s="85">
        <f t="shared" si="5"/>
        <v>3.6842105263158044E-2</v>
      </c>
      <c r="K22" s="85">
        <f t="shared" si="2"/>
        <v>3.6842105263158044E-2</v>
      </c>
      <c r="L22" s="85">
        <f t="shared" si="2"/>
        <v>3.6842105263158044E-2</v>
      </c>
      <c r="M22" s="85">
        <f t="shared" si="2"/>
        <v>3.5256410256410298E-2</v>
      </c>
      <c r="N22" s="11"/>
      <c r="O22" s="11"/>
      <c r="P22" s="77" t="s">
        <v>23</v>
      </c>
      <c r="Q22" s="11">
        <v>38</v>
      </c>
      <c r="R22" s="11">
        <v>38</v>
      </c>
      <c r="S22" s="11">
        <v>38</v>
      </c>
      <c r="T22" s="11">
        <v>31.200000000000003</v>
      </c>
      <c r="AH22" s="12"/>
      <c r="AI22" s="12"/>
      <c r="AJ22" s="12"/>
    </row>
    <row r="23" spans="1:36" ht="18" customHeight="1">
      <c r="A23" s="13" t="s">
        <v>24</v>
      </c>
      <c r="B23" s="11">
        <f t="shared" ref="B23:B24" si="6">F23</f>
        <v>46.6</v>
      </c>
      <c r="C23" s="11">
        <f t="shared" ref="C23:C24" si="7">G23</f>
        <v>46.6</v>
      </c>
      <c r="D23" s="11">
        <f t="shared" ref="D23:D24" si="8">H23</f>
        <v>46.6</v>
      </c>
      <c r="E23" s="11">
        <f t="shared" ref="E23:E25" si="9">I23</f>
        <v>36.700000000000003</v>
      </c>
      <c r="F23" s="11">
        <f t="shared" si="4"/>
        <v>46.6</v>
      </c>
      <c r="G23" s="11">
        <f t="shared" si="1"/>
        <v>46.6</v>
      </c>
      <c r="H23" s="11">
        <f t="shared" si="1"/>
        <v>46.6</v>
      </c>
      <c r="I23" s="11">
        <f t="shared" si="1"/>
        <v>36.700000000000003</v>
      </c>
      <c r="J23" s="85">
        <f t="shared" si="5"/>
        <v>3.555555555555559E-2</v>
      </c>
      <c r="K23" s="85">
        <f t="shared" si="2"/>
        <v>3.555555555555559E-2</v>
      </c>
      <c r="L23" s="85">
        <f t="shared" si="2"/>
        <v>3.555555555555559E-2</v>
      </c>
      <c r="M23" s="85">
        <f t="shared" si="2"/>
        <v>3.6723163841808029E-2</v>
      </c>
      <c r="N23" s="11"/>
      <c r="O23" s="11"/>
      <c r="P23" s="13" t="s">
        <v>24</v>
      </c>
      <c r="Q23" s="11">
        <v>45</v>
      </c>
      <c r="R23" s="11">
        <v>45</v>
      </c>
      <c r="S23" s="11">
        <v>45</v>
      </c>
      <c r="T23" s="11">
        <v>35.4</v>
      </c>
      <c r="AH23" s="12"/>
      <c r="AI23" s="12"/>
      <c r="AJ23" s="12"/>
    </row>
    <row r="24" spans="1:36" ht="18" customHeight="1">
      <c r="A24" s="77" t="s">
        <v>25</v>
      </c>
      <c r="B24" s="11">
        <f t="shared" si="6"/>
        <v>88</v>
      </c>
      <c r="C24" s="11">
        <f t="shared" si="7"/>
        <v>88</v>
      </c>
      <c r="D24" s="11">
        <f t="shared" si="8"/>
        <v>88</v>
      </c>
      <c r="E24" s="11">
        <f t="shared" si="9"/>
        <v>53.1</v>
      </c>
      <c r="F24" s="11">
        <f t="shared" si="4"/>
        <v>88</v>
      </c>
      <c r="G24" s="11">
        <f t="shared" si="1"/>
        <v>88</v>
      </c>
      <c r="H24" s="11">
        <f t="shared" si="1"/>
        <v>88</v>
      </c>
      <c r="I24" s="11">
        <f t="shared" si="1"/>
        <v>53.1</v>
      </c>
      <c r="J24" s="85">
        <f t="shared" si="5"/>
        <v>3.5294117647058823E-2</v>
      </c>
      <c r="K24" s="85">
        <f t="shared" si="2"/>
        <v>3.5294117647058823E-2</v>
      </c>
      <c r="L24" s="85">
        <f t="shared" si="2"/>
        <v>3.5294117647058823E-2</v>
      </c>
      <c r="M24" s="85">
        <f t="shared" si="2"/>
        <v>3.5087719298245557E-2</v>
      </c>
      <c r="N24" s="11"/>
      <c r="O24" s="11"/>
      <c r="P24" s="77" t="s">
        <v>25</v>
      </c>
      <c r="Q24" s="11">
        <v>85</v>
      </c>
      <c r="R24" s="11">
        <v>85</v>
      </c>
      <c r="S24" s="11">
        <v>85</v>
      </c>
      <c r="T24" s="11">
        <v>51.300000000000004</v>
      </c>
      <c r="AH24" s="12"/>
      <c r="AI24" s="12"/>
      <c r="AJ24" s="12"/>
    </row>
    <row r="25" spans="1:36" ht="18" customHeight="1">
      <c r="A25" s="77" t="s">
        <v>26</v>
      </c>
      <c r="B25" s="11" t="s">
        <v>19</v>
      </c>
      <c r="C25" s="11" t="s">
        <v>19</v>
      </c>
      <c r="D25" s="11" t="s">
        <v>19</v>
      </c>
      <c r="E25" s="11">
        <f t="shared" si="9"/>
        <v>18.8</v>
      </c>
      <c r="F25" s="11">
        <f t="shared" si="4"/>
        <v>0</v>
      </c>
      <c r="G25" s="11">
        <f t="shared" si="1"/>
        <v>0</v>
      </c>
      <c r="H25" s="11">
        <f t="shared" si="1"/>
        <v>0</v>
      </c>
      <c r="I25" s="11">
        <f>IFERROR(CEILING(T25*(1+$F$8),0.1)," ")</f>
        <v>18.8</v>
      </c>
      <c r="J25" s="85" t="str">
        <f t="shared" si="5"/>
        <v xml:space="preserve"> </v>
      </c>
      <c r="K25" s="85" t="str">
        <f t="shared" si="2"/>
        <v xml:space="preserve"> </v>
      </c>
      <c r="L25" s="85" t="str">
        <f t="shared" si="2"/>
        <v xml:space="preserve"> </v>
      </c>
      <c r="M25" s="85">
        <f t="shared" si="2"/>
        <v>3.8674033149171227E-2</v>
      </c>
      <c r="N25" s="11"/>
      <c r="O25" s="11"/>
      <c r="P25" s="77" t="s">
        <v>26</v>
      </c>
      <c r="Q25" s="11" t="s">
        <v>27</v>
      </c>
      <c r="R25" s="11" t="s">
        <v>27</v>
      </c>
      <c r="S25" s="11" t="s">
        <v>27</v>
      </c>
      <c r="T25" s="11">
        <v>18.100000000000001</v>
      </c>
      <c r="AH25" s="12"/>
      <c r="AI25" s="12"/>
      <c r="AJ25" s="12"/>
    </row>
    <row r="26" spans="1:36" ht="16.5" customHeight="1">
      <c r="A26" s="77" t="s">
        <v>28</v>
      </c>
      <c r="B26" s="11">
        <f>F26</f>
        <v>4.2</v>
      </c>
      <c r="C26" s="63"/>
      <c r="D26" s="63"/>
      <c r="E26" s="63"/>
      <c r="F26" s="11">
        <f t="shared" si="4"/>
        <v>4.2</v>
      </c>
      <c r="G26" s="11">
        <f t="shared" si="1"/>
        <v>0</v>
      </c>
      <c r="H26" s="11">
        <f t="shared" si="1"/>
        <v>0</v>
      </c>
      <c r="I26" s="11">
        <f t="shared" si="1"/>
        <v>0</v>
      </c>
      <c r="J26" s="85">
        <f t="shared" si="5"/>
        <v>5.0000000000000044E-2</v>
      </c>
      <c r="K26" s="85" t="str">
        <f t="shared" si="2"/>
        <v xml:space="preserve"> </v>
      </c>
      <c r="L26" s="85" t="str">
        <f t="shared" si="2"/>
        <v xml:space="preserve"> </v>
      </c>
      <c r="M26" s="85" t="str">
        <f t="shared" si="2"/>
        <v xml:space="preserve"> </v>
      </c>
      <c r="N26" s="11"/>
      <c r="O26" s="63"/>
      <c r="P26" s="77" t="s">
        <v>28</v>
      </c>
      <c r="Q26" s="95">
        <v>4</v>
      </c>
      <c r="R26" s="63"/>
      <c r="S26" s="63"/>
      <c r="T26" s="63"/>
      <c r="AH26" s="12"/>
      <c r="AI26" s="12"/>
      <c r="AJ26" s="12"/>
    </row>
    <row r="27" spans="1:36" ht="17.25" customHeight="1">
      <c r="A27" s="13"/>
      <c r="B27" s="16"/>
      <c r="C27" s="16"/>
      <c r="D27" s="16"/>
      <c r="E27" s="16"/>
      <c r="F27" s="55" t="e">
        <f>(B26-U26)/U26</f>
        <v>#DIV/0!</v>
      </c>
      <c r="G27" s="11">
        <f t="shared" ref="G27:I44" si="10">IFERROR(CEILING(R27*(1+$F$8),0.1)," ")</f>
        <v>0</v>
      </c>
      <c r="H27" s="11">
        <f t="shared" si="10"/>
        <v>0</v>
      </c>
      <c r="I27" s="11">
        <f t="shared" si="10"/>
        <v>0</v>
      </c>
      <c r="J27" s="85" t="str">
        <f t="shared" si="5"/>
        <v xml:space="preserve"> </v>
      </c>
      <c r="K27" s="85" t="str">
        <f t="shared" si="5"/>
        <v xml:space="preserve"> </v>
      </c>
      <c r="L27" s="85" t="str">
        <f t="shared" si="5"/>
        <v xml:space="preserve"> </v>
      </c>
      <c r="M27" s="85" t="str">
        <f t="shared" si="5"/>
        <v xml:space="preserve"> </v>
      </c>
      <c r="N27" s="11"/>
      <c r="O27" s="16"/>
      <c r="P27" s="13"/>
      <c r="Q27" s="16"/>
      <c r="R27" s="16"/>
      <c r="S27" s="16"/>
      <c r="T27" s="16"/>
      <c r="AH27" s="12"/>
      <c r="AI27" s="12"/>
      <c r="AJ27" s="12"/>
    </row>
    <row r="28" spans="1:36" ht="48.75" customHeight="1" thickBot="1">
      <c r="A28" s="9" t="s">
        <v>30</v>
      </c>
      <c r="B28" s="9"/>
      <c r="C28" s="9"/>
      <c r="D28" s="9"/>
      <c r="E28" s="9"/>
      <c r="F28" s="11">
        <f t="shared" si="4"/>
        <v>0</v>
      </c>
      <c r="G28" s="11">
        <f t="shared" si="10"/>
        <v>0</v>
      </c>
      <c r="H28" s="11">
        <f t="shared" si="10"/>
        <v>0</v>
      </c>
      <c r="I28" s="11">
        <f t="shared" si="10"/>
        <v>0</v>
      </c>
      <c r="J28" s="85" t="str">
        <f t="shared" si="5"/>
        <v xml:space="preserve"> </v>
      </c>
      <c r="K28" s="85" t="str">
        <f t="shared" si="5"/>
        <v xml:space="preserve"> </v>
      </c>
      <c r="L28" s="85" t="str">
        <f t="shared" si="5"/>
        <v xml:space="preserve"> </v>
      </c>
      <c r="M28" s="85" t="str">
        <f t="shared" si="5"/>
        <v xml:space="preserve"> </v>
      </c>
      <c r="N28" s="11"/>
      <c r="O28" s="9"/>
      <c r="P28" s="9" t="s">
        <v>30</v>
      </c>
      <c r="Q28" s="9"/>
      <c r="R28" s="9"/>
      <c r="S28" s="9"/>
      <c r="T28" s="9"/>
      <c r="AH28" s="12"/>
      <c r="AI28" s="12"/>
      <c r="AJ28" s="12"/>
    </row>
    <row r="29" spans="1:36" ht="18" customHeight="1" thickTop="1">
      <c r="A29" s="17" t="s">
        <v>32</v>
      </c>
      <c r="B29" s="18">
        <f>F29</f>
        <v>51.300000000000004</v>
      </c>
      <c r="C29" s="18">
        <f t="shared" ref="C29:E34" si="11">G29</f>
        <v>55.5</v>
      </c>
      <c r="D29" s="18">
        <f t="shared" si="11"/>
        <v>59.900000000000006</v>
      </c>
      <c r="E29" s="18">
        <f t="shared" si="11"/>
        <v>43</v>
      </c>
      <c r="F29" s="11">
        <f t="shared" si="4"/>
        <v>51.300000000000004</v>
      </c>
      <c r="G29" s="11">
        <f t="shared" si="10"/>
        <v>55.5</v>
      </c>
      <c r="H29" s="11">
        <f t="shared" si="10"/>
        <v>59.900000000000006</v>
      </c>
      <c r="I29" s="11">
        <f t="shared" si="10"/>
        <v>43</v>
      </c>
      <c r="J29" s="85">
        <f t="shared" si="5"/>
        <v>3.6363636363636452E-2</v>
      </c>
      <c r="K29" s="85">
        <f t="shared" si="5"/>
        <v>3.5447761194029821E-2</v>
      </c>
      <c r="L29" s="85">
        <f t="shared" si="5"/>
        <v>3.6332179930795995E-2</v>
      </c>
      <c r="M29" s="85">
        <f t="shared" si="5"/>
        <v>3.614457831325301E-2</v>
      </c>
      <c r="N29" s="11"/>
      <c r="O29" s="18"/>
      <c r="P29" s="17" t="s">
        <v>32</v>
      </c>
      <c r="Q29" s="18">
        <v>49.5</v>
      </c>
      <c r="R29" s="18">
        <v>53.6</v>
      </c>
      <c r="S29" s="19">
        <v>57.8</v>
      </c>
      <c r="T29" s="18">
        <v>41.5</v>
      </c>
      <c r="AH29" s="12"/>
      <c r="AI29" s="12"/>
      <c r="AJ29" s="12"/>
    </row>
    <row r="30" spans="1:36" ht="18" customHeight="1">
      <c r="A30" s="20" t="s">
        <v>33</v>
      </c>
      <c r="B30" s="18">
        <f t="shared" ref="B30:B34" si="12">F30</f>
        <v>54.5</v>
      </c>
      <c r="C30" s="18">
        <f t="shared" si="11"/>
        <v>58.7</v>
      </c>
      <c r="D30" s="18">
        <f t="shared" si="11"/>
        <v>63.1</v>
      </c>
      <c r="E30" s="18">
        <f t="shared" si="11"/>
        <v>46.5</v>
      </c>
      <c r="F30" s="11">
        <f t="shared" si="4"/>
        <v>54.5</v>
      </c>
      <c r="G30" s="11">
        <f t="shared" si="10"/>
        <v>58.7</v>
      </c>
      <c r="H30" s="11">
        <f t="shared" si="10"/>
        <v>63.1</v>
      </c>
      <c r="I30" s="11">
        <f t="shared" si="10"/>
        <v>46.5</v>
      </c>
      <c r="J30" s="85">
        <f t="shared" si="5"/>
        <v>3.612167300380225E-2</v>
      </c>
      <c r="K30" s="85">
        <f t="shared" si="5"/>
        <v>3.5273368606701938E-2</v>
      </c>
      <c r="L30" s="85">
        <f t="shared" si="5"/>
        <v>3.6124794745484447E-2</v>
      </c>
      <c r="M30" s="85">
        <f t="shared" si="5"/>
        <v>3.563474387527843E-2</v>
      </c>
      <c r="N30" s="11"/>
      <c r="O30" s="18"/>
      <c r="P30" s="20" t="s">
        <v>33</v>
      </c>
      <c r="Q30" s="18">
        <v>52.6</v>
      </c>
      <c r="R30" s="18">
        <v>56.7</v>
      </c>
      <c r="S30" s="19">
        <v>60.9</v>
      </c>
      <c r="T30" s="18">
        <v>44.9</v>
      </c>
      <c r="AH30" s="12"/>
      <c r="AI30" s="12"/>
      <c r="AJ30" s="12"/>
    </row>
    <row r="31" spans="1:36" ht="18" customHeight="1">
      <c r="A31" s="20" t="s">
        <v>34</v>
      </c>
      <c r="B31" s="18">
        <f t="shared" si="12"/>
        <v>57.7</v>
      </c>
      <c r="C31" s="18">
        <f t="shared" si="11"/>
        <v>62</v>
      </c>
      <c r="D31" s="18">
        <f t="shared" si="11"/>
        <v>66.3</v>
      </c>
      <c r="E31" s="18">
        <f t="shared" si="11"/>
        <v>50.1</v>
      </c>
      <c r="F31" s="11">
        <f t="shared" si="4"/>
        <v>57.7</v>
      </c>
      <c r="G31" s="11">
        <f t="shared" si="10"/>
        <v>62</v>
      </c>
      <c r="H31" s="11">
        <f t="shared" si="10"/>
        <v>66.3</v>
      </c>
      <c r="I31" s="11">
        <f t="shared" si="10"/>
        <v>50.1</v>
      </c>
      <c r="J31" s="85">
        <f t="shared" si="5"/>
        <v>3.5906642728904849E-2</v>
      </c>
      <c r="K31" s="85">
        <f t="shared" si="5"/>
        <v>3.5058430717863132E-2</v>
      </c>
      <c r="L31" s="85">
        <f t="shared" si="5"/>
        <v>3.5937499999999956E-2</v>
      </c>
      <c r="M31" s="85">
        <f t="shared" si="5"/>
        <v>3.5123966942148817E-2</v>
      </c>
      <c r="N31" s="11"/>
      <c r="O31" s="18"/>
      <c r="P31" s="20" t="s">
        <v>34</v>
      </c>
      <c r="Q31" s="18">
        <v>55.7</v>
      </c>
      <c r="R31" s="18">
        <v>59.9</v>
      </c>
      <c r="S31" s="19">
        <v>64</v>
      </c>
      <c r="T31" s="18">
        <v>48.4</v>
      </c>
      <c r="AH31" s="12"/>
      <c r="AI31" s="12"/>
      <c r="AJ31" s="12"/>
    </row>
    <row r="32" spans="1:36" ht="12" customHeight="1">
      <c r="A32" s="20"/>
      <c r="B32" s="18"/>
      <c r="C32" s="18"/>
      <c r="D32" s="18"/>
      <c r="E32" s="18"/>
      <c r="F32" s="11">
        <f t="shared" si="4"/>
        <v>0</v>
      </c>
      <c r="G32" s="11">
        <f t="shared" si="10"/>
        <v>0</v>
      </c>
      <c r="H32" s="11">
        <f t="shared" si="10"/>
        <v>0</v>
      </c>
      <c r="I32" s="11">
        <f t="shared" si="10"/>
        <v>0</v>
      </c>
      <c r="J32" s="85" t="str">
        <f t="shared" si="5"/>
        <v xml:space="preserve"> </v>
      </c>
      <c r="K32" s="85" t="str">
        <f t="shared" si="5"/>
        <v xml:space="preserve"> </v>
      </c>
      <c r="L32" s="85" t="str">
        <f t="shared" si="5"/>
        <v xml:space="preserve"> </v>
      </c>
      <c r="M32" s="85" t="str">
        <f t="shared" si="5"/>
        <v xml:space="preserve"> </v>
      </c>
      <c r="N32" s="11"/>
      <c r="O32" s="18"/>
      <c r="P32" s="20"/>
      <c r="Q32" s="18"/>
      <c r="R32" s="18"/>
      <c r="S32" s="19"/>
      <c r="T32" s="18"/>
      <c r="AH32" s="12"/>
      <c r="AI32" s="12"/>
      <c r="AJ32" s="12"/>
    </row>
    <row r="33" spans="1:36" ht="18" customHeight="1">
      <c r="A33" s="13" t="s">
        <v>35</v>
      </c>
      <c r="B33" s="18">
        <f t="shared" si="12"/>
        <v>20.6</v>
      </c>
      <c r="C33" s="18">
        <f t="shared" si="11"/>
        <v>20.6</v>
      </c>
      <c r="D33" s="18">
        <f t="shared" si="11"/>
        <v>20.6</v>
      </c>
      <c r="E33" s="18">
        <f t="shared" si="11"/>
        <v>20.6</v>
      </c>
      <c r="F33" s="11">
        <f t="shared" si="4"/>
        <v>20.6</v>
      </c>
      <c r="G33" s="11">
        <f t="shared" si="10"/>
        <v>20.6</v>
      </c>
      <c r="H33" s="11">
        <f t="shared" si="10"/>
        <v>20.6</v>
      </c>
      <c r="I33" s="11">
        <f t="shared" si="10"/>
        <v>20.6</v>
      </c>
      <c r="J33" s="85">
        <f t="shared" si="5"/>
        <v>3.517587939698507E-2</v>
      </c>
      <c r="K33" s="85">
        <f t="shared" si="5"/>
        <v>3.517587939698507E-2</v>
      </c>
      <c r="L33" s="85">
        <f t="shared" si="5"/>
        <v>3.517587939698507E-2</v>
      </c>
      <c r="M33" s="85">
        <f t="shared" si="5"/>
        <v>3.517587939698507E-2</v>
      </c>
      <c r="N33" s="11"/>
      <c r="O33" s="18"/>
      <c r="P33" s="13" t="s">
        <v>35</v>
      </c>
      <c r="Q33" s="18">
        <v>19.899999999999999</v>
      </c>
      <c r="R33" s="18">
        <v>19.899999999999999</v>
      </c>
      <c r="S33" s="19">
        <v>19.899999999999999</v>
      </c>
      <c r="T33" s="18">
        <v>19.899999999999999</v>
      </c>
      <c r="AH33" s="12"/>
      <c r="AI33" s="12"/>
      <c r="AJ33" s="12"/>
    </row>
    <row r="34" spans="1:36" ht="18" customHeight="1">
      <c r="A34" s="13" t="s">
        <v>22</v>
      </c>
      <c r="B34" s="18">
        <f t="shared" si="12"/>
        <v>65.8</v>
      </c>
      <c r="C34" s="18" t="s">
        <v>19</v>
      </c>
      <c r="D34" s="18" t="s">
        <v>19</v>
      </c>
      <c r="E34" s="18">
        <f t="shared" si="11"/>
        <v>49.300000000000004</v>
      </c>
      <c r="F34" s="11">
        <f t="shared" si="4"/>
        <v>65.8</v>
      </c>
      <c r="G34" s="11">
        <f t="shared" si="10"/>
        <v>0</v>
      </c>
      <c r="H34" s="11">
        <f t="shared" si="10"/>
        <v>0</v>
      </c>
      <c r="I34" s="11">
        <f t="shared" si="10"/>
        <v>49.300000000000004</v>
      </c>
      <c r="J34" s="85">
        <f t="shared" si="5"/>
        <v>3.622047244094484E-2</v>
      </c>
      <c r="K34" s="85" t="str">
        <f t="shared" si="5"/>
        <v xml:space="preserve"> </v>
      </c>
      <c r="L34" s="85" t="str">
        <f t="shared" si="5"/>
        <v xml:space="preserve"> </v>
      </c>
      <c r="M34" s="85">
        <f t="shared" si="5"/>
        <v>3.5714285714285775E-2</v>
      </c>
      <c r="N34" s="11"/>
      <c r="O34" s="18"/>
      <c r="P34" s="13" t="s">
        <v>22</v>
      </c>
      <c r="Q34" s="18">
        <v>63.5</v>
      </c>
      <c r="R34" s="18" t="s">
        <v>19</v>
      </c>
      <c r="S34" s="19" t="s">
        <v>19</v>
      </c>
      <c r="T34" s="18">
        <v>47.6</v>
      </c>
      <c r="AH34" s="12"/>
      <c r="AI34" s="12"/>
      <c r="AJ34" s="12"/>
    </row>
    <row r="35" spans="1:36" ht="15.75" customHeight="1">
      <c r="A35" s="13"/>
      <c r="B35" s="18"/>
      <c r="C35" s="18"/>
      <c r="D35" s="18"/>
      <c r="E35" s="18"/>
      <c r="F35" s="11">
        <f t="shared" si="4"/>
        <v>0</v>
      </c>
      <c r="G35" s="11">
        <f t="shared" si="10"/>
        <v>0</v>
      </c>
      <c r="H35" s="11">
        <f t="shared" si="10"/>
        <v>0</v>
      </c>
      <c r="I35" s="11">
        <f t="shared" si="10"/>
        <v>0</v>
      </c>
      <c r="J35" s="85" t="str">
        <f t="shared" si="5"/>
        <v xml:space="preserve"> </v>
      </c>
      <c r="K35" s="85" t="str">
        <f t="shared" si="5"/>
        <v xml:space="preserve"> </v>
      </c>
      <c r="L35" s="85" t="str">
        <f t="shared" si="5"/>
        <v xml:space="preserve"> </v>
      </c>
      <c r="M35" s="85" t="str">
        <f t="shared" si="5"/>
        <v xml:space="preserve"> </v>
      </c>
      <c r="N35" s="11"/>
      <c r="O35" s="18"/>
      <c r="P35" s="13"/>
      <c r="Q35" s="18"/>
      <c r="R35" s="18"/>
      <c r="S35" s="18"/>
      <c r="T35" s="18"/>
      <c r="AH35" s="12"/>
      <c r="AI35" s="12"/>
      <c r="AJ35" s="12"/>
    </row>
    <row r="36" spans="1:36" ht="15" customHeight="1" thickBot="1">
      <c r="A36" s="9" t="s">
        <v>36</v>
      </c>
      <c r="B36" s="9"/>
      <c r="C36" s="9"/>
      <c r="D36" s="9"/>
      <c r="E36" s="9"/>
      <c r="F36" s="11">
        <f t="shared" si="4"/>
        <v>0</v>
      </c>
      <c r="G36" s="11">
        <f t="shared" si="10"/>
        <v>0</v>
      </c>
      <c r="H36" s="11">
        <f t="shared" si="10"/>
        <v>0</v>
      </c>
      <c r="I36" s="11">
        <f t="shared" si="10"/>
        <v>0</v>
      </c>
      <c r="J36" s="85" t="str">
        <f t="shared" si="5"/>
        <v xml:space="preserve"> </v>
      </c>
      <c r="K36" s="85" t="str">
        <f t="shared" si="5"/>
        <v xml:space="preserve"> </v>
      </c>
      <c r="L36" s="85" t="str">
        <f t="shared" si="5"/>
        <v xml:space="preserve"> </v>
      </c>
      <c r="M36" s="85" t="str">
        <f t="shared" si="5"/>
        <v xml:space="preserve"> </v>
      </c>
      <c r="N36" s="11"/>
      <c r="O36" s="9"/>
      <c r="P36" s="9" t="s">
        <v>36</v>
      </c>
      <c r="Q36" s="9"/>
      <c r="R36" s="9"/>
      <c r="S36" s="9"/>
      <c r="T36" s="9"/>
      <c r="AH36" s="12"/>
      <c r="AI36" s="12"/>
      <c r="AJ36" s="12"/>
    </row>
    <row r="37" spans="1:36" ht="18" customHeight="1" thickTop="1">
      <c r="A37" s="13" t="s">
        <v>14</v>
      </c>
      <c r="B37" s="18">
        <f>F37</f>
        <v>119.4</v>
      </c>
      <c r="C37" s="18">
        <f t="shared" ref="C37:E44" si="13">G37</f>
        <v>138.30000000000001</v>
      </c>
      <c r="D37" s="18">
        <f t="shared" si="13"/>
        <v>138.30000000000001</v>
      </c>
      <c r="E37" s="18">
        <f t="shared" si="13"/>
        <v>72.8</v>
      </c>
      <c r="F37" s="11">
        <f t="shared" si="4"/>
        <v>119.4</v>
      </c>
      <c r="G37" s="11">
        <f t="shared" si="10"/>
        <v>138.30000000000001</v>
      </c>
      <c r="H37" s="11">
        <f t="shared" si="10"/>
        <v>138.30000000000001</v>
      </c>
      <c r="I37" s="11">
        <f t="shared" si="10"/>
        <v>72.8</v>
      </c>
      <c r="J37" s="85">
        <f t="shared" si="5"/>
        <v>3.55594102341718E-2</v>
      </c>
      <c r="K37" s="85">
        <f t="shared" si="5"/>
        <v>3.5179640718563006E-2</v>
      </c>
      <c r="L37" s="85">
        <f t="shared" si="5"/>
        <v>3.5179640718563006E-2</v>
      </c>
      <c r="M37" s="85">
        <f t="shared" si="5"/>
        <v>3.5561877667140827E-2</v>
      </c>
      <c r="N37" s="11"/>
      <c r="O37" s="18"/>
      <c r="P37" s="13" t="s">
        <v>14</v>
      </c>
      <c r="Q37" s="18">
        <v>115.3</v>
      </c>
      <c r="R37" s="18">
        <v>133.6</v>
      </c>
      <c r="S37" s="18">
        <v>133.6</v>
      </c>
      <c r="T37" s="18">
        <v>70.3</v>
      </c>
      <c r="AH37" s="12"/>
      <c r="AI37" s="12"/>
      <c r="AJ37" s="12"/>
    </row>
    <row r="38" spans="1:36" ht="18" customHeight="1">
      <c r="A38" s="13" t="s">
        <v>15</v>
      </c>
      <c r="B38" s="18">
        <f t="shared" ref="B38:B44" si="14">F38</f>
        <v>120.7</v>
      </c>
      <c r="C38" s="18">
        <f t="shared" si="13"/>
        <v>141</v>
      </c>
      <c r="D38" s="18">
        <f t="shared" si="13"/>
        <v>141</v>
      </c>
      <c r="E38" s="18">
        <f t="shared" si="13"/>
        <v>72.8</v>
      </c>
      <c r="F38" s="11">
        <f t="shared" si="4"/>
        <v>120.7</v>
      </c>
      <c r="G38" s="11">
        <f t="shared" si="10"/>
        <v>141</v>
      </c>
      <c r="H38" s="11">
        <f t="shared" si="10"/>
        <v>141</v>
      </c>
      <c r="I38" s="11">
        <f t="shared" si="10"/>
        <v>72.8</v>
      </c>
      <c r="J38" s="85">
        <f t="shared" si="5"/>
        <v>3.5162950257289952E-2</v>
      </c>
      <c r="K38" s="85">
        <f t="shared" si="5"/>
        <v>3.5242290748898765E-2</v>
      </c>
      <c r="L38" s="85">
        <f t="shared" si="5"/>
        <v>3.5242290748898765E-2</v>
      </c>
      <c r="M38" s="85">
        <f t="shared" si="5"/>
        <v>3.5561877667140827E-2</v>
      </c>
      <c r="N38" s="11"/>
      <c r="O38" s="18"/>
      <c r="P38" s="13" t="s">
        <v>15</v>
      </c>
      <c r="Q38" s="18">
        <v>116.6</v>
      </c>
      <c r="R38" s="18">
        <v>136.19999999999999</v>
      </c>
      <c r="S38" s="18">
        <v>136.19999999999999</v>
      </c>
      <c r="T38" s="18">
        <v>70.3</v>
      </c>
      <c r="AH38" s="12"/>
      <c r="AI38" s="12"/>
      <c r="AJ38" s="12"/>
    </row>
    <row r="39" spans="1:36" ht="18" customHeight="1">
      <c r="A39" s="13" t="s">
        <v>16</v>
      </c>
      <c r="B39" s="18">
        <f t="shared" si="14"/>
        <v>122.10000000000001</v>
      </c>
      <c r="C39" s="18">
        <f t="shared" si="13"/>
        <v>142.4</v>
      </c>
      <c r="D39" s="18">
        <f t="shared" si="13"/>
        <v>142.4</v>
      </c>
      <c r="E39" s="18">
        <f t="shared" si="13"/>
        <v>73.5</v>
      </c>
      <c r="F39" s="11">
        <f t="shared" si="4"/>
        <v>122.10000000000001</v>
      </c>
      <c r="G39" s="11">
        <f t="shared" si="10"/>
        <v>142.4</v>
      </c>
      <c r="H39" s="11">
        <f t="shared" si="10"/>
        <v>142.4</v>
      </c>
      <c r="I39" s="11">
        <f t="shared" si="10"/>
        <v>73.5</v>
      </c>
      <c r="J39" s="85">
        <f t="shared" si="5"/>
        <v>3.5623409669211216E-2</v>
      </c>
      <c r="K39" s="85">
        <f t="shared" si="5"/>
        <v>3.5636363636363674E-2</v>
      </c>
      <c r="L39" s="85">
        <f t="shared" si="5"/>
        <v>3.5636363636363674E-2</v>
      </c>
      <c r="M39" s="85">
        <f t="shared" si="5"/>
        <v>3.5211267605633804E-2</v>
      </c>
      <c r="N39" s="11"/>
      <c r="O39" s="18"/>
      <c r="P39" s="13" t="s">
        <v>16</v>
      </c>
      <c r="Q39" s="18">
        <v>117.9</v>
      </c>
      <c r="R39" s="18">
        <v>137.5</v>
      </c>
      <c r="S39" s="18">
        <v>137.5</v>
      </c>
      <c r="T39" s="18">
        <v>71</v>
      </c>
      <c r="AH39" s="12"/>
      <c r="AI39" s="12"/>
      <c r="AJ39" s="12"/>
    </row>
    <row r="40" spans="1:36" ht="18" customHeight="1">
      <c r="A40" s="13" t="s">
        <v>17</v>
      </c>
      <c r="B40" s="18">
        <f t="shared" si="14"/>
        <v>122.10000000000001</v>
      </c>
      <c r="C40" s="18">
        <f t="shared" si="13"/>
        <v>142.4</v>
      </c>
      <c r="D40" s="18">
        <f t="shared" si="13"/>
        <v>142.4</v>
      </c>
      <c r="E40" s="18">
        <f t="shared" si="13"/>
        <v>73.5</v>
      </c>
      <c r="F40" s="11">
        <f t="shared" si="4"/>
        <v>122.10000000000001</v>
      </c>
      <c r="G40" s="11">
        <f t="shared" si="10"/>
        <v>142.4</v>
      </c>
      <c r="H40" s="11">
        <f t="shared" si="10"/>
        <v>142.4</v>
      </c>
      <c r="I40" s="11">
        <f t="shared" si="10"/>
        <v>73.5</v>
      </c>
      <c r="J40" s="85">
        <f t="shared" si="5"/>
        <v>3.5623409669211216E-2</v>
      </c>
      <c r="K40" s="85">
        <f t="shared" si="5"/>
        <v>3.5636363636363674E-2</v>
      </c>
      <c r="L40" s="85">
        <f t="shared" si="5"/>
        <v>3.5636363636363674E-2</v>
      </c>
      <c r="M40" s="85">
        <f t="shared" si="5"/>
        <v>3.5211267605633804E-2</v>
      </c>
      <c r="N40" s="11"/>
      <c r="O40" s="18"/>
      <c r="P40" s="13" t="s">
        <v>17</v>
      </c>
      <c r="Q40" s="18">
        <v>117.9</v>
      </c>
      <c r="R40" s="18">
        <v>137.5</v>
      </c>
      <c r="S40" s="18">
        <v>137.5</v>
      </c>
      <c r="T40" s="18">
        <v>71</v>
      </c>
      <c r="AH40" s="12"/>
      <c r="AI40" s="12"/>
      <c r="AJ40" s="12"/>
    </row>
    <row r="41" spans="1:36" ht="18" customHeight="1">
      <c r="A41" s="13" t="s">
        <v>18</v>
      </c>
      <c r="B41" s="18" t="s">
        <v>19</v>
      </c>
      <c r="C41" s="18" t="s">
        <v>19</v>
      </c>
      <c r="D41" s="18" t="s">
        <v>19</v>
      </c>
      <c r="E41" s="18">
        <f>I41</f>
        <v>107.60000000000001</v>
      </c>
      <c r="F41" s="11">
        <f t="shared" si="4"/>
        <v>0</v>
      </c>
      <c r="G41" s="11">
        <f t="shared" si="10"/>
        <v>0</v>
      </c>
      <c r="H41" s="11">
        <f t="shared" si="10"/>
        <v>0</v>
      </c>
      <c r="I41" s="11">
        <f t="shared" si="10"/>
        <v>107.60000000000001</v>
      </c>
      <c r="J41" s="85" t="str">
        <f t="shared" si="5"/>
        <v xml:space="preserve"> </v>
      </c>
      <c r="K41" s="85" t="str">
        <f t="shared" si="5"/>
        <v xml:space="preserve"> </v>
      </c>
      <c r="L41" s="85" t="str">
        <f t="shared" si="5"/>
        <v xml:space="preserve"> </v>
      </c>
      <c r="M41" s="85">
        <f t="shared" si="5"/>
        <v>3.5113035113035165E-2</v>
      </c>
      <c r="N41" s="11"/>
      <c r="O41" s="11"/>
      <c r="P41" s="13" t="s">
        <v>18</v>
      </c>
      <c r="Q41" s="11" t="s">
        <v>19</v>
      </c>
      <c r="R41" s="11" t="s">
        <v>19</v>
      </c>
      <c r="S41" s="11" t="s">
        <v>19</v>
      </c>
      <c r="T41" s="11">
        <v>103.95</v>
      </c>
      <c r="AH41" s="12"/>
      <c r="AI41" s="12"/>
      <c r="AJ41" s="12"/>
    </row>
    <row r="42" spans="1:36" ht="18" customHeight="1">
      <c r="A42" s="13" t="s">
        <v>154</v>
      </c>
      <c r="B42" s="14" t="s">
        <v>19</v>
      </c>
      <c r="C42" s="11" t="s">
        <v>19</v>
      </c>
      <c r="D42" s="14" t="s">
        <v>19</v>
      </c>
      <c r="E42" s="18">
        <v>120.45</v>
      </c>
      <c r="F42" s="232" t="s">
        <v>155</v>
      </c>
      <c r="G42" s="11"/>
      <c r="H42" s="11"/>
      <c r="I42" s="11"/>
      <c r="J42" s="85"/>
      <c r="K42" s="85"/>
      <c r="L42" s="85"/>
      <c r="M42" s="85"/>
      <c r="N42" s="11"/>
      <c r="O42" s="11"/>
      <c r="P42" s="13"/>
      <c r="Q42" s="11"/>
      <c r="R42" s="11"/>
      <c r="S42" s="11"/>
      <c r="T42" s="11"/>
      <c r="AH42" s="12"/>
      <c r="AI42" s="12"/>
      <c r="AJ42" s="12"/>
    </row>
    <row r="43" spans="1:36" ht="18" customHeight="1">
      <c r="A43" s="13" t="s">
        <v>37</v>
      </c>
      <c r="B43" s="18">
        <f t="shared" si="14"/>
        <v>24.700000000000003</v>
      </c>
      <c r="C43" s="18">
        <f t="shared" si="13"/>
        <v>41.1</v>
      </c>
      <c r="D43" s="18">
        <f t="shared" si="13"/>
        <v>41.1</v>
      </c>
      <c r="E43" s="18">
        <f t="shared" si="13"/>
        <v>16.5</v>
      </c>
      <c r="F43" s="11">
        <f t="shared" si="4"/>
        <v>24.700000000000003</v>
      </c>
      <c r="G43" s="11">
        <f t="shared" si="10"/>
        <v>41.1</v>
      </c>
      <c r="H43" s="11">
        <f t="shared" si="10"/>
        <v>41.1</v>
      </c>
      <c r="I43" s="11">
        <f t="shared" si="10"/>
        <v>16.5</v>
      </c>
      <c r="J43" s="85">
        <f t="shared" si="5"/>
        <v>3.7815126050420256E-2</v>
      </c>
      <c r="K43" s="85">
        <f t="shared" si="5"/>
        <v>3.5264483627203989E-2</v>
      </c>
      <c r="L43" s="85">
        <f t="shared" si="5"/>
        <v>3.5264483627203989E-2</v>
      </c>
      <c r="M43" s="85">
        <f t="shared" si="5"/>
        <v>3.7735849056603751E-2</v>
      </c>
      <c r="N43" s="11"/>
      <c r="O43" s="18"/>
      <c r="P43" s="13" t="s">
        <v>37</v>
      </c>
      <c r="Q43" s="18">
        <v>23.8</v>
      </c>
      <c r="R43" s="18">
        <v>39.700000000000003</v>
      </c>
      <c r="S43" s="18">
        <v>39.700000000000003</v>
      </c>
      <c r="T43" s="18">
        <v>15.9</v>
      </c>
      <c r="AH43" s="12"/>
      <c r="AI43" s="12"/>
      <c r="AJ43" s="12"/>
    </row>
    <row r="44" spans="1:36" ht="17.25" customHeight="1">
      <c r="A44" s="13" t="s">
        <v>22</v>
      </c>
      <c r="B44" s="18">
        <f t="shared" si="14"/>
        <v>41.1</v>
      </c>
      <c r="C44" s="18">
        <f t="shared" si="13"/>
        <v>82.100000000000009</v>
      </c>
      <c r="D44" s="18">
        <f t="shared" si="13"/>
        <v>82.100000000000009</v>
      </c>
      <c r="E44" s="18">
        <f t="shared" si="13"/>
        <v>38.300000000000004</v>
      </c>
      <c r="F44" s="11">
        <f t="shared" si="4"/>
        <v>41.1</v>
      </c>
      <c r="G44" s="11">
        <f t="shared" si="10"/>
        <v>82.100000000000009</v>
      </c>
      <c r="H44" s="11">
        <f t="shared" si="10"/>
        <v>82.100000000000009</v>
      </c>
      <c r="I44" s="11">
        <f t="shared" si="10"/>
        <v>38.300000000000004</v>
      </c>
      <c r="J44" s="85">
        <f t="shared" si="5"/>
        <v>3.5264483627203989E-2</v>
      </c>
      <c r="K44" s="85">
        <f t="shared" si="5"/>
        <v>3.5308953341740369E-2</v>
      </c>
      <c r="L44" s="85">
        <f t="shared" si="5"/>
        <v>3.5308953341740369E-2</v>
      </c>
      <c r="M44" s="85">
        <f t="shared" si="5"/>
        <v>3.5135135135135248E-2</v>
      </c>
      <c r="N44" s="11"/>
      <c r="O44" s="18"/>
      <c r="P44" s="13" t="s">
        <v>22</v>
      </c>
      <c r="Q44" s="18">
        <v>39.700000000000003</v>
      </c>
      <c r="R44" s="18">
        <v>79.3</v>
      </c>
      <c r="S44" s="18">
        <v>79.3</v>
      </c>
      <c r="T44" s="18">
        <v>37</v>
      </c>
      <c r="AH44" s="12"/>
      <c r="AI44" s="12"/>
      <c r="AJ44" s="12"/>
    </row>
    <row r="45" spans="1:36" ht="17.25" customHeight="1">
      <c r="A45" s="13"/>
      <c r="B45" s="21"/>
      <c r="C45" s="21"/>
      <c r="D45" s="21"/>
      <c r="E45" s="21"/>
      <c r="F45" s="21"/>
      <c r="G45" s="21"/>
      <c r="H45" s="21"/>
      <c r="I45" s="21"/>
      <c r="J45" s="86"/>
      <c r="K45" s="86"/>
      <c r="L45" s="86"/>
      <c r="M45" s="86"/>
      <c r="N45" s="21"/>
      <c r="O45" s="21"/>
      <c r="P45" s="13"/>
      <c r="Q45" s="21"/>
      <c r="R45" s="21"/>
      <c r="S45" s="21"/>
      <c r="T45" s="21"/>
      <c r="U45" s="96"/>
      <c r="AF45">
        <v>5.75</v>
      </c>
    </row>
    <row r="46" spans="1:36" ht="17.25" customHeight="1">
      <c r="A46" s="78" t="s">
        <v>105</v>
      </c>
      <c r="B46" s="21"/>
      <c r="C46" s="23"/>
      <c r="D46" s="21"/>
      <c r="E46" s="23"/>
      <c r="F46" s="23">
        <f>CEILING(U46*(1+$F$8),0.1)</f>
        <v>6.9</v>
      </c>
      <c r="G46" s="23"/>
      <c r="H46" s="23"/>
      <c r="I46" s="23"/>
      <c r="J46" s="87">
        <f>(F46-U46)/U46</f>
        <v>4.5454545454545567E-2</v>
      </c>
      <c r="K46" s="88"/>
      <c r="L46" s="88"/>
      <c r="M46" s="88"/>
      <c r="N46" s="23"/>
      <c r="O46" s="23"/>
      <c r="P46" s="78" t="s">
        <v>38</v>
      </c>
      <c r="Q46" s="21"/>
      <c r="R46" s="23"/>
      <c r="S46" s="21"/>
      <c r="T46" s="23"/>
      <c r="U46" s="97">
        <v>6.6</v>
      </c>
      <c r="AF46">
        <v>18.48</v>
      </c>
    </row>
    <row r="47" spans="1:36" ht="17.25" customHeight="1">
      <c r="A47" s="79" t="s">
        <v>156</v>
      </c>
      <c r="B47" s="23"/>
      <c r="D47" s="21"/>
      <c r="E47" s="23"/>
      <c r="F47" s="23">
        <f>CEILING(U47*(1+$F$8),0.1)</f>
        <v>22</v>
      </c>
      <c r="G47" s="23"/>
      <c r="H47" s="23"/>
      <c r="I47" s="23"/>
      <c r="J47" s="87">
        <f t="shared" ref="J47:J48" si="15">(F47-U47)/U47</f>
        <v>3.7735849056603807E-2</v>
      </c>
      <c r="K47" s="88"/>
      <c r="L47" s="88"/>
      <c r="M47" s="88"/>
      <c r="N47" s="23"/>
      <c r="O47" s="23"/>
      <c r="P47" s="79" t="s">
        <v>41</v>
      </c>
      <c r="Q47" s="21"/>
      <c r="R47" s="23"/>
      <c r="S47" s="21"/>
      <c r="T47" s="23"/>
      <c r="U47" s="97">
        <v>21.2</v>
      </c>
      <c r="AF47">
        <v>46.2</v>
      </c>
    </row>
    <row r="48" spans="1:36" ht="17.25" customHeight="1">
      <c r="A48" s="80"/>
      <c r="B48" s="26"/>
      <c r="C48" s="27"/>
      <c r="D48" s="26"/>
      <c r="E48" s="27"/>
      <c r="F48" s="23">
        <f t="shared" ref="F48:F49" si="16">CEILING(U48*(1+$F$8),0.1)</f>
        <v>0</v>
      </c>
      <c r="G48" s="27"/>
      <c r="H48" s="27"/>
      <c r="I48" s="27"/>
      <c r="J48" s="87" t="e">
        <f t="shared" si="15"/>
        <v>#DIV/0!</v>
      </c>
      <c r="K48" s="89"/>
      <c r="L48" s="89"/>
      <c r="M48" s="89"/>
      <c r="N48" s="27"/>
      <c r="O48" s="27"/>
      <c r="P48" s="80"/>
      <c r="Q48" s="26"/>
      <c r="R48" s="27"/>
      <c r="S48" s="26"/>
      <c r="T48" s="27"/>
      <c r="U48" s="98"/>
    </row>
    <row r="49" spans="1:31" ht="16.149999999999999" customHeight="1">
      <c r="A49" s="81" t="s">
        <v>106</v>
      </c>
      <c r="B49" s="28"/>
      <c r="C49" s="28"/>
      <c r="D49" s="28"/>
      <c r="E49" s="28"/>
      <c r="F49" s="23">
        <f t="shared" si="16"/>
        <v>54.800000000000004</v>
      </c>
      <c r="G49" s="28"/>
      <c r="H49" s="28"/>
      <c r="I49" s="28"/>
      <c r="J49" s="69"/>
      <c r="K49" s="69"/>
      <c r="L49" s="69"/>
      <c r="M49" s="69"/>
      <c r="N49" s="28"/>
      <c r="O49" s="28"/>
      <c r="P49" s="81" t="s">
        <v>45</v>
      </c>
      <c r="Q49" s="28"/>
      <c r="R49" s="28"/>
      <c r="S49" s="28"/>
      <c r="T49" s="28"/>
      <c r="U49" s="99">
        <v>52.9</v>
      </c>
      <c r="V49" s="28"/>
      <c r="W49" s="28"/>
      <c r="X49" s="69"/>
      <c r="Y49" s="69"/>
      <c r="Z49" s="69"/>
      <c r="AA49" s="28"/>
    </row>
    <row r="50" spans="1:31" ht="15" customHeight="1">
      <c r="A50" s="9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31" ht="16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31" ht="15.75" hidden="1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237"/>
      <c r="AC52" s="237"/>
      <c r="AD52" s="30"/>
      <c r="AE52" s="30"/>
    </row>
    <row r="53" spans="1:3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35"/>
      <c r="AC53" s="235"/>
      <c r="AD53" s="235"/>
      <c r="AE53" s="235"/>
    </row>
  </sheetData>
  <mergeCells count="10">
    <mergeCell ref="A4:E4"/>
    <mergeCell ref="P4:T4"/>
    <mergeCell ref="A5:E5"/>
    <mergeCell ref="P5:T5"/>
    <mergeCell ref="AB53:AE53"/>
    <mergeCell ref="J8:M8"/>
    <mergeCell ref="AB52:AC52"/>
    <mergeCell ref="A6:E6"/>
    <mergeCell ref="P6:T6"/>
    <mergeCell ref="F7:I7"/>
  </mergeCells>
  <printOptions horizontalCentered="1"/>
  <pageMargins left="0" right="0" top="0" bottom="0" header="0" footer="0"/>
  <pageSetup scale="81" orientation="portrait" r:id="rId1"/>
  <headerFooter alignWithMargins="0">
    <oddFooter xml:space="preserve">&amp;RMay 5, 2025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20482" r:id="rId4">
          <objectPr defaultSize="0" autoPict="0" r:id="rId5">
            <anchor moveWithCells="1" sizeWithCells="1">
              <from>
                <xdr:col>15</xdr:col>
                <xdr:colOff>260350</xdr:colOff>
                <xdr:row>0</xdr:row>
                <xdr:rowOff>133350</xdr:rowOff>
              </from>
              <to>
                <xdr:col>16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2048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899D-1961-4C7E-A917-7C01684F71B0}">
  <sheetPr>
    <tabColor rgb="FF92D050"/>
    <pageSetUpPr fitToPage="1"/>
  </sheetPr>
  <dimension ref="A1:N48"/>
  <sheetViews>
    <sheetView view="pageBreakPreview" topLeftCell="B1" zoomScale="80" zoomScaleNormal="100" zoomScaleSheetLayoutView="80" workbookViewId="0">
      <selection activeCell="B2" sqref="B2:C2"/>
    </sheetView>
  </sheetViews>
  <sheetFormatPr defaultColWidth="10.84375" defaultRowHeight="15.5"/>
  <cols>
    <col min="1" max="1" width="40.23046875" style="31" hidden="1" customWidth="1"/>
    <col min="2" max="2" width="55.765625" style="31" customWidth="1"/>
    <col min="3" max="3" width="23.84375" style="32" customWidth="1"/>
    <col min="4" max="4" width="23.84375" style="32" hidden="1" customWidth="1"/>
    <col min="5" max="5" width="15.765625" style="32" customWidth="1"/>
    <col min="6" max="6" width="55.765625" style="31" customWidth="1"/>
    <col min="7" max="9" width="23.84375" style="32" customWidth="1"/>
    <col min="10" max="10" width="55.765625" style="31" customWidth="1"/>
    <col min="11" max="11" width="23.84375" style="32" customWidth="1"/>
    <col min="12" max="16384" width="10.84375" style="31"/>
  </cols>
  <sheetData>
    <row r="1" spans="1:14" ht="79.150000000000006" customHeight="1"/>
    <row r="2" spans="1:14" customFormat="1" ht="19.5" customHeight="1">
      <c r="A2" s="52" t="s">
        <v>0</v>
      </c>
      <c r="B2" s="233" t="s">
        <v>0</v>
      </c>
      <c r="C2" s="233"/>
      <c r="D2" s="1"/>
      <c r="E2" s="1"/>
      <c r="F2" s="233" t="s">
        <v>0</v>
      </c>
      <c r="G2" s="233"/>
      <c r="H2" s="1"/>
      <c r="I2" s="1"/>
      <c r="L2" s="52"/>
    </row>
    <row r="3" spans="1:14" customFormat="1" ht="23.25" customHeight="1">
      <c r="A3" s="51" t="s">
        <v>1</v>
      </c>
      <c r="B3" s="234" t="s">
        <v>1</v>
      </c>
      <c r="C3" s="234"/>
      <c r="D3" s="83">
        <v>0.04</v>
      </c>
      <c r="E3" s="2"/>
      <c r="F3" s="234" t="s">
        <v>1</v>
      </c>
      <c r="G3" s="234"/>
      <c r="H3" s="2"/>
      <c r="I3" s="2"/>
      <c r="L3" s="51"/>
    </row>
    <row r="4" spans="1:14" customFormat="1" ht="18" customHeight="1">
      <c r="A4" s="53">
        <v>44361</v>
      </c>
      <c r="B4" s="238">
        <v>45782</v>
      </c>
      <c r="C4" s="238"/>
      <c r="D4" s="50"/>
      <c r="E4" s="50"/>
      <c r="F4" s="238" t="s">
        <v>109</v>
      </c>
      <c r="G4" s="238"/>
      <c r="H4" s="50"/>
      <c r="I4" s="50"/>
      <c r="L4" s="53"/>
    </row>
    <row r="5" spans="1:14" customFormat="1" ht="18" customHeight="1">
      <c r="A5" s="50"/>
      <c r="B5" s="50"/>
      <c r="C5" s="50"/>
      <c r="D5" s="58" t="s">
        <v>48</v>
      </c>
      <c r="E5" s="58"/>
      <c r="F5" s="50"/>
      <c r="G5" s="50"/>
      <c r="H5" s="58" t="s">
        <v>108</v>
      </c>
      <c r="I5" s="58" t="s">
        <v>110</v>
      </c>
      <c r="L5" s="50"/>
    </row>
    <row r="6" spans="1:14">
      <c r="A6" s="32" t="s">
        <v>49</v>
      </c>
      <c r="B6" s="54" t="s">
        <v>50</v>
      </c>
      <c r="C6" s="18"/>
      <c r="D6" s="18"/>
      <c r="E6" s="18"/>
      <c r="F6" s="54" t="s">
        <v>50</v>
      </c>
      <c r="G6" s="18"/>
      <c r="H6" s="18"/>
      <c r="I6" s="18"/>
      <c r="J6"/>
      <c r="K6"/>
    </row>
    <row r="7" spans="1:14">
      <c r="B7" s="18"/>
      <c r="C7" s="18"/>
      <c r="D7" s="18"/>
      <c r="E7" s="18"/>
      <c r="F7" s="18"/>
      <c r="G7" s="18"/>
      <c r="H7" s="18"/>
      <c r="I7" s="18"/>
      <c r="J7"/>
      <c r="K7"/>
      <c r="N7" s="33" t="s">
        <v>51</v>
      </c>
    </row>
    <row r="8" spans="1:14">
      <c r="A8" s="31" t="s">
        <v>52</v>
      </c>
      <c r="B8" s="54" t="s">
        <v>53</v>
      </c>
      <c r="C8" s="102">
        <f>I8</f>
        <v>4.1500000000000004</v>
      </c>
      <c r="D8" s="18">
        <f>IFERROR(ROUND(G8*(1+$D$3),1)," ")</f>
        <v>4.2</v>
      </c>
      <c r="E8" s="92"/>
      <c r="F8" s="54" t="s">
        <v>53</v>
      </c>
      <c r="G8" s="18">
        <v>4</v>
      </c>
      <c r="H8" s="100">
        <v>3.5000000000000003E-2</v>
      </c>
      <c r="I8" s="101">
        <f>MROUND(G8*(1+H8),0.05)</f>
        <v>4.1500000000000004</v>
      </c>
      <c r="J8"/>
      <c r="K8"/>
    </row>
    <row r="9" spans="1:14">
      <c r="A9" s="31" t="s">
        <v>54</v>
      </c>
      <c r="B9" s="54" t="s">
        <v>55</v>
      </c>
      <c r="C9" s="102">
        <f t="shared" ref="C9:C23" si="0">I9</f>
        <v>14.5</v>
      </c>
      <c r="D9" s="18">
        <f t="shared" ref="D9:D26" si="1">IFERROR(ROUND(G9*(1+$D$3),1)," ")</f>
        <v>14.6</v>
      </c>
      <c r="E9" s="92"/>
      <c r="F9" s="54" t="s">
        <v>55</v>
      </c>
      <c r="G9" s="18">
        <v>14</v>
      </c>
      <c r="H9" s="100">
        <v>3.5000000000000003E-2</v>
      </c>
      <c r="I9" s="101">
        <f t="shared" ref="I9:I23" si="2">MROUND(G9*(1+H9),0.05)</f>
        <v>14.5</v>
      </c>
      <c r="J9"/>
      <c r="K9"/>
    </row>
    <row r="10" spans="1:14">
      <c r="B10" s="54"/>
      <c r="C10" s="102"/>
      <c r="D10" s="18">
        <f t="shared" si="1"/>
        <v>0</v>
      </c>
      <c r="E10" s="92"/>
      <c r="F10" s="54" t="str">
        <f>IFERROR(CEILING(Q10*(1+$F$8),0.1)," ")</f>
        <v xml:space="preserve"> </v>
      </c>
      <c r="G10" s="18"/>
      <c r="H10" s="100"/>
      <c r="I10" s="101"/>
      <c r="J10"/>
      <c r="K10"/>
    </row>
    <row r="11" spans="1:14">
      <c r="A11" s="31" t="s">
        <v>56</v>
      </c>
      <c r="B11" s="54" t="s">
        <v>57</v>
      </c>
      <c r="C11" s="102">
        <f t="shared" si="0"/>
        <v>5.15</v>
      </c>
      <c r="D11" s="18">
        <f t="shared" si="1"/>
        <v>5.2</v>
      </c>
      <c r="E11" s="92"/>
      <c r="F11" s="54" t="s">
        <v>57</v>
      </c>
      <c r="G11" s="18">
        <v>5</v>
      </c>
      <c r="H11" s="100">
        <v>3.5000000000000003E-2</v>
      </c>
      <c r="I11" s="101">
        <f t="shared" si="2"/>
        <v>5.15</v>
      </c>
      <c r="J11"/>
      <c r="K11"/>
    </row>
    <row r="12" spans="1:14">
      <c r="B12" s="54"/>
      <c r="C12" s="102"/>
      <c r="D12" s="18">
        <f t="shared" si="1"/>
        <v>0</v>
      </c>
      <c r="E12" s="92"/>
      <c r="F12" s="54"/>
      <c r="G12" s="18"/>
      <c r="H12" s="100"/>
      <c r="I12" s="101"/>
      <c r="J12"/>
      <c r="K12"/>
    </row>
    <row r="13" spans="1:14">
      <c r="A13" s="34" t="s">
        <v>58</v>
      </c>
      <c r="B13" s="54" t="s">
        <v>59</v>
      </c>
      <c r="C13" s="102">
        <f t="shared" si="0"/>
        <v>25.85</v>
      </c>
      <c r="D13" s="18">
        <f t="shared" si="1"/>
        <v>26</v>
      </c>
      <c r="E13" s="92"/>
      <c r="F13" s="54" t="s">
        <v>59</v>
      </c>
      <c r="G13" s="18">
        <v>25</v>
      </c>
      <c r="H13" s="100">
        <v>3.5000000000000003E-2</v>
      </c>
      <c r="I13" s="101">
        <f t="shared" si="2"/>
        <v>25.85</v>
      </c>
      <c r="J13"/>
      <c r="K13"/>
    </row>
    <row r="14" spans="1:14">
      <c r="A14" s="34" t="s">
        <v>60</v>
      </c>
      <c r="B14" s="54" t="s">
        <v>61</v>
      </c>
      <c r="C14" s="102">
        <f t="shared" si="0"/>
        <v>36.200000000000003</v>
      </c>
      <c r="D14" s="18">
        <f t="shared" si="1"/>
        <v>36.4</v>
      </c>
      <c r="E14" s="92"/>
      <c r="F14" s="54" t="s">
        <v>61</v>
      </c>
      <c r="G14" s="18">
        <v>35</v>
      </c>
      <c r="H14" s="100">
        <v>3.5000000000000003E-2</v>
      </c>
      <c r="I14" s="101">
        <f t="shared" si="2"/>
        <v>36.200000000000003</v>
      </c>
      <c r="J14"/>
      <c r="K14"/>
    </row>
    <row r="15" spans="1:14">
      <c r="A15" s="34" t="s">
        <v>62</v>
      </c>
      <c r="B15" s="54" t="s">
        <v>63</v>
      </c>
      <c r="C15" s="102">
        <f t="shared" si="0"/>
        <v>4.1500000000000004</v>
      </c>
      <c r="D15" s="18">
        <f t="shared" si="1"/>
        <v>4.2</v>
      </c>
      <c r="E15" s="92"/>
      <c r="F15" s="54" t="s">
        <v>63</v>
      </c>
      <c r="G15" s="18">
        <v>4</v>
      </c>
      <c r="H15" s="100">
        <v>3.5000000000000003E-2</v>
      </c>
      <c r="I15" s="101">
        <f t="shared" si="2"/>
        <v>4.1500000000000004</v>
      </c>
      <c r="J15"/>
      <c r="K15"/>
    </row>
    <row r="16" spans="1:14">
      <c r="A16" s="34" t="s">
        <v>64</v>
      </c>
      <c r="B16" s="54" t="s">
        <v>65</v>
      </c>
      <c r="C16" s="102">
        <f t="shared" si="0"/>
        <v>4.1500000000000004</v>
      </c>
      <c r="D16" s="18">
        <f t="shared" si="1"/>
        <v>4.2</v>
      </c>
      <c r="E16" s="92"/>
      <c r="F16" s="54" t="s">
        <v>65</v>
      </c>
      <c r="G16" s="18">
        <v>4</v>
      </c>
      <c r="H16" s="100">
        <v>3.5000000000000003E-2</v>
      </c>
      <c r="I16" s="101">
        <f t="shared" si="2"/>
        <v>4.1500000000000004</v>
      </c>
      <c r="J16"/>
      <c r="K16"/>
    </row>
    <row r="17" spans="1:11" ht="14.5" customHeight="1">
      <c r="B17" s="54"/>
      <c r="C17" s="102"/>
      <c r="D17" s="18">
        <f t="shared" si="1"/>
        <v>0</v>
      </c>
      <c r="E17" s="92"/>
      <c r="F17" s="54"/>
      <c r="G17" s="18"/>
      <c r="H17" s="100"/>
      <c r="I17" s="101"/>
      <c r="J17"/>
      <c r="K17"/>
    </row>
    <row r="18" spans="1:11">
      <c r="A18" s="34" t="s">
        <v>66</v>
      </c>
      <c r="B18" s="54" t="s">
        <v>67</v>
      </c>
      <c r="C18" s="102">
        <f t="shared" si="0"/>
        <v>31.05</v>
      </c>
      <c r="D18" s="18">
        <f t="shared" si="1"/>
        <v>31.2</v>
      </c>
      <c r="E18" s="92"/>
      <c r="F18" s="54" t="s">
        <v>67</v>
      </c>
      <c r="G18" s="18">
        <v>30</v>
      </c>
      <c r="H18" s="100">
        <v>3.5000000000000003E-2</v>
      </c>
      <c r="I18" s="101">
        <f t="shared" si="2"/>
        <v>31.05</v>
      </c>
      <c r="J18"/>
      <c r="K18"/>
    </row>
    <row r="19" spans="1:11">
      <c r="A19" s="34" t="s">
        <v>68</v>
      </c>
      <c r="B19" s="54" t="s">
        <v>69</v>
      </c>
      <c r="C19" s="102">
        <f t="shared" si="0"/>
        <v>20.700000000000003</v>
      </c>
      <c r="D19" s="18">
        <f t="shared" si="1"/>
        <v>20.8</v>
      </c>
      <c r="E19" s="92"/>
      <c r="F19" s="54" t="s">
        <v>69</v>
      </c>
      <c r="G19" s="18">
        <v>20</v>
      </c>
      <c r="H19" s="100">
        <v>3.5000000000000003E-2</v>
      </c>
      <c r="I19" s="101">
        <f t="shared" si="2"/>
        <v>20.700000000000003</v>
      </c>
      <c r="J19"/>
      <c r="K19"/>
    </row>
    <row r="20" spans="1:11">
      <c r="A20" s="34"/>
      <c r="B20" s="54"/>
      <c r="C20" s="102"/>
      <c r="D20" s="18">
        <f t="shared" si="1"/>
        <v>0</v>
      </c>
      <c r="E20" s="92"/>
      <c r="F20" s="54"/>
      <c r="G20" s="18"/>
      <c r="H20" s="100"/>
      <c r="I20" s="101"/>
      <c r="J20"/>
      <c r="K20"/>
    </row>
    <row r="21" spans="1:11" hidden="1">
      <c r="A21" s="34"/>
      <c r="B21" s="54" t="s">
        <v>70</v>
      </c>
      <c r="C21" s="102">
        <f t="shared" si="0"/>
        <v>2.75</v>
      </c>
      <c r="D21" s="18">
        <f>G21*(1+D3)</f>
        <v>2.7559999999999998</v>
      </c>
      <c r="E21" s="92"/>
      <c r="F21" s="54" t="s">
        <v>70</v>
      </c>
      <c r="G21" s="18">
        <v>2.65</v>
      </c>
      <c r="H21" s="100">
        <v>3.5000000000000003E-2</v>
      </c>
      <c r="I21" s="101">
        <f t="shared" si="2"/>
        <v>2.75</v>
      </c>
      <c r="J21"/>
      <c r="K21"/>
    </row>
    <row r="22" spans="1:11">
      <c r="A22" s="34"/>
      <c r="B22" s="54"/>
      <c r="C22" s="102"/>
      <c r="D22" s="18">
        <f t="shared" si="1"/>
        <v>0</v>
      </c>
      <c r="E22" s="92"/>
      <c r="F22" s="54"/>
      <c r="G22" s="18"/>
      <c r="H22" s="100"/>
      <c r="I22" s="101"/>
      <c r="J22"/>
      <c r="K22"/>
    </row>
    <row r="23" spans="1:11">
      <c r="A23" s="31" t="s">
        <v>71</v>
      </c>
      <c r="B23" s="54" t="s">
        <v>72</v>
      </c>
      <c r="C23" s="102">
        <f t="shared" si="0"/>
        <v>12.4</v>
      </c>
      <c r="D23" s="18">
        <f t="shared" si="1"/>
        <v>12.5</v>
      </c>
      <c r="E23" s="92"/>
      <c r="F23" s="54" t="s">
        <v>72</v>
      </c>
      <c r="G23" s="18">
        <v>12</v>
      </c>
      <c r="H23" s="100">
        <v>3.5000000000000003E-2</v>
      </c>
      <c r="I23" s="101">
        <f t="shared" si="2"/>
        <v>12.4</v>
      </c>
      <c r="J23"/>
      <c r="K23"/>
    </row>
    <row r="24" spans="1:11">
      <c r="B24" s="54"/>
      <c r="C24" s="18"/>
      <c r="D24" s="18">
        <f t="shared" si="1"/>
        <v>0</v>
      </c>
      <c r="E24" s="92"/>
      <c r="F24" s="54"/>
      <c r="G24" s="18"/>
      <c r="H24" s="59"/>
      <c r="I24" s="57" t="str">
        <f t="shared" ref="I24:I26" si="3">IFERROR((G24-K24)/K24," ")</f>
        <v xml:space="preserve"> </v>
      </c>
      <c r="J24"/>
      <c r="K24"/>
    </row>
    <row r="25" spans="1:11">
      <c r="A25" s="34" t="s">
        <v>73</v>
      </c>
      <c r="B25" s="54" t="s">
        <v>74</v>
      </c>
      <c r="C25" s="18" t="s">
        <v>75</v>
      </c>
      <c r="D25" s="18" t="str">
        <f t="shared" si="1"/>
        <v xml:space="preserve"> </v>
      </c>
      <c r="E25" s="92"/>
      <c r="F25" s="54" t="s">
        <v>74</v>
      </c>
      <c r="G25" s="18" t="s">
        <v>75</v>
      </c>
      <c r="H25" s="18"/>
      <c r="I25" s="57" t="str">
        <f t="shared" si="3"/>
        <v xml:space="preserve"> </v>
      </c>
      <c r="J25"/>
      <c r="K25"/>
    </row>
    <row r="26" spans="1:11">
      <c r="A26" s="34" t="s">
        <v>76</v>
      </c>
      <c r="B26" s="54" t="s">
        <v>77</v>
      </c>
      <c r="C26" s="18" t="s">
        <v>75</v>
      </c>
      <c r="D26" s="18" t="str">
        <f t="shared" si="1"/>
        <v xml:space="preserve"> </v>
      </c>
      <c r="E26" s="92"/>
      <c r="F26" s="54" t="s">
        <v>77</v>
      </c>
      <c r="G26" s="18" t="s">
        <v>75</v>
      </c>
      <c r="H26" s="18"/>
      <c r="I26" s="57" t="str">
        <f t="shared" si="3"/>
        <v xml:space="preserve"> </v>
      </c>
      <c r="J26"/>
      <c r="K26"/>
    </row>
    <row r="27" spans="1:11">
      <c r="A27" s="34" t="s">
        <v>78</v>
      </c>
      <c r="B27" s="54" t="s">
        <v>79</v>
      </c>
      <c r="C27" s="18" t="s">
        <v>75</v>
      </c>
      <c r="D27" s="18" t="str">
        <f t="shared" ref="D27" si="4">IFERROR(G27*(1+$D$3)," ")</f>
        <v xml:space="preserve"> </v>
      </c>
      <c r="E27" s="92"/>
      <c r="F27" s="54" t="s">
        <v>79</v>
      </c>
      <c r="G27" s="18" t="s">
        <v>75</v>
      </c>
      <c r="H27" s="18"/>
      <c r="I27" s="18"/>
      <c r="J27"/>
      <c r="K27"/>
    </row>
    <row r="28" spans="1:11">
      <c r="A28" s="34"/>
      <c r="B28" s="54"/>
      <c r="C28" s="18"/>
      <c r="D28" s="18"/>
      <c r="E28" s="18"/>
      <c r="F28" s="54"/>
      <c r="G28" s="18"/>
      <c r="H28" s="18"/>
      <c r="I28" s="18"/>
      <c r="J28"/>
      <c r="K28"/>
    </row>
    <row r="29" spans="1:11">
      <c r="A29" s="31" t="s">
        <v>82</v>
      </c>
      <c r="D29" s="18"/>
      <c r="E29" s="18"/>
      <c r="H29" s="18"/>
      <c r="I29" s="18"/>
      <c r="J29"/>
      <c r="K29"/>
    </row>
    <row r="30" spans="1:11">
      <c r="A30" s="31" t="s">
        <v>84</v>
      </c>
      <c r="D30" s="18"/>
      <c r="E30" s="18"/>
      <c r="H30" s="18"/>
      <c r="I30" s="18"/>
      <c r="J30"/>
      <c r="K30"/>
    </row>
    <row r="31" spans="1:11">
      <c r="A31" s="31" t="s">
        <v>85</v>
      </c>
      <c r="D31" s="18"/>
      <c r="E31" s="18"/>
      <c r="H31" s="18"/>
      <c r="I31" s="18"/>
      <c r="J31"/>
      <c r="K31"/>
    </row>
    <row r="32" spans="1:11">
      <c r="A32" s="35" t="s">
        <v>86</v>
      </c>
      <c r="B32" s="61"/>
      <c r="C32" s="62"/>
      <c r="D32" s="59"/>
      <c r="E32" s="59"/>
      <c r="F32" s="61"/>
      <c r="G32" s="62"/>
      <c r="H32" s="59"/>
      <c r="I32" s="59"/>
      <c r="J32"/>
      <c r="K32"/>
    </row>
    <row r="33" spans="1:11">
      <c r="B33" s="61"/>
      <c r="D33" s="91"/>
      <c r="F33" s="61"/>
      <c r="J33"/>
      <c r="K33"/>
    </row>
    <row r="34" spans="1:11">
      <c r="J34"/>
      <c r="K34"/>
    </row>
    <row r="35" spans="1:11">
      <c r="J35"/>
      <c r="K35"/>
    </row>
    <row r="36" spans="1:11">
      <c r="J36"/>
      <c r="K36"/>
    </row>
    <row r="37" spans="1:11">
      <c r="J37"/>
      <c r="K37"/>
    </row>
    <row r="38" spans="1:11">
      <c r="J38"/>
      <c r="K38"/>
    </row>
    <row r="39" spans="1:11">
      <c r="J39"/>
      <c r="K39"/>
    </row>
    <row r="40" spans="1:11">
      <c r="J40"/>
      <c r="K40"/>
    </row>
    <row r="41" spans="1:11">
      <c r="B41" s="61"/>
      <c r="C41" s="62"/>
      <c r="D41" s="62"/>
      <c r="E41" s="62"/>
      <c r="F41" s="61"/>
      <c r="G41" s="62"/>
      <c r="H41" s="62"/>
      <c r="I41" s="62"/>
      <c r="J41"/>
      <c r="K41"/>
    </row>
    <row r="42" spans="1:11">
      <c r="B42" s="61"/>
      <c r="C42" s="62"/>
      <c r="D42" s="62"/>
      <c r="E42" s="62"/>
      <c r="F42" s="61"/>
      <c r="G42" s="62"/>
      <c r="H42" s="62"/>
      <c r="I42" s="62"/>
      <c r="J42"/>
      <c r="K42"/>
    </row>
    <row r="43" spans="1:11">
      <c r="J43"/>
      <c r="K43"/>
    </row>
    <row r="44" spans="1:11">
      <c r="J44"/>
      <c r="K44"/>
    </row>
    <row r="45" spans="1:11">
      <c r="B45" s="61"/>
      <c r="F45" s="61"/>
      <c r="J45"/>
      <c r="K45"/>
    </row>
    <row r="46" spans="1:11">
      <c r="J46"/>
      <c r="K46"/>
    </row>
    <row r="47" spans="1:11">
      <c r="A47" s="61"/>
      <c r="B47" s="61"/>
      <c r="C47" s="62"/>
      <c r="D47" s="62"/>
      <c r="F47" s="61"/>
      <c r="G47" s="62"/>
      <c r="H47" s="62"/>
      <c r="J47"/>
      <c r="K47"/>
    </row>
    <row r="48" spans="1:11">
      <c r="J48"/>
      <c r="K48"/>
    </row>
  </sheetData>
  <mergeCells count="6">
    <mergeCell ref="B4:C4"/>
    <mergeCell ref="F4:G4"/>
    <mergeCell ref="B2:C2"/>
    <mergeCell ref="F2:G2"/>
    <mergeCell ref="B3:C3"/>
    <mergeCell ref="F3:G3"/>
  </mergeCells>
  <printOptions horizontalCentered="1"/>
  <pageMargins left="0" right="0" top="0" bottom="0" header="0" footer="0"/>
  <pageSetup orientation="portrait" r:id="rId1"/>
  <headerFooter alignWithMargins="0">
    <oddFooter xml:space="preserve">&amp;RMay 5, 2024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21506" r:id="rId4">
          <objectPr defaultSize="0" autoPict="0" r:id="rId5">
            <anchor moveWithCells="1" sizeWithCells="1">
              <from>
                <xdr:col>5</xdr:col>
                <xdr:colOff>146050</xdr:colOff>
                <xdr:row>0</xdr:row>
                <xdr:rowOff>133350</xdr:rowOff>
              </from>
              <to>
                <xdr:col>5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2150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ADFA-D912-4776-891B-7D26D109D796}">
  <sheetPr>
    <tabColor theme="9" tint="0.59999389629810485"/>
    <pageSetUpPr fitToPage="1"/>
  </sheetPr>
  <dimension ref="A1:H32"/>
  <sheetViews>
    <sheetView view="pageBreakPreview" zoomScale="80" zoomScaleNormal="100" zoomScaleSheetLayoutView="80" workbookViewId="0">
      <selection activeCell="B6" sqref="B6"/>
    </sheetView>
  </sheetViews>
  <sheetFormatPr defaultColWidth="11.53515625" defaultRowHeight="15.5"/>
  <cols>
    <col min="1" max="1" width="11.53515625" style="121"/>
    <col min="2" max="2" width="15" style="121" customWidth="1"/>
    <col min="3" max="7" width="13.765625" style="121" customWidth="1"/>
    <col min="8" max="16384" width="11.53515625" style="121"/>
  </cols>
  <sheetData>
    <row r="1" spans="1:6" s="103" customFormat="1" ht="85.15" customHeight="1">
      <c r="A1" s="240"/>
      <c r="B1" s="240"/>
      <c r="C1" s="240"/>
      <c r="D1" s="240"/>
      <c r="E1" s="240"/>
      <c r="F1" s="240"/>
    </row>
    <row r="2" spans="1:6" s="103" customFormat="1" ht="101.25" customHeight="1">
      <c r="A2" s="241"/>
    </row>
    <row r="3" spans="1:6" s="103" customFormat="1" ht="16.5" customHeight="1">
      <c r="A3" s="241"/>
    </row>
    <row r="4" spans="1:6" s="103" customFormat="1" ht="12.5">
      <c r="A4" s="241"/>
    </row>
    <row r="5" spans="1:6" s="103" customFormat="1" ht="12.5">
      <c r="A5" s="241"/>
    </row>
    <row r="6" spans="1:6" s="103" customFormat="1" ht="10.5" customHeight="1">
      <c r="A6" s="241"/>
    </row>
    <row r="7" spans="1:6" s="103" customFormat="1" ht="13" thickBot="1">
      <c r="A7" s="241"/>
    </row>
    <row r="8" spans="1:6" s="103" customFormat="1" ht="15" thickTop="1" thickBot="1">
      <c r="A8" s="241"/>
      <c r="B8" s="104" t="s">
        <v>87</v>
      </c>
      <c r="C8" s="104" t="s">
        <v>88</v>
      </c>
      <c r="D8" s="105"/>
      <c r="E8" s="105"/>
      <c r="F8" s="106"/>
    </row>
    <row r="9" spans="1:6" s="103" customFormat="1" ht="3.75" customHeight="1" thickTop="1" thickBot="1">
      <c r="A9" s="241"/>
      <c r="B9" s="107"/>
      <c r="C9" s="108"/>
      <c r="D9" s="109"/>
      <c r="E9" s="109"/>
      <c r="F9" s="109"/>
    </row>
    <row r="10" spans="1:6" s="103" customFormat="1" ht="25.5" customHeight="1" thickTop="1">
      <c r="A10" s="110" t="s">
        <v>5</v>
      </c>
      <c r="B10" s="111" t="s">
        <v>89</v>
      </c>
      <c r="C10" s="112" t="s">
        <v>90</v>
      </c>
      <c r="D10" s="113"/>
      <c r="E10" s="113"/>
      <c r="F10" s="113"/>
    </row>
    <row r="11" spans="1:6" s="103" customFormat="1" ht="23.25" customHeight="1">
      <c r="A11" s="110" t="s">
        <v>91</v>
      </c>
      <c r="B11" s="111" t="s">
        <v>89</v>
      </c>
      <c r="C11" s="112" t="s">
        <v>90</v>
      </c>
      <c r="D11" s="113"/>
      <c r="E11" s="113"/>
      <c r="F11" s="113"/>
    </row>
    <row r="12" spans="1:6" s="103" customFormat="1" ht="23.25" customHeight="1">
      <c r="B12" s="114"/>
      <c r="C12" s="114"/>
      <c r="D12" s="114"/>
      <c r="E12" s="114"/>
    </row>
    <row r="13" spans="1:6" s="103" customFormat="1" ht="105.75" customHeight="1">
      <c r="A13" s="242" t="s">
        <v>111</v>
      </c>
    </row>
    <row r="14" spans="1:6" s="103" customFormat="1" ht="16.5" customHeight="1">
      <c r="A14" s="242"/>
    </row>
    <row r="15" spans="1:6" s="103" customFormat="1" ht="15.75" customHeight="1">
      <c r="A15" s="242"/>
    </row>
    <row r="16" spans="1:6" s="103" customFormat="1" ht="12.5">
      <c r="A16" s="242"/>
    </row>
    <row r="17" spans="1:8" s="103" customFormat="1" ht="13" thickBot="1">
      <c r="A17" s="242"/>
    </row>
    <row r="18" spans="1:8" s="103" customFormat="1" ht="14.5" thickTop="1">
      <c r="B18" s="115" t="s">
        <v>95</v>
      </c>
      <c r="C18" s="116" t="s">
        <v>112</v>
      </c>
      <c r="D18" s="115" t="s">
        <v>96</v>
      </c>
    </row>
    <row r="19" spans="1:8" s="103" customFormat="1" ht="3.75" customHeight="1" thickBot="1">
      <c r="B19" s="107"/>
      <c r="C19" s="107"/>
      <c r="D19" s="107"/>
    </row>
    <row r="20" spans="1:8" s="103" customFormat="1" ht="22.5" customHeight="1" thickTop="1">
      <c r="A20" s="110" t="s">
        <v>5</v>
      </c>
      <c r="B20" s="117" t="s">
        <v>89</v>
      </c>
      <c r="C20" s="118" t="s">
        <v>89</v>
      </c>
      <c r="D20" s="118" t="s">
        <v>89</v>
      </c>
    </row>
    <row r="21" spans="1:8" s="103" customFormat="1" ht="20.25" customHeight="1">
      <c r="A21" s="110" t="s">
        <v>91</v>
      </c>
      <c r="B21" s="118" t="s">
        <v>89</v>
      </c>
      <c r="C21" s="118" t="s">
        <v>89</v>
      </c>
      <c r="D21" s="118" t="s">
        <v>89</v>
      </c>
    </row>
    <row r="22" spans="1:8" s="103" customFormat="1" ht="25.5" customHeight="1">
      <c r="C22" s="119"/>
    </row>
    <row r="23" spans="1:8" s="103" customFormat="1" ht="105.75" customHeight="1">
      <c r="A23" s="242" t="s">
        <v>111</v>
      </c>
    </row>
    <row r="24" spans="1:8" s="103" customFormat="1" ht="16.5" customHeight="1">
      <c r="A24" s="242"/>
    </row>
    <row r="25" spans="1:8" s="103" customFormat="1" ht="15.75" customHeight="1">
      <c r="A25" s="242"/>
    </row>
    <row r="26" spans="1:8" s="103" customFormat="1" ht="12.5">
      <c r="A26" s="242"/>
    </row>
    <row r="27" spans="1:8" s="103" customFormat="1" ht="25.15" customHeight="1" thickBot="1">
      <c r="A27" s="242"/>
    </row>
    <row r="28" spans="1:8" s="103" customFormat="1" ht="14.5" thickTop="1">
      <c r="B28" s="115" t="s">
        <v>103</v>
      </c>
      <c r="C28" s="115" t="s">
        <v>99</v>
      </c>
      <c r="D28" s="115" t="s">
        <v>102</v>
      </c>
      <c r="E28" s="115" t="s">
        <v>100</v>
      </c>
      <c r="F28" s="115" t="s">
        <v>101</v>
      </c>
      <c r="G28" s="105"/>
      <c r="H28" s="105"/>
    </row>
    <row r="29" spans="1:8" s="103" customFormat="1" ht="3.75" customHeight="1" thickBot="1">
      <c r="B29" s="107"/>
      <c r="C29" s="107"/>
      <c r="D29" s="107"/>
      <c r="E29" s="107"/>
      <c r="F29" s="107"/>
      <c r="G29" s="109"/>
      <c r="H29" s="109"/>
    </row>
    <row r="30" spans="1:8" s="103" customFormat="1" ht="21" customHeight="1" thickTop="1">
      <c r="A30" s="110" t="s">
        <v>5</v>
      </c>
      <c r="B30" s="118" t="s">
        <v>104</v>
      </c>
      <c r="C30" s="118" t="s">
        <v>89</v>
      </c>
      <c r="D30" s="118" t="s">
        <v>89</v>
      </c>
      <c r="E30" s="118" t="s">
        <v>89</v>
      </c>
      <c r="F30" s="118" t="s">
        <v>89</v>
      </c>
      <c r="G30" s="120"/>
      <c r="H30" s="120"/>
    </row>
    <row r="31" spans="1:8" s="103" customFormat="1" ht="19.149999999999999" customHeight="1">
      <c r="A31" s="110" t="s">
        <v>91</v>
      </c>
      <c r="B31" s="112" t="s">
        <v>104</v>
      </c>
      <c r="C31" s="118" t="s">
        <v>89</v>
      </c>
      <c r="D31" s="112" t="s">
        <v>104</v>
      </c>
      <c r="E31" s="118" t="s">
        <v>89</v>
      </c>
      <c r="F31" s="112" t="s">
        <v>104</v>
      </c>
      <c r="G31" s="113"/>
      <c r="H31" s="113"/>
    </row>
    <row r="32" spans="1:8" s="103" customFormat="1" ht="30.75" customHeight="1"/>
  </sheetData>
  <mergeCells count="4">
    <mergeCell ref="A1:F1"/>
    <mergeCell ref="A2:A9"/>
    <mergeCell ref="A13:A17"/>
    <mergeCell ref="A23:A27"/>
  </mergeCells>
  <printOptions horizontalCentered="1"/>
  <pageMargins left="0.23622047244094499" right="0.23622047244094499" top="0.55118110236220497" bottom="0" header="0.31496062992126" footer="0.118110236220472"/>
  <pageSetup scale="91" orientation="portrait" r:id="rId1"/>
  <headerFooter>
    <oddFooter>&amp;L&amp;P&amp;RMay 5, 2025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6A59-E215-4627-BF50-2EDA74820883}">
  <sheetPr>
    <tabColor theme="9" tint="0.59999389629810485"/>
  </sheetPr>
  <dimension ref="A2:O59"/>
  <sheetViews>
    <sheetView view="pageBreakPreview" zoomScale="80" zoomScaleNormal="100" zoomScaleSheetLayoutView="80" workbookViewId="0">
      <selection activeCell="B6" sqref="B6"/>
    </sheetView>
  </sheetViews>
  <sheetFormatPr defaultColWidth="8.765625" defaultRowHeight="13"/>
  <cols>
    <col min="1" max="1" width="23.23046875" style="124" customWidth="1"/>
    <col min="2" max="2" width="6.07421875" style="123" customWidth="1"/>
    <col min="3" max="15" width="5.4609375" style="124" customWidth="1"/>
    <col min="16" max="16384" width="8.765625" style="124"/>
  </cols>
  <sheetData>
    <row r="2" spans="1:15" ht="102" customHeight="1">
      <c r="A2" s="122"/>
      <c r="D2" s="254" t="s">
        <v>113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</row>
    <row r="3" spans="1:15" ht="33" customHeight="1">
      <c r="A3" s="255" t="s">
        <v>114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</row>
    <row r="4" spans="1:15" ht="32.5" customHeight="1" thickBot="1">
      <c r="A4" s="125" t="s">
        <v>115</v>
      </c>
      <c r="B4" s="126"/>
      <c r="C4" s="126" t="s">
        <v>116</v>
      </c>
      <c r="D4" s="126" t="s">
        <v>117</v>
      </c>
      <c r="E4" s="126" t="s">
        <v>118</v>
      </c>
      <c r="F4" s="126" t="s">
        <v>119</v>
      </c>
      <c r="G4" s="126" t="s">
        <v>120</v>
      </c>
      <c r="H4" s="126" t="s">
        <v>121</v>
      </c>
      <c r="I4" s="126" t="s">
        <v>122</v>
      </c>
      <c r="J4" s="126" t="s">
        <v>123</v>
      </c>
      <c r="K4" s="126" t="s">
        <v>124</v>
      </c>
      <c r="L4" s="126" t="s">
        <v>125</v>
      </c>
      <c r="M4" s="126" t="s">
        <v>126</v>
      </c>
      <c r="N4" s="126" t="s">
        <v>127</v>
      </c>
      <c r="O4" s="126" t="s">
        <v>128</v>
      </c>
    </row>
    <row r="5" spans="1:15" ht="20.5" customHeight="1" thickBot="1">
      <c r="A5" s="253" t="s">
        <v>101</v>
      </c>
      <c r="B5" s="127" t="s">
        <v>129</v>
      </c>
      <c r="C5" s="128" t="s">
        <v>130</v>
      </c>
      <c r="D5" s="129" t="s">
        <v>130</v>
      </c>
      <c r="E5" s="130" t="s">
        <v>130</v>
      </c>
      <c r="F5" s="129" t="s">
        <v>130</v>
      </c>
      <c r="G5" s="130" t="s">
        <v>130</v>
      </c>
      <c r="H5" s="129" t="s">
        <v>130</v>
      </c>
      <c r="I5" s="130" t="s">
        <v>130</v>
      </c>
      <c r="J5" s="129" t="s">
        <v>130</v>
      </c>
      <c r="K5" s="130" t="s">
        <v>130</v>
      </c>
      <c r="L5" s="129" t="s">
        <v>130</v>
      </c>
      <c r="M5" s="130" t="s">
        <v>130</v>
      </c>
      <c r="N5" s="129" t="s">
        <v>130</v>
      </c>
      <c r="O5" s="131" t="s">
        <v>130</v>
      </c>
    </row>
    <row r="6" spans="1:15" ht="20.5" customHeight="1" thickBot="1">
      <c r="A6" s="253"/>
      <c r="B6" s="127" t="s">
        <v>131</v>
      </c>
      <c r="C6" s="132"/>
      <c r="D6" s="133"/>
      <c r="E6" s="134" t="s">
        <v>130</v>
      </c>
      <c r="F6" s="135" t="s">
        <v>130</v>
      </c>
      <c r="G6" s="134" t="s">
        <v>130</v>
      </c>
      <c r="H6" s="135" t="s">
        <v>130</v>
      </c>
      <c r="I6" s="134" t="s">
        <v>130</v>
      </c>
      <c r="J6" s="135" t="s">
        <v>130</v>
      </c>
      <c r="K6" s="134" t="s">
        <v>130</v>
      </c>
      <c r="L6" s="135" t="s">
        <v>130</v>
      </c>
      <c r="M6" s="134" t="s">
        <v>130</v>
      </c>
      <c r="N6" s="135" t="s">
        <v>130</v>
      </c>
      <c r="O6" s="136" t="s">
        <v>130</v>
      </c>
    </row>
    <row r="7" spans="1:15" ht="20.5" customHeight="1" thickBot="1">
      <c r="A7" s="253"/>
      <c r="B7" s="127" t="s">
        <v>132</v>
      </c>
      <c r="C7" s="137"/>
      <c r="D7" s="138"/>
      <c r="E7" s="139" t="s">
        <v>130</v>
      </c>
      <c r="F7" s="140" t="s">
        <v>130</v>
      </c>
      <c r="G7" s="139" t="s">
        <v>130</v>
      </c>
      <c r="H7" s="140" t="s">
        <v>130</v>
      </c>
      <c r="I7" s="139" t="s">
        <v>130</v>
      </c>
      <c r="J7" s="140" t="s">
        <v>130</v>
      </c>
      <c r="K7" s="139" t="s">
        <v>130</v>
      </c>
      <c r="L7" s="140" t="s">
        <v>130</v>
      </c>
      <c r="M7" s="139" t="s">
        <v>130</v>
      </c>
      <c r="N7" s="140" t="s">
        <v>130</v>
      </c>
      <c r="O7" s="141" t="s">
        <v>130</v>
      </c>
    </row>
    <row r="8" spans="1:15" ht="20.5" customHeight="1" thickBot="1">
      <c r="A8" s="253" t="s">
        <v>88</v>
      </c>
      <c r="B8" s="127" t="s">
        <v>129</v>
      </c>
      <c r="C8" s="128" t="s">
        <v>130</v>
      </c>
      <c r="D8" s="129" t="s">
        <v>130</v>
      </c>
      <c r="E8" s="130" t="s">
        <v>130</v>
      </c>
      <c r="F8" s="129" t="s">
        <v>130</v>
      </c>
      <c r="G8" s="130" t="s">
        <v>130</v>
      </c>
      <c r="H8" s="129" t="s">
        <v>130</v>
      </c>
      <c r="I8" s="130" t="s">
        <v>130</v>
      </c>
      <c r="J8" s="129" t="s">
        <v>130</v>
      </c>
      <c r="K8" s="130" t="s">
        <v>130</v>
      </c>
      <c r="L8" s="129" t="s">
        <v>130</v>
      </c>
      <c r="M8" s="130" t="s">
        <v>130</v>
      </c>
      <c r="N8" s="129" t="s">
        <v>130</v>
      </c>
      <c r="O8" s="131" t="s">
        <v>130</v>
      </c>
    </row>
    <row r="9" spans="1:15" ht="20.5" customHeight="1" thickBot="1">
      <c r="A9" s="253"/>
      <c r="B9" s="127" t="s">
        <v>131</v>
      </c>
      <c r="C9" s="132"/>
      <c r="D9" s="133"/>
      <c r="E9" s="142"/>
      <c r="F9" s="133"/>
      <c r="G9" s="142"/>
      <c r="H9" s="133"/>
      <c r="I9" s="142"/>
      <c r="J9" s="133"/>
      <c r="K9" s="142"/>
      <c r="L9" s="133"/>
      <c r="M9" s="142"/>
      <c r="N9" s="133"/>
      <c r="O9" s="143"/>
    </row>
    <row r="10" spans="1:15" ht="20.5" customHeight="1" thickBot="1">
      <c r="A10" s="253"/>
      <c r="B10" s="127" t="s">
        <v>132</v>
      </c>
      <c r="C10" s="137"/>
      <c r="D10" s="138"/>
      <c r="E10" s="144"/>
      <c r="F10" s="138"/>
      <c r="G10" s="144"/>
      <c r="H10" s="138"/>
      <c r="I10" s="144"/>
      <c r="J10" s="138"/>
      <c r="K10" s="144"/>
      <c r="L10" s="138"/>
      <c r="M10" s="144"/>
      <c r="N10" s="138"/>
      <c r="O10" s="145"/>
    </row>
    <row r="11" spans="1:15" ht="20.5" customHeight="1" thickBot="1">
      <c r="A11" s="253" t="s">
        <v>95</v>
      </c>
      <c r="B11" s="127" t="s">
        <v>129</v>
      </c>
      <c r="C11" s="146" t="s">
        <v>130</v>
      </c>
      <c r="D11" s="147" t="s">
        <v>130</v>
      </c>
      <c r="E11" s="148" t="s">
        <v>130</v>
      </c>
      <c r="F11" s="147" t="s">
        <v>130</v>
      </c>
      <c r="G11" s="148" t="s">
        <v>130</v>
      </c>
      <c r="H11" s="147" t="s">
        <v>130</v>
      </c>
      <c r="I11" s="148" t="s">
        <v>130</v>
      </c>
      <c r="J11" s="147" t="s">
        <v>130</v>
      </c>
      <c r="K11" s="148" t="s">
        <v>130</v>
      </c>
      <c r="L11" s="147" t="s">
        <v>130</v>
      </c>
      <c r="M11" s="148" t="s">
        <v>130</v>
      </c>
      <c r="N11" s="147" t="s">
        <v>130</v>
      </c>
      <c r="O11" s="149" t="s">
        <v>130</v>
      </c>
    </row>
    <row r="12" spans="1:15" ht="20.5" customHeight="1" thickBot="1">
      <c r="A12" s="253"/>
      <c r="B12" s="127" t="s">
        <v>131</v>
      </c>
      <c r="C12" s="150" t="s">
        <v>130</v>
      </c>
      <c r="D12" s="135" t="s">
        <v>130</v>
      </c>
      <c r="E12" s="134" t="s">
        <v>130</v>
      </c>
      <c r="F12" s="135" t="s">
        <v>130</v>
      </c>
      <c r="G12" s="134" t="s">
        <v>130</v>
      </c>
      <c r="H12" s="135" t="s">
        <v>130</v>
      </c>
      <c r="I12" s="134" t="s">
        <v>130</v>
      </c>
      <c r="J12" s="135" t="s">
        <v>130</v>
      </c>
      <c r="K12" s="134" t="s">
        <v>130</v>
      </c>
      <c r="L12" s="135" t="s">
        <v>130</v>
      </c>
      <c r="M12" s="134" t="s">
        <v>130</v>
      </c>
      <c r="N12" s="135" t="s">
        <v>130</v>
      </c>
      <c r="O12" s="136" t="s">
        <v>130</v>
      </c>
    </row>
    <row r="13" spans="1:15" ht="20.5" customHeight="1" thickBot="1">
      <c r="A13" s="253"/>
      <c r="B13" s="127" t="s">
        <v>132</v>
      </c>
      <c r="C13" s="151"/>
      <c r="D13" s="152"/>
      <c r="E13" s="148" t="s">
        <v>130</v>
      </c>
      <c r="F13" s="147" t="s">
        <v>130</v>
      </c>
      <c r="G13" s="148" t="s">
        <v>130</v>
      </c>
      <c r="H13" s="147" t="s">
        <v>130</v>
      </c>
      <c r="I13" s="148" t="s">
        <v>130</v>
      </c>
      <c r="J13" s="147" t="s">
        <v>130</v>
      </c>
      <c r="K13" s="148" t="s">
        <v>130</v>
      </c>
      <c r="L13" s="147" t="s">
        <v>130</v>
      </c>
      <c r="M13" s="148" t="s">
        <v>130</v>
      </c>
      <c r="N13" s="147" t="s">
        <v>130</v>
      </c>
      <c r="O13" s="149" t="s">
        <v>130</v>
      </c>
    </row>
    <row r="14" spans="1:15" ht="20.5" customHeight="1" thickBot="1">
      <c r="A14" s="256" t="s">
        <v>133</v>
      </c>
      <c r="B14" s="127" t="s">
        <v>129</v>
      </c>
      <c r="C14" s="153" t="s">
        <v>130</v>
      </c>
      <c r="D14" s="154" t="s">
        <v>130</v>
      </c>
      <c r="E14" s="155" t="s">
        <v>130</v>
      </c>
      <c r="F14" s="154" t="s">
        <v>130</v>
      </c>
      <c r="G14" s="155" t="s">
        <v>130</v>
      </c>
      <c r="H14" s="154" t="s">
        <v>130</v>
      </c>
      <c r="I14" s="155" t="s">
        <v>130</v>
      </c>
      <c r="J14" s="154" t="s">
        <v>130</v>
      </c>
      <c r="K14" s="155" t="s">
        <v>130</v>
      </c>
      <c r="L14" s="154" t="s">
        <v>130</v>
      </c>
      <c r="M14" s="155" t="s">
        <v>130</v>
      </c>
      <c r="N14" s="154" t="s">
        <v>130</v>
      </c>
      <c r="O14" s="156" t="s">
        <v>130</v>
      </c>
    </row>
    <row r="15" spans="1:15" ht="20.5" customHeight="1" thickBot="1">
      <c r="A15" s="257"/>
      <c r="B15" s="127" t="s">
        <v>131</v>
      </c>
      <c r="C15" s="150" t="s">
        <v>130</v>
      </c>
      <c r="D15" s="135" t="s">
        <v>130</v>
      </c>
      <c r="E15" s="134" t="s">
        <v>130</v>
      </c>
      <c r="F15" s="135" t="s">
        <v>130</v>
      </c>
      <c r="G15" s="134" t="s">
        <v>130</v>
      </c>
      <c r="H15" s="135" t="s">
        <v>130</v>
      </c>
      <c r="I15" s="134" t="s">
        <v>130</v>
      </c>
      <c r="J15" s="135" t="s">
        <v>130</v>
      </c>
      <c r="K15" s="134" t="s">
        <v>130</v>
      </c>
      <c r="L15" s="135" t="s">
        <v>130</v>
      </c>
      <c r="M15" s="134" t="s">
        <v>130</v>
      </c>
      <c r="N15" s="135" t="s">
        <v>130</v>
      </c>
      <c r="O15" s="136" t="s">
        <v>130</v>
      </c>
    </row>
    <row r="16" spans="1:15" ht="20.5" customHeight="1" thickBot="1">
      <c r="A16" s="258"/>
      <c r="B16" s="127" t="s">
        <v>132</v>
      </c>
      <c r="C16" s="137"/>
      <c r="D16" s="138"/>
      <c r="E16" s="139" t="s">
        <v>130</v>
      </c>
      <c r="F16" s="157" t="s">
        <v>130</v>
      </c>
      <c r="G16" s="139" t="s">
        <v>130</v>
      </c>
      <c r="H16" s="140" t="s">
        <v>130</v>
      </c>
      <c r="I16" s="139" t="s">
        <v>130</v>
      </c>
      <c r="J16" s="140" t="s">
        <v>130</v>
      </c>
      <c r="K16" s="139" t="s">
        <v>130</v>
      </c>
      <c r="L16" s="140" t="s">
        <v>130</v>
      </c>
      <c r="M16" s="139" t="s">
        <v>130</v>
      </c>
      <c r="N16" s="140" t="s">
        <v>130</v>
      </c>
      <c r="O16" s="141" t="s">
        <v>130</v>
      </c>
    </row>
    <row r="17" spans="1:15" ht="20.5" customHeight="1" thickBot="1">
      <c r="A17" s="253" t="s">
        <v>102</v>
      </c>
      <c r="B17" s="127" t="s">
        <v>129</v>
      </c>
      <c r="C17" s="128" t="s">
        <v>130</v>
      </c>
      <c r="D17" s="129" t="s">
        <v>130</v>
      </c>
      <c r="E17" s="130" t="s">
        <v>130</v>
      </c>
      <c r="F17" s="129" t="s">
        <v>130</v>
      </c>
      <c r="G17" s="130" t="s">
        <v>130</v>
      </c>
      <c r="H17" s="129" t="s">
        <v>130</v>
      </c>
      <c r="I17" s="130" t="s">
        <v>130</v>
      </c>
      <c r="J17" s="129" t="s">
        <v>130</v>
      </c>
      <c r="K17" s="130" t="s">
        <v>130</v>
      </c>
      <c r="L17" s="129" t="s">
        <v>130</v>
      </c>
      <c r="M17" s="130" t="s">
        <v>130</v>
      </c>
      <c r="N17" s="129" t="s">
        <v>130</v>
      </c>
      <c r="O17" s="131" t="s">
        <v>130</v>
      </c>
    </row>
    <row r="18" spans="1:15" ht="20.5" customHeight="1" thickBot="1">
      <c r="A18" s="253"/>
      <c r="B18" s="127" t="s">
        <v>131</v>
      </c>
      <c r="C18" s="150" t="s">
        <v>130</v>
      </c>
      <c r="D18" s="135" t="s">
        <v>130</v>
      </c>
      <c r="E18" s="134" t="s">
        <v>130</v>
      </c>
      <c r="F18" s="135" t="s">
        <v>130</v>
      </c>
      <c r="G18" s="134" t="s">
        <v>130</v>
      </c>
      <c r="H18" s="135" t="s">
        <v>130</v>
      </c>
      <c r="I18" s="134" t="s">
        <v>130</v>
      </c>
      <c r="J18" s="135" t="s">
        <v>130</v>
      </c>
      <c r="K18" s="134" t="s">
        <v>130</v>
      </c>
      <c r="L18" s="135" t="s">
        <v>130</v>
      </c>
      <c r="M18" s="134" t="s">
        <v>130</v>
      </c>
      <c r="N18" s="135" t="s">
        <v>130</v>
      </c>
      <c r="O18" s="136" t="s">
        <v>130</v>
      </c>
    </row>
    <row r="19" spans="1:15" ht="20.5" customHeight="1" thickBot="1">
      <c r="A19" s="253"/>
      <c r="B19" s="127" t="s">
        <v>132</v>
      </c>
      <c r="C19" s="137"/>
      <c r="D19" s="138"/>
      <c r="E19" s="139" t="s">
        <v>130</v>
      </c>
      <c r="F19" s="140" t="s">
        <v>130</v>
      </c>
      <c r="G19" s="139" t="s">
        <v>130</v>
      </c>
      <c r="H19" s="140" t="s">
        <v>130</v>
      </c>
      <c r="I19" s="139" t="s">
        <v>130</v>
      </c>
      <c r="J19" s="140" t="s">
        <v>130</v>
      </c>
      <c r="K19" s="139" t="s">
        <v>130</v>
      </c>
      <c r="L19" s="140" t="s">
        <v>130</v>
      </c>
      <c r="M19" s="139" t="s">
        <v>130</v>
      </c>
      <c r="N19" s="140" t="s">
        <v>130</v>
      </c>
      <c r="O19" s="141" t="s">
        <v>130</v>
      </c>
    </row>
    <row r="20" spans="1:15" ht="20.5" customHeight="1" thickBot="1">
      <c r="A20" s="259" t="s">
        <v>103</v>
      </c>
      <c r="B20" s="127" t="s">
        <v>129</v>
      </c>
      <c r="C20" s="158" t="s">
        <v>130</v>
      </c>
      <c r="D20" s="159" t="s">
        <v>130</v>
      </c>
      <c r="E20" s="160" t="s">
        <v>130</v>
      </c>
      <c r="F20" s="159" t="s">
        <v>130</v>
      </c>
      <c r="G20" s="161" t="s">
        <v>130</v>
      </c>
      <c r="H20" s="159" t="s">
        <v>130</v>
      </c>
      <c r="I20" s="160" t="s">
        <v>130</v>
      </c>
      <c r="J20" s="162" t="s">
        <v>130</v>
      </c>
      <c r="K20" s="160" t="s">
        <v>130</v>
      </c>
      <c r="L20" s="162" t="s">
        <v>130</v>
      </c>
      <c r="M20" s="160" t="s">
        <v>130</v>
      </c>
      <c r="N20" s="162" t="s">
        <v>130</v>
      </c>
      <c r="O20" s="163" t="s">
        <v>130</v>
      </c>
    </row>
    <row r="21" spans="1:15" ht="20.5" customHeight="1" thickBot="1">
      <c r="A21" s="260"/>
      <c r="B21" s="127" t="s">
        <v>131</v>
      </c>
      <c r="C21" s="164" t="s">
        <v>130</v>
      </c>
      <c r="D21" s="165" t="s">
        <v>130</v>
      </c>
      <c r="E21" s="166" t="s">
        <v>130</v>
      </c>
      <c r="F21" s="165" t="s">
        <v>130</v>
      </c>
      <c r="G21" s="167" t="s">
        <v>130</v>
      </c>
      <c r="H21" s="165" t="s">
        <v>130</v>
      </c>
      <c r="I21" s="166" t="s">
        <v>130</v>
      </c>
      <c r="J21" s="168" t="s">
        <v>130</v>
      </c>
      <c r="K21" s="166" t="s">
        <v>130</v>
      </c>
      <c r="L21" s="168" t="s">
        <v>130</v>
      </c>
      <c r="M21" s="166" t="s">
        <v>130</v>
      </c>
      <c r="N21" s="168" t="s">
        <v>130</v>
      </c>
      <c r="O21" s="169" t="s">
        <v>130</v>
      </c>
    </row>
    <row r="22" spans="1:15" ht="20.5" customHeight="1" thickBot="1">
      <c r="A22" s="261"/>
      <c r="B22" s="127" t="s">
        <v>132</v>
      </c>
      <c r="C22" s="137"/>
      <c r="D22" s="138"/>
      <c r="E22" s="144"/>
      <c r="F22" s="138"/>
      <c r="G22" s="144"/>
      <c r="H22" s="138"/>
      <c r="I22" s="144"/>
      <c r="J22" s="138"/>
      <c r="K22" s="144"/>
      <c r="L22" s="138"/>
      <c r="M22" s="144"/>
      <c r="N22" s="138"/>
      <c r="O22" s="145"/>
    </row>
    <row r="23" spans="1:15" ht="20.5" customHeight="1" thickBot="1">
      <c r="A23" s="259" t="s">
        <v>99</v>
      </c>
      <c r="B23" s="127" t="s">
        <v>129</v>
      </c>
      <c r="C23" s="128" t="s">
        <v>130</v>
      </c>
      <c r="D23" s="129" t="s">
        <v>130</v>
      </c>
      <c r="E23" s="130" t="s">
        <v>130</v>
      </c>
      <c r="F23" s="129" t="s">
        <v>130</v>
      </c>
      <c r="G23" s="130" t="s">
        <v>130</v>
      </c>
      <c r="H23" s="129" t="s">
        <v>130</v>
      </c>
      <c r="I23" s="130" t="s">
        <v>130</v>
      </c>
      <c r="J23" s="129" t="s">
        <v>130</v>
      </c>
      <c r="K23" s="130" t="s">
        <v>130</v>
      </c>
      <c r="L23" s="129" t="s">
        <v>130</v>
      </c>
      <c r="M23" s="130" t="s">
        <v>130</v>
      </c>
      <c r="N23" s="129" t="s">
        <v>130</v>
      </c>
      <c r="O23" s="131" t="s">
        <v>130</v>
      </c>
    </row>
    <row r="24" spans="1:15" ht="20.5" customHeight="1" thickBot="1">
      <c r="A24" s="260"/>
      <c r="B24" s="127" t="s">
        <v>131</v>
      </c>
      <c r="C24" s="150" t="s">
        <v>130</v>
      </c>
      <c r="D24" s="135" t="s">
        <v>130</v>
      </c>
      <c r="E24" s="134" t="s">
        <v>130</v>
      </c>
      <c r="F24" s="135" t="s">
        <v>130</v>
      </c>
      <c r="G24" s="134" t="s">
        <v>130</v>
      </c>
      <c r="H24" s="135" t="s">
        <v>130</v>
      </c>
      <c r="I24" s="134" t="s">
        <v>130</v>
      </c>
      <c r="J24" s="135" t="s">
        <v>130</v>
      </c>
      <c r="K24" s="134" t="s">
        <v>130</v>
      </c>
      <c r="L24" s="135" t="s">
        <v>130</v>
      </c>
      <c r="M24" s="134" t="s">
        <v>130</v>
      </c>
      <c r="N24" s="135" t="s">
        <v>130</v>
      </c>
      <c r="O24" s="136" t="s">
        <v>130</v>
      </c>
    </row>
    <row r="25" spans="1:15" ht="20.5" customHeight="1" thickBot="1">
      <c r="A25" s="261"/>
      <c r="B25" s="127" t="s">
        <v>132</v>
      </c>
      <c r="C25" s="137"/>
      <c r="D25" s="138"/>
      <c r="E25" s="139" t="s">
        <v>130</v>
      </c>
      <c r="F25" s="140" t="s">
        <v>130</v>
      </c>
      <c r="G25" s="139" t="s">
        <v>130</v>
      </c>
      <c r="H25" s="140" t="s">
        <v>130</v>
      </c>
      <c r="I25" s="139" t="s">
        <v>130</v>
      </c>
      <c r="J25" s="140" t="s">
        <v>130</v>
      </c>
      <c r="K25" s="139" t="s">
        <v>130</v>
      </c>
      <c r="L25" s="140" t="s">
        <v>130</v>
      </c>
      <c r="M25" s="139" t="s">
        <v>130</v>
      </c>
      <c r="N25" s="140" t="s">
        <v>130</v>
      </c>
      <c r="O25" s="141" t="s">
        <v>130</v>
      </c>
    </row>
    <row r="26" spans="1:15" ht="20.5" customHeight="1" thickBot="1">
      <c r="A26" s="253" t="s">
        <v>100</v>
      </c>
      <c r="B26" s="127" t="s">
        <v>129</v>
      </c>
      <c r="C26" s="128" t="s">
        <v>130</v>
      </c>
      <c r="D26" s="129" t="s">
        <v>130</v>
      </c>
      <c r="E26" s="130" t="s">
        <v>130</v>
      </c>
      <c r="F26" s="129" t="s">
        <v>130</v>
      </c>
      <c r="G26" s="130" t="s">
        <v>130</v>
      </c>
      <c r="H26" s="129" t="s">
        <v>130</v>
      </c>
      <c r="I26" s="130" t="s">
        <v>130</v>
      </c>
      <c r="J26" s="129" t="s">
        <v>130</v>
      </c>
      <c r="K26" s="130" t="s">
        <v>130</v>
      </c>
      <c r="L26" s="129" t="s">
        <v>130</v>
      </c>
      <c r="M26" s="130" t="s">
        <v>130</v>
      </c>
      <c r="N26" s="129" t="s">
        <v>130</v>
      </c>
      <c r="O26" s="131" t="s">
        <v>130</v>
      </c>
    </row>
    <row r="27" spans="1:15" ht="20.5" customHeight="1" thickBot="1">
      <c r="A27" s="253"/>
      <c r="B27" s="127" t="s">
        <v>131</v>
      </c>
      <c r="C27" s="170" t="s">
        <v>130</v>
      </c>
      <c r="D27" s="171" t="s">
        <v>130</v>
      </c>
      <c r="E27" s="172" t="s">
        <v>130</v>
      </c>
      <c r="F27" s="171" t="s">
        <v>130</v>
      </c>
      <c r="G27" s="172" t="s">
        <v>130</v>
      </c>
      <c r="H27" s="171" t="s">
        <v>130</v>
      </c>
      <c r="I27" s="172" t="s">
        <v>130</v>
      </c>
      <c r="J27" s="171" t="s">
        <v>130</v>
      </c>
      <c r="K27" s="172" t="s">
        <v>130</v>
      </c>
      <c r="L27" s="171" t="s">
        <v>130</v>
      </c>
      <c r="M27" s="172" t="s">
        <v>130</v>
      </c>
      <c r="N27" s="171" t="s">
        <v>130</v>
      </c>
      <c r="O27" s="173" t="s">
        <v>130</v>
      </c>
    </row>
    <row r="28" spans="1:15" ht="20.5" customHeight="1" thickBot="1">
      <c r="A28" s="253"/>
      <c r="B28" s="127" t="s">
        <v>132</v>
      </c>
      <c r="C28" s="137"/>
      <c r="D28" s="138"/>
      <c r="E28" s="139" t="s">
        <v>130</v>
      </c>
      <c r="F28" s="140" t="s">
        <v>130</v>
      </c>
      <c r="G28" s="139" t="s">
        <v>130</v>
      </c>
      <c r="H28" s="140" t="s">
        <v>130</v>
      </c>
      <c r="I28" s="139" t="s">
        <v>130</v>
      </c>
      <c r="J28" s="140" t="s">
        <v>130</v>
      </c>
      <c r="K28" s="139" t="s">
        <v>130</v>
      </c>
      <c r="L28" s="140" t="s">
        <v>130</v>
      </c>
      <c r="M28" s="139" t="s">
        <v>130</v>
      </c>
      <c r="N28" s="140" t="s">
        <v>130</v>
      </c>
      <c r="O28" s="141" t="s">
        <v>130</v>
      </c>
    </row>
    <row r="29" spans="1:15" ht="20.5" customHeight="1" thickBot="1">
      <c r="A29" s="253" t="s">
        <v>96</v>
      </c>
      <c r="B29" s="127" t="s">
        <v>129</v>
      </c>
      <c r="C29" s="128" t="s">
        <v>130</v>
      </c>
      <c r="D29" s="129" t="s">
        <v>130</v>
      </c>
      <c r="E29" s="130" t="s">
        <v>130</v>
      </c>
      <c r="F29" s="129" t="s">
        <v>130</v>
      </c>
      <c r="G29" s="130" t="s">
        <v>130</v>
      </c>
      <c r="H29" s="129" t="s">
        <v>130</v>
      </c>
      <c r="I29" s="130" t="s">
        <v>130</v>
      </c>
      <c r="J29" s="129" t="s">
        <v>130</v>
      </c>
      <c r="K29" s="130" t="s">
        <v>130</v>
      </c>
      <c r="L29" s="129" t="s">
        <v>130</v>
      </c>
      <c r="M29" s="130" t="s">
        <v>130</v>
      </c>
      <c r="N29" s="129" t="s">
        <v>130</v>
      </c>
      <c r="O29" s="131" t="s">
        <v>130</v>
      </c>
    </row>
    <row r="30" spans="1:15" ht="20.5" customHeight="1" thickBot="1">
      <c r="A30" s="253"/>
      <c r="B30" s="127" t="s">
        <v>131</v>
      </c>
      <c r="C30" s="132"/>
      <c r="D30" s="133"/>
      <c r="E30" s="134" t="s">
        <v>130</v>
      </c>
      <c r="F30" s="135" t="s">
        <v>130</v>
      </c>
      <c r="G30" s="134" t="s">
        <v>130</v>
      </c>
      <c r="H30" s="135" t="s">
        <v>130</v>
      </c>
      <c r="I30" s="134" t="s">
        <v>130</v>
      </c>
      <c r="J30" s="135" t="s">
        <v>130</v>
      </c>
      <c r="K30" s="134" t="s">
        <v>130</v>
      </c>
      <c r="L30" s="135" t="s">
        <v>130</v>
      </c>
      <c r="M30" s="134" t="s">
        <v>130</v>
      </c>
      <c r="N30" s="135" t="s">
        <v>130</v>
      </c>
      <c r="O30" s="136" t="s">
        <v>130</v>
      </c>
    </row>
    <row r="31" spans="1:15" ht="20.5" customHeight="1" thickBot="1">
      <c r="A31" s="253"/>
      <c r="B31" s="127" t="s">
        <v>132</v>
      </c>
      <c r="C31" s="137"/>
      <c r="D31" s="138"/>
      <c r="E31" s="139" t="s">
        <v>130</v>
      </c>
      <c r="F31" s="140" t="s">
        <v>130</v>
      </c>
      <c r="G31" s="139" t="s">
        <v>130</v>
      </c>
      <c r="H31" s="140" t="s">
        <v>130</v>
      </c>
      <c r="I31" s="139" t="s">
        <v>130</v>
      </c>
      <c r="J31" s="140" t="s">
        <v>130</v>
      </c>
      <c r="K31" s="139" t="s">
        <v>130</v>
      </c>
      <c r="L31" s="140" t="s">
        <v>130</v>
      </c>
      <c r="M31" s="139" t="s">
        <v>130</v>
      </c>
      <c r="N31" s="140" t="s">
        <v>130</v>
      </c>
      <c r="O31" s="141" t="s">
        <v>130</v>
      </c>
    </row>
    <row r="32" spans="1:15" ht="20.5" customHeight="1" thickBot="1">
      <c r="A32" s="253" t="s">
        <v>97</v>
      </c>
      <c r="B32" s="127" t="s">
        <v>129</v>
      </c>
      <c r="C32" s="128" t="s">
        <v>130</v>
      </c>
      <c r="D32" s="129" t="s">
        <v>130</v>
      </c>
      <c r="E32" s="130" t="s">
        <v>130</v>
      </c>
      <c r="F32" s="129" t="s">
        <v>130</v>
      </c>
      <c r="G32" s="130" t="s">
        <v>130</v>
      </c>
      <c r="H32" s="129" t="s">
        <v>130</v>
      </c>
      <c r="I32" s="130" t="s">
        <v>130</v>
      </c>
      <c r="J32" s="129" t="s">
        <v>130</v>
      </c>
      <c r="K32" s="130" t="s">
        <v>130</v>
      </c>
      <c r="L32" s="129" t="s">
        <v>130</v>
      </c>
      <c r="M32" s="130" t="s">
        <v>130</v>
      </c>
      <c r="N32" s="129" t="s">
        <v>130</v>
      </c>
      <c r="O32" s="131" t="s">
        <v>130</v>
      </c>
    </row>
    <row r="33" spans="1:15" ht="20.5" customHeight="1" thickBot="1">
      <c r="A33" s="253"/>
      <c r="B33" s="127" t="s">
        <v>131</v>
      </c>
      <c r="C33" s="132"/>
      <c r="D33" s="133"/>
      <c r="E33" s="142"/>
      <c r="F33" s="135" t="s">
        <v>130</v>
      </c>
      <c r="G33" s="134" t="s">
        <v>130</v>
      </c>
      <c r="H33" s="135" t="s">
        <v>130</v>
      </c>
      <c r="I33" s="134" t="s">
        <v>130</v>
      </c>
      <c r="J33" s="135" t="s">
        <v>130</v>
      </c>
      <c r="K33" s="134" t="s">
        <v>130</v>
      </c>
      <c r="L33" s="135" t="s">
        <v>130</v>
      </c>
      <c r="M33" s="134" t="s">
        <v>130</v>
      </c>
      <c r="N33" s="135" t="s">
        <v>130</v>
      </c>
      <c r="O33" s="136" t="s">
        <v>130</v>
      </c>
    </row>
    <row r="34" spans="1:15" ht="20.5" customHeight="1" thickBot="1">
      <c r="A34" s="253"/>
      <c r="B34" s="127" t="s">
        <v>132</v>
      </c>
      <c r="C34" s="137"/>
      <c r="D34" s="138"/>
      <c r="E34" s="139" t="s">
        <v>130</v>
      </c>
      <c r="F34" s="140" t="s">
        <v>130</v>
      </c>
      <c r="G34" s="139" t="s">
        <v>130</v>
      </c>
      <c r="H34" s="140" t="s">
        <v>130</v>
      </c>
      <c r="I34" s="139" t="s">
        <v>130</v>
      </c>
      <c r="J34" s="140" t="s">
        <v>130</v>
      </c>
      <c r="K34" s="139" t="s">
        <v>130</v>
      </c>
      <c r="L34" s="140" t="s">
        <v>130</v>
      </c>
      <c r="M34" s="139" t="s">
        <v>130</v>
      </c>
      <c r="N34" s="140" t="s">
        <v>130</v>
      </c>
      <c r="O34" s="141" t="s">
        <v>130</v>
      </c>
    </row>
    <row r="35" spans="1:15" ht="15.75" customHeight="1">
      <c r="A35" s="174"/>
      <c r="B35" s="175"/>
      <c r="C35" s="247" t="s">
        <v>134</v>
      </c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9"/>
    </row>
    <row r="36" spans="1:15" ht="15.75" customHeight="1" thickBot="1">
      <c r="A36" s="176"/>
      <c r="B36" s="177" t="s">
        <v>135</v>
      </c>
      <c r="C36" s="250" t="s">
        <v>136</v>
      </c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2"/>
    </row>
    <row r="37" spans="1:15" ht="15.75" customHeight="1">
      <c r="C37" s="178"/>
      <c r="D37" s="179"/>
      <c r="E37" s="180"/>
      <c r="M37" s="181"/>
      <c r="N37" s="179"/>
      <c r="O37" s="179"/>
    </row>
    <row r="38" spans="1:15" ht="15.75" customHeight="1">
      <c r="C38" s="178"/>
      <c r="D38" s="179"/>
      <c r="E38" s="180"/>
    </row>
    <row r="39" spans="1:15" ht="15.75" customHeight="1">
      <c r="C39" s="178"/>
      <c r="D39" s="179"/>
      <c r="E39" s="180"/>
      <c r="M39" s="182"/>
    </row>
    <row r="40" spans="1:15" ht="15.75" customHeight="1">
      <c r="C40" s="178"/>
      <c r="D40" s="179"/>
      <c r="E40" s="180"/>
    </row>
    <row r="41" spans="1:15" ht="18" hidden="1" customHeight="1">
      <c r="C41" s="180" t="s">
        <v>137</v>
      </c>
    </row>
    <row r="42" spans="1:15" ht="18" hidden="1" customHeight="1">
      <c r="C42" s="180"/>
    </row>
    <row r="43" spans="1:15" ht="18" hidden="1" customHeight="1">
      <c r="A43" s="183">
        <v>43174</v>
      </c>
      <c r="C43" s="184" t="s">
        <v>138</v>
      </c>
    </row>
    <row r="44" spans="1:15" ht="18" hidden="1" customHeight="1">
      <c r="A44" s="183">
        <v>43047</v>
      </c>
      <c r="C44" s="184" t="s">
        <v>139</v>
      </c>
    </row>
    <row r="45" spans="1:15" ht="18" hidden="1" customHeight="1">
      <c r="A45" s="183">
        <v>42480</v>
      </c>
      <c r="C45" s="184" t="s">
        <v>140</v>
      </c>
    </row>
    <row r="46" spans="1:15" ht="18" hidden="1" customHeight="1">
      <c r="A46" s="183">
        <v>42480</v>
      </c>
      <c r="C46" s="184" t="s">
        <v>141</v>
      </c>
    </row>
    <row r="47" spans="1:15" ht="18" hidden="1" customHeight="1">
      <c r="A47" s="183">
        <v>42376</v>
      </c>
      <c r="C47" s="184" t="s">
        <v>142</v>
      </c>
    </row>
    <row r="48" spans="1:15" ht="25.5" hidden="1" customHeight="1">
      <c r="A48" s="243">
        <v>41593</v>
      </c>
      <c r="B48" s="244"/>
      <c r="C48" s="245" t="s">
        <v>143</v>
      </c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</row>
    <row r="49" spans="1:15" ht="18" hidden="1" customHeight="1">
      <c r="A49" s="243">
        <v>41240</v>
      </c>
      <c r="B49" s="244"/>
      <c r="C49" s="245" t="s">
        <v>144</v>
      </c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</row>
    <row r="50" spans="1:15" ht="28.5" hidden="1" customHeight="1">
      <c r="A50" s="243">
        <v>41240</v>
      </c>
      <c r="B50" s="244"/>
      <c r="C50" s="245" t="s">
        <v>145</v>
      </c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</row>
    <row r="51" spans="1:15" ht="18" hidden="1" customHeight="1">
      <c r="A51" s="243">
        <v>41240</v>
      </c>
      <c r="B51" s="244"/>
      <c r="C51" s="245" t="s">
        <v>146</v>
      </c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</row>
    <row r="52" spans="1:15" ht="18" hidden="1" customHeight="1">
      <c r="A52" s="243">
        <v>41240</v>
      </c>
      <c r="B52" s="244"/>
      <c r="C52" s="245" t="s">
        <v>147</v>
      </c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</row>
    <row r="53" spans="1:15" ht="18" hidden="1" customHeight="1">
      <c r="A53" s="243">
        <v>41240</v>
      </c>
      <c r="B53" s="244"/>
      <c r="C53" s="245" t="s">
        <v>148</v>
      </c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</row>
    <row r="54" spans="1:15" ht="18" hidden="1" customHeight="1">
      <c r="A54" s="243">
        <v>41240</v>
      </c>
      <c r="B54" s="244"/>
      <c r="C54" s="245" t="s">
        <v>149</v>
      </c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</row>
    <row r="55" spans="1:15" ht="18" hidden="1" customHeight="1">
      <c r="A55" s="243">
        <v>41240</v>
      </c>
      <c r="B55" s="244"/>
      <c r="C55" s="245" t="s">
        <v>150</v>
      </c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hidden="1"/>
    <row r="57" spans="1:15" hidden="1"/>
    <row r="58" spans="1:15" hidden="1"/>
    <row r="59" spans="1:15" hidden="1"/>
  </sheetData>
  <mergeCells count="30"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C35:O35"/>
    <mergeCell ref="C36:O36"/>
    <mergeCell ref="A48:B48"/>
    <mergeCell ref="C48:O48"/>
    <mergeCell ref="A49:B49"/>
    <mergeCell ref="C49:O49"/>
    <mergeCell ref="A50:B50"/>
    <mergeCell ref="C50:O50"/>
    <mergeCell ref="A51:B51"/>
    <mergeCell ref="C51:O51"/>
    <mergeCell ref="A52:B52"/>
    <mergeCell ref="C52:O52"/>
    <mergeCell ref="A53:B53"/>
    <mergeCell ref="C53:O53"/>
    <mergeCell ref="A54:B54"/>
    <mergeCell ref="C54:O54"/>
    <mergeCell ref="A55:B55"/>
    <mergeCell ref="C55:O55"/>
  </mergeCells>
  <printOptions horizontalCentered="1"/>
  <pageMargins left="0.23622047244094499" right="0.23622047244094499" top="0.55118110236220497" bottom="0" header="0.31496062992126" footer="0.118110236220472"/>
  <pageSetup scale="67" orientation="portrait" r:id="rId1"/>
  <headerFooter>
    <oddFooter>&amp;L&amp;P&amp;RMay 5, 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8EB-B5C0-4648-8A61-EA18631AC705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B5" sqref="B5:B7"/>
    </sheetView>
  </sheetViews>
  <sheetFormatPr defaultColWidth="8.765625" defaultRowHeight="15.5"/>
  <cols>
    <col min="1" max="1" width="3.3046875" style="3" customWidth="1"/>
    <col min="2" max="2" width="13.765625" style="3" customWidth="1"/>
    <col min="3" max="3" width="4.765625" style="3" customWidth="1"/>
    <col min="4" max="13" width="5" style="3" customWidth="1"/>
    <col min="14" max="14" width="8.765625" style="3" hidden="1" customWidth="1"/>
    <col min="15" max="15" width="3.765625" style="3" customWidth="1"/>
    <col min="16" max="16384" width="8.765625" style="3"/>
  </cols>
  <sheetData>
    <row r="1" spans="1:15" s="124" customFormat="1" ht="13">
      <c r="C1" s="123"/>
    </row>
    <row r="2" spans="1:15" s="124" customFormat="1" ht="97" customHeight="1">
      <c r="B2" s="122"/>
      <c r="C2" s="123"/>
      <c r="D2" s="269" t="s">
        <v>113</v>
      </c>
      <c r="E2" s="270"/>
      <c r="F2" s="270"/>
      <c r="G2" s="270"/>
      <c r="H2" s="270"/>
      <c r="I2" s="270"/>
      <c r="J2" s="270"/>
      <c r="K2" s="270"/>
      <c r="L2" s="270"/>
      <c r="M2" s="270"/>
      <c r="N2" s="270"/>
    </row>
    <row r="3" spans="1:15" ht="48" customHeight="1">
      <c r="A3" s="271" t="s">
        <v>151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</row>
    <row r="4" spans="1:15" ht="15" customHeight="1" thickBot="1">
      <c r="A4" s="124"/>
      <c r="B4" s="185" t="s">
        <v>115</v>
      </c>
      <c r="C4" s="123"/>
      <c r="D4" s="123" t="s">
        <v>119</v>
      </c>
      <c r="E4" s="123" t="s">
        <v>120</v>
      </c>
      <c r="F4" s="123" t="s">
        <v>121</v>
      </c>
      <c r="G4" s="123" t="s">
        <v>122</v>
      </c>
      <c r="H4" s="123" t="s">
        <v>123</v>
      </c>
      <c r="I4" s="123" t="s">
        <v>124</v>
      </c>
      <c r="J4" s="123" t="s">
        <v>125</v>
      </c>
      <c r="K4" s="123" t="s">
        <v>126</v>
      </c>
      <c r="L4" s="123" t="s">
        <v>127</v>
      </c>
      <c r="M4" s="123" t="s">
        <v>128</v>
      </c>
      <c r="N4" s="124"/>
      <c r="O4" s="124"/>
    </row>
    <row r="5" spans="1:15" s="124" customFormat="1" ht="15" customHeight="1" thickBot="1">
      <c r="B5" s="268" t="s">
        <v>101</v>
      </c>
      <c r="C5" s="186" t="s">
        <v>152</v>
      </c>
      <c r="D5" s="187"/>
      <c r="E5" s="188"/>
      <c r="F5" s="187"/>
      <c r="G5" s="189" t="s">
        <v>130</v>
      </c>
      <c r="H5" s="190" t="s">
        <v>130</v>
      </c>
      <c r="I5" s="189" t="s">
        <v>130</v>
      </c>
      <c r="J5" s="190" t="s">
        <v>130</v>
      </c>
      <c r="K5" s="189" t="s">
        <v>130</v>
      </c>
      <c r="L5" s="190" t="s">
        <v>130</v>
      </c>
      <c r="M5" s="191" t="s">
        <v>130</v>
      </c>
    </row>
    <row r="6" spans="1:15" s="124" customFormat="1" ht="15" customHeight="1" thickBot="1">
      <c r="B6" s="268"/>
      <c r="C6" s="186" t="s">
        <v>131</v>
      </c>
      <c r="D6" s="192"/>
      <c r="E6" s="193"/>
      <c r="F6" s="192"/>
      <c r="G6" s="194" t="s">
        <v>130</v>
      </c>
      <c r="H6" s="195" t="s">
        <v>130</v>
      </c>
      <c r="I6" s="194" t="s">
        <v>130</v>
      </c>
      <c r="J6" s="195" t="s">
        <v>130</v>
      </c>
      <c r="K6" s="194" t="s">
        <v>130</v>
      </c>
      <c r="L6" s="195" t="s">
        <v>130</v>
      </c>
      <c r="M6" s="196" t="s">
        <v>130</v>
      </c>
    </row>
    <row r="7" spans="1:15" s="124" customFormat="1" ht="15" customHeight="1" thickBot="1">
      <c r="B7" s="268"/>
      <c r="C7" s="186" t="s">
        <v>132</v>
      </c>
      <c r="D7" s="197"/>
      <c r="E7" s="198"/>
      <c r="F7" s="197"/>
      <c r="G7" s="198"/>
      <c r="H7" s="197"/>
      <c r="I7" s="198"/>
      <c r="J7" s="197"/>
      <c r="K7" s="198"/>
      <c r="L7" s="197"/>
      <c r="M7" s="199"/>
    </row>
    <row r="8" spans="1:15" ht="15" customHeight="1" thickBot="1">
      <c r="A8" s="124"/>
      <c r="B8" s="268" t="s">
        <v>88</v>
      </c>
      <c r="C8" s="186" t="s">
        <v>152</v>
      </c>
      <c r="D8" s="190" t="s">
        <v>130</v>
      </c>
      <c r="E8" s="189" t="s">
        <v>130</v>
      </c>
      <c r="F8" s="190" t="s">
        <v>130</v>
      </c>
      <c r="G8" s="189" t="s">
        <v>130</v>
      </c>
      <c r="H8" s="190" t="s">
        <v>130</v>
      </c>
      <c r="I8" s="189" t="s">
        <v>130</v>
      </c>
      <c r="J8" s="190" t="s">
        <v>130</v>
      </c>
      <c r="K8" s="189" t="s">
        <v>130</v>
      </c>
      <c r="L8" s="190" t="s">
        <v>130</v>
      </c>
      <c r="M8" s="191" t="s">
        <v>130</v>
      </c>
      <c r="N8" s="124"/>
      <c r="O8" s="124"/>
    </row>
    <row r="9" spans="1:15" ht="15" customHeight="1" thickBot="1">
      <c r="A9" s="124"/>
      <c r="B9" s="268"/>
      <c r="C9" s="186" t="s">
        <v>131</v>
      </c>
      <c r="D9" s="200"/>
      <c r="E9" s="201"/>
      <c r="F9" s="200"/>
      <c r="G9" s="201"/>
      <c r="H9" s="200"/>
      <c r="I9" s="201"/>
      <c r="J9" s="200"/>
      <c r="K9" s="201"/>
      <c r="L9" s="200"/>
      <c r="M9" s="202"/>
      <c r="N9" s="124"/>
      <c r="O9" s="124"/>
    </row>
    <row r="10" spans="1:15" ht="15" customHeight="1" thickBot="1">
      <c r="A10" s="124"/>
      <c r="B10" s="268"/>
      <c r="C10" s="186" t="s">
        <v>132</v>
      </c>
      <c r="D10" s="203"/>
      <c r="E10" s="204"/>
      <c r="F10" s="203"/>
      <c r="G10" s="204"/>
      <c r="H10" s="203"/>
      <c r="I10" s="204"/>
      <c r="J10" s="203"/>
      <c r="K10" s="204"/>
      <c r="L10" s="203"/>
      <c r="M10" s="205"/>
      <c r="N10" s="124"/>
      <c r="O10" s="124"/>
    </row>
    <row r="11" spans="1:15" s="124" customFormat="1" ht="15" customHeight="1" thickBot="1">
      <c r="B11" s="268" t="s">
        <v>95</v>
      </c>
      <c r="C11" s="186" t="s">
        <v>152</v>
      </c>
      <c r="D11" s="206" t="s">
        <v>130</v>
      </c>
      <c r="E11" s="207" t="s">
        <v>130</v>
      </c>
      <c r="F11" s="206" t="s">
        <v>130</v>
      </c>
      <c r="G11" s="207" t="s">
        <v>130</v>
      </c>
      <c r="H11" s="206" t="s">
        <v>130</v>
      </c>
      <c r="I11" s="207" t="s">
        <v>130</v>
      </c>
      <c r="J11" s="206" t="s">
        <v>130</v>
      </c>
      <c r="K11" s="207" t="s">
        <v>130</v>
      </c>
      <c r="L11" s="206" t="s">
        <v>130</v>
      </c>
      <c r="M11" s="208" t="s">
        <v>130</v>
      </c>
    </row>
    <row r="12" spans="1:15" s="124" customFormat="1" ht="15" customHeight="1" thickBot="1">
      <c r="B12" s="268"/>
      <c r="C12" s="186" t="s">
        <v>131</v>
      </c>
      <c r="D12" s="195" t="s">
        <v>130</v>
      </c>
      <c r="E12" s="194" t="s">
        <v>130</v>
      </c>
      <c r="F12" s="195" t="s">
        <v>130</v>
      </c>
      <c r="G12" s="194" t="s">
        <v>130</v>
      </c>
      <c r="H12" s="195" t="s">
        <v>130</v>
      </c>
      <c r="I12" s="194" t="s">
        <v>130</v>
      </c>
      <c r="J12" s="195" t="s">
        <v>130</v>
      </c>
      <c r="K12" s="194" t="s">
        <v>130</v>
      </c>
      <c r="L12" s="195" t="s">
        <v>130</v>
      </c>
      <c r="M12" s="196" t="s">
        <v>130</v>
      </c>
    </row>
    <row r="13" spans="1:15" s="124" customFormat="1" ht="15" customHeight="1" thickBot="1">
      <c r="B13" s="268"/>
      <c r="C13" s="186" t="s">
        <v>132</v>
      </c>
      <c r="D13" s="209"/>
      <c r="E13" s="210"/>
      <c r="F13" s="209"/>
      <c r="G13" s="210"/>
      <c r="H13" s="209"/>
      <c r="I13" s="210"/>
      <c r="J13" s="206" t="s">
        <v>130</v>
      </c>
      <c r="K13" s="207" t="s">
        <v>130</v>
      </c>
      <c r="L13" s="206" t="s">
        <v>130</v>
      </c>
      <c r="M13" s="208" t="s">
        <v>130</v>
      </c>
    </row>
    <row r="14" spans="1:15" ht="15" customHeight="1" thickBot="1">
      <c r="B14" s="273" t="s">
        <v>133</v>
      </c>
      <c r="C14" s="186" t="s">
        <v>152</v>
      </c>
      <c r="D14" s="211" t="s">
        <v>130</v>
      </c>
      <c r="E14" s="212" t="s">
        <v>130</v>
      </c>
      <c r="F14" s="211" t="s">
        <v>130</v>
      </c>
      <c r="G14" s="212" t="s">
        <v>130</v>
      </c>
      <c r="H14" s="211" t="s">
        <v>130</v>
      </c>
      <c r="I14" s="212" t="s">
        <v>130</v>
      </c>
      <c r="J14" s="211" t="s">
        <v>130</v>
      </c>
      <c r="K14" s="212" t="s">
        <v>130</v>
      </c>
      <c r="L14" s="211" t="s">
        <v>130</v>
      </c>
      <c r="M14" s="213" t="s">
        <v>130</v>
      </c>
    </row>
    <row r="15" spans="1:15" ht="15" customHeight="1" thickBot="1">
      <c r="B15" s="274"/>
      <c r="C15" s="186" t="s">
        <v>131</v>
      </c>
      <c r="D15" s="195" t="s">
        <v>130</v>
      </c>
      <c r="E15" s="194" t="s">
        <v>130</v>
      </c>
      <c r="F15" s="195" t="s">
        <v>130</v>
      </c>
      <c r="G15" s="194" t="s">
        <v>130</v>
      </c>
      <c r="H15" s="195" t="s">
        <v>130</v>
      </c>
      <c r="I15" s="194" t="s">
        <v>130</v>
      </c>
      <c r="J15" s="195" t="s">
        <v>130</v>
      </c>
      <c r="K15" s="194" t="s">
        <v>130</v>
      </c>
      <c r="L15" s="195" t="s">
        <v>130</v>
      </c>
      <c r="M15" s="196" t="s">
        <v>130</v>
      </c>
    </row>
    <row r="16" spans="1:15" ht="15" customHeight="1" thickBot="1">
      <c r="B16" s="275"/>
      <c r="C16" s="186" t="s">
        <v>132</v>
      </c>
      <c r="D16" s="197"/>
      <c r="E16" s="198"/>
      <c r="F16" s="197"/>
      <c r="G16" s="198"/>
      <c r="H16" s="197"/>
      <c r="I16" s="198"/>
      <c r="J16" s="214" t="s">
        <v>130</v>
      </c>
      <c r="K16" s="215" t="s">
        <v>130</v>
      </c>
      <c r="L16" s="214" t="s">
        <v>130</v>
      </c>
      <c r="M16" s="216" t="s">
        <v>130</v>
      </c>
    </row>
    <row r="17" spans="1:13" ht="15" customHeight="1" thickBot="1">
      <c r="B17" s="268" t="s">
        <v>102</v>
      </c>
      <c r="C17" s="186" t="s">
        <v>152</v>
      </c>
      <c r="D17" s="190" t="s">
        <v>130</v>
      </c>
      <c r="E17" s="189" t="s">
        <v>130</v>
      </c>
      <c r="F17" s="190" t="s">
        <v>130</v>
      </c>
      <c r="G17" s="189" t="s">
        <v>130</v>
      </c>
      <c r="H17" s="190" t="s">
        <v>130</v>
      </c>
      <c r="I17" s="189" t="s">
        <v>130</v>
      </c>
      <c r="J17" s="190" t="s">
        <v>130</v>
      </c>
      <c r="K17" s="189" t="s">
        <v>130</v>
      </c>
      <c r="L17" s="190" t="s">
        <v>130</v>
      </c>
      <c r="M17" s="191" t="s">
        <v>130</v>
      </c>
    </row>
    <row r="18" spans="1:13" ht="15" customHeight="1" thickBot="1">
      <c r="B18" s="268"/>
      <c r="C18" s="186" t="s">
        <v>131</v>
      </c>
      <c r="D18" s="195" t="s">
        <v>130</v>
      </c>
      <c r="E18" s="194" t="s">
        <v>130</v>
      </c>
      <c r="F18" s="195" t="s">
        <v>130</v>
      </c>
      <c r="G18" s="194" t="s">
        <v>130</v>
      </c>
      <c r="H18" s="195" t="s">
        <v>130</v>
      </c>
      <c r="I18" s="194" t="s">
        <v>130</v>
      </c>
      <c r="J18" s="195" t="s">
        <v>130</v>
      </c>
      <c r="K18" s="194" t="s">
        <v>130</v>
      </c>
      <c r="L18" s="195" t="s">
        <v>130</v>
      </c>
      <c r="M18" s="196" t="s">
        <v>130</v>
      </c>
    </row>
    <row r="19" spans="1:13" ht="15" customHeight="1" thickBot="1">
      <c r="B19" s="268"/>
      <c r="C19" s="186" t="s">
        <v>132</v>
      </c>
      <c r="D19" s="197"/>
      <c r="E19" s="198"/>
      <c r="F19" s="197"/>
      <c r="G19" s="198"/>
      <c r="H19" s="197"/>
      <c r="I19" s="198"/>
      <c r="J19" s="197"/>
      <c r="K19" s="198"/>
      <c r="L19" s="197"/>
      <c r="M19" s="199"/>
    </row>
    <row r="20" spans="1:13" ht="15" customHeight="1" thickBot="1">
      <c r="B20" s="276" t="s">
        <v>103</v>
      </c>
      <c r="C20" s="186" t="s">
        <v>152</v>
      </c>
      <c r="D20" s="217"/>
      <c r="E20" s="218"/>
      <c r="F20" s="219" t="s">
        <v>130</v>
      </c>
      <c r="G20" s="220" t="s">
        <v>130</v>
      </c>
      <c r="H20" s="221" t="s">
        <v>130</v>
      </c>
      <c r="I20" s="220" t="s">
        <v>130</v>
      </c>
      <c r="J20" s="221" t="s">
        <v>130</v>
      </c>
      <c r="K20" s="220" t="s">
        <v>130</v>
      </c>
      <c r="L20" s="221" t="s">
        <v>130</v>
      </c>
      <c r="M20" s="222" t="s">
        <v>130</v>
      </c>
    </row>
    <row r="21" spans="1:13" ht="15" customHeight="1" thickBot="1">
      <c r="B21" s="277"/>
      <c r="C21" s="186" t="s">
        <v>131</v>
      </c>
      <c r="D21" s="192"/>
      <c r="E21" s="193"/>
      <c r="F21" s="223" t="s">
        <v>130</v>
      </c>
      <c r="G21" s="224" t="s">
        <v>130</v>
      </c>
      <c r="H21" s="225" t="s">
        <v>130</v>
      </c>
      <c r="I21" s="224" t="s">
        <v>130</v>
      </c>
      <c r="J21" s="225" t="s">
        <v>130</v>
      </c>
      <c r="K21" s="224" t="s">
        <v>130</v>
      </c>
      <c r="L21" s="225" t="s">
        <v>130</v>
      </c>
      <c r="M21" s="226" t="s">
        <v>130</v>
      </c>
    </row>
    <row r="22" spans="1:13" ht="15" customHeight="1" thickBot="1">
      <c r="B22" s="278"/>
      <c r="C22" s="186" t="s">
        <v>132</v>
      </c>
      <c r="D22" s="197"/>
      <c r="E22" s="198"/>
      <c r="F22" s="197"/>
      <c r="G22" s="198"/>
      <c r="H22" s="197"/>
      <c r="I22" s="198"/>
      <c r="J22" s="197"/>
      <c r="K22" s="198"/>
      <c r="L22" s="197"/>
      <c r="M22" s="199"/>
    </row>
    <row r="23" spans="1:13" ht="15" customHeight="1" thickBot="1">
      <c r="B23" s="276" t="s">
        <v>99</v>
      </c>
      <c r="C23" s="186" t="s">
        <v>152</v>
      </c>
      <c r="D23" s="217"/>
      <c r="E23" s="218"/>
      <c r="F23" s="190" t="s">
        <v>130</v>
      </c>
      <c r="G23" s="189" t="s">
        <v>130</v>
      </c>
      <c r="H23" s="190" t="s">
        <v>130</v>
      </c>
      <c r="I23" s="189" t="s">
        <v>130</v>
      </c>
      <c r="J23" s="190" t="s">
        <v>130</v>
      </c>
      <c r="K23" s="189" t="s">
        <v>130</v>
      </c>
      <c r="L23" s="190" t="s">
        <v>130</v>
      </c>
      <c r="M23" s="191" t="s">
        <v>130</v>
      </c>
    </row>
    <row r="24" spans="1:13" ht="15" customHeight="1" thickBot="1">
      <c r="B24" s="277"/>
      <c r="C24" s="186" t="s">
        <v>131</v>
      </c>
      <c r="D24" s="192"/>
      <c r="E24" s="193"/>
      <c r="F24" s="195" t="s">
        <v>130</v>
      </c>
      <c r="G24" s="194" t="s">
        <v>130</v>
      </c>
      <c r="H24" s="195" t="s">
        <v>130</v>
      </c>
      <c r="I24" s="194" t="s">
        <v>130</v>
      </c>
      <c r="J24" s="195" t="s">
        <v>130</v>
      </c>
      <c r="K24" s="194" t="s">
        <v>130</v>
      </c>
      <c r="L24" s="195" t="s">
        <v>130</v>
      </c>
      <c r="M24" s="196" t="s">
        <v>130</v>
      </c>
    </row>
    <row r="25" spans="1:13" ht="15" customHeight="1" thickBot="1">
      <c r="B25" s="278"/>
      <c r="C25" s="186" t="s">
        <v>132</v>
      </c>
      <c r="D25" s="197"/>
      <c r="E25" s="198"/>
      <c r="F25" s="197"/>
      <c r="G25" s="198"/>
      <c r="H25" s="197"/>
      <c r="I25" s="198"/>
      <c r="J25" s="214" t="s">
        <v>130</v>
      </c>
      <c r="K25" s="215" t="s">
        <v>130</v>
      </c>
      <c r="L25" s="214" t="s">
        <v>130</v>
      </c>
      <c r="M25" s="216" t="s">
        <v>130</v>
      </c>
    </row>
    <row r="26" spans="1:13" ht="15" customHeight="1" thickBot="1">
      <c r="B26" s="268" t="s">
        <v>100</v>
      </c>
      <c r="C26" s="186" t="s">
        <v>152</v>
      </c>
      <c r="D26" s="217"/>
      <c r="E26" s="218"/>
      <c r="F26" s="190" t="s">
        <v>130</v>
      </c>
      <c r="G26" s="189" t="s">
        <v>130</v>
      </c>
      <c r="H26" s="190" t="s">
        <v>130</v>
      </c>
      <c r="I26" s="189" t="s">
        <v>130</v>
      </c>
      <c r="J26" s="190" t="s">
        <v>130</v>
      </c>
      <c r="K26" s="189" t="s">
        <v>130</v>
      </c>
      <c r="L26" s="190" t="s">
        <v>130</v>
      </c>
      <c r="M26" s="191" t="s">
        <v>130</v>
      </c>
    </row>
    <row r="27" spans="1:13" ht="15" customHeight="1" thickBot="1">
      <c r="A27" s="124"/>
      <c r="B27" s="268"/>
      <c r="C27" s="186" t="s">
        <v>131</v>
      </c>
      <c r="D27" s="192"/>
      <c r="E27" s="193"/>
      <c r="F27" s="190" t="s">
        <v>130</v>
      </c>
      <c r="G27" s="189" t="s">
        <v>130</v>
      </c>
      <c r="H27" s="190" t="s">
        <v>130</v>
      </c>
      <c r="I27" s="189" t="s">
        <v>130</v>
      </c>
      <c r="J27" s="190" t="s">
        <v>130</v>
      </c>
      <c r="K27" s="189" t="s">
        <v>130</v>
      </c>
      <c r="L27" s="190" t="s">
        <v>130</v>
      </c>
      <c r="M27" s="191" t="s">
        <v>130</v>
      </c>
    </row>
    <row r="28" spans="1:13" ht="15" customHeight="1" thickBot="1">
      <c r="A28" s="124"/>
      <c r="B28" s="268"/>
      <c r="C28" s="186" t="s">
        <v>132</v>
      </c>
      <c r="D28" s="197"/>
      <c r="E28" s="198"/>
      <c r="F28" s="197"/>
      <c r="G28" s="198"/>
      <c r="H28" s="197"/>
      <c r="I28" s="198"/>
      <c r="J28" s="214" t="s">
        <v>130</v>
      </c>
      <c r="K28" s="215" t="s">
        <v>130</v>
      </c>
      <c r="L28" s="214" t="s">
        <v>130</v>
      </c>
      <c r="M28" s="216" t="s">
        <v>130</v>
      </c>
    </row>
    <row r="29" spans="1:13" ht="15" customHeight="1" thickBot="1">
      <c r="A29" s="124"/>
      <c r="B29" s="268" t="s">
        <v>96</v>
      </c>
      <c r="C29" s="186" t="s">
        <v>152</v>
      </c>
      <c r="D29" s="190" t="s">
        <v>130</v>
      </c>
      <c r="E29" s="189" t="s">
        <v>130</v>
      </c>
      <c r="F29" s="190" t="s">
        <v>130</v>
      </c>
      <c r="G29" s="189" t="s">
        <v>130</v>
      </c>
      <c r="H29" s="190" t="s">
        <v>130</v>
      </c>
      <c r="I29" s="189" t="s">
        <v>130</v>
      </c>
      <c r="J29" s="190" t="s">
        <v>130</v>
      </c>
      <c r="K29" s="189" t="s">
        <v>130</v>
      </c>
      <c r="L29" s="190" t="s">
        <v>130</v>
      </c>
      <c r="M29" s="191" t="s">
        <v>130</v>
      </c>
    </row>
    <row r="30" spans="1:13" ht="15" customHeight="1" thickBot="1">
      <c r="A30" s="124"/>
      <c r="B30" s="268"/>
      <c r="C30" s="186" t="s">
        <v>131</v>
      </c>
      <c r="D30" s="200"/>
      <c r="E30" s="201"/>
      <c r="F30" s="200"/>
      <c r="G30" s="201"/>
      <c r="H30" s="200"/>
      <c r="I30" s="201"/>
      <c r="J30" s="195" t="s">
        <v>130</v>
      </c>
      <c r="K30" s="194" t="s">
        <v>130</v>
      </c>
      <c r="L30" s="195" t="s">
        <v>130</v>
      </c>
      <c r="M30" s="196" t="s">
        <v>130</v>
      </c>
    </row>
    <row r="31" spans="1:13" ht="15" customHeight="1" thickBot="1">
      <c r="A31" s="124"/>
      <c r="B31" s="268"/>
      <c r="C31" s="186" t="s">
        <v>132</v>
      </c>
      <c r="D31" s="203"/>
      <c r="E31" s="204"/>
      <c r="F31" s="203"/>
      <c r="G31" s="204"/>
      <c r="H31" s="203"/>
      <c r="I31" s="204"/>
      <c r="J31" s="214" t="s">
        <v>130</v>
      </c>
      <c r="K31" s="215" t="s">
        <v>130</v>
      </c>
      <c r="L31" s="214" t="s">
        <v>130</v>
      </c>
      <c r="M31" s="216" t="s">
        <v>130</v>
      </c>
    </row>
    <row r="32" spans="1:13" s="124" customFormat="1" ht="15" customHeight="1" thickBot="1">
      <c r="B32" s="268" t="s">
        <v>97</v>
      </c>
      <c r="C32" s="186" t="s">
        <v>152</v>
      </c>
      <c r="D32" s="190" t="s">
        <v>130</v>
      </c>
      <c r="E32" s="189" t="s">
        <v>130</v>
      </c>
      <c r="F32" s="190" t="s">
        <v>130</v>
      </c>
      <c r="G32" s="189" t="s">
        <v>130</v>
      </c>
      <c r="H32" s="190" t="s">
        <v>130</v>
      </c>
      <c r="I32" s="189" t="s">
        <v>130</v>
      </c>
      <c r="J32" s="190" t="s">
        <v>130</v>
      </c>
      <c r="K32" s="189" t="s">
        <v>130</v>
      </c>
      <c r="L32" s="190" t="s">
        <v>130</v>
      </c>
      <c r="M32" s="191" t="s">
        <v>130</v>
      </c>
    </row>
    <row r="33" spans="1:13" s="124" customFormat="1" ht="15" customHeight="1" thickBot="1">
      <c r="B33" s="268"/>
      <c r="C33" s="186" t="s">
        <v>131</v>
      </c>
      <c r="D33" s="200"/>
      <c r="E33" s="201"/>
      <c r="F33" s="200"/>
      <c r="G33" s="201"/>
      <c r="H33" s="200"/>
      <c r="I33" s="201"/>
      <c r="J33" s="195" t="s">
        <v>130</v>
      </c>
      <c r="K33" s="194" t="s">
        <v>130</v>
      </c>
      <c r="L33" s="195" t="s">
        <v>130</v>
      </c>
      <c r="M33" s="196" t="s">
        <v>130</v>
      </c>
    </row>
    <row r="34" spans="1:13" s="124" customFormat="1" ht="15" customHeight="1" thickBot="1">
      <c r="B34" s="268"/>
      <c r="C34" s="186" t="s">
        <v>132</v>
      </c>
      <c r="D34" s="197"/>
      <c r="E34" s="198"/>
      <c r="F34" s="197"/>
      <c r="G34" s="198"/>
      <c r="H34" s="197"/>
      <c r="I34" s="198"/>
      <c r="J34" s="214" t="s">
        <v>130</v>
      </c>
      <c r="K34" s="215" t="s">
        <v>130</v>
      </c>
      <c r="L34" s="214" t="s">
        <v>130</v>
      </c>
      <c r="M34" s="216" t="s">
        <v>130</v>
      </c>
    </row>
    <row r="35" spans="1:13" ht="15.75" customHeight="1">
      <c r="A35" s="124"/>
      <c r="B35" s="227"/>
      <c r="C35" s="228"/>
      <c r="D35" s="262" t="s">
        <v>153</v>
      </c>
      <c r="E35" s="263"/>
      <c r="F35" s="263"/>
      <c r="G35" s="263"/>
      <c r="H35" s="263"/>
      <c r="I35" s="263"/>
      <c r="J35" s="263"/>
      <c r="K35" s="263"/>
      <c r="L35" s="263"/>
      <c r="M35" s="264"/>
    </row>
    <row r="36" spans="1:13" ht="15.75" customHeight="1" thickBot="1">
      <c r="A36" s="124"/>
      <c r="B36" s="229"/>
      <c r="C36" s="230" t="s">
        <v>135</v>
      </c>
      <c r="D36" s="265" t="s">
        <v>136</v>
      </c>
      <c r="E36" s="266"/>
      <c r="F36" s="266"/>
      <c r="G36" s="266"/>
      <c r="H36" s="266"/>
      <c r="I36" s="266"/>
      <c r="J36" s="266"/>
      <c r="K36" s="266"/>
      <c r="L36" s="266"/>
      <c r="M36" s="267"/>
    </row>
    <row r="37" spans="1:13" ht="15.75" customHeight="1">
      <c r="A37" s="124"/>
      <c r="B37" s="124"/>
      <c r="C37" s="123"/>
      <c r="D37" s="124"/>
      <c r="E37" s="124"/>
      <c r="F37" s="124"/>
      <c r="G37" s="124"/>
      <c r="H37" s="124"/>
      <c r="I37" s="124"/>
      <c r="J37" s="124"/>
      <c r="K37" s="231"/>
      <c r="L37" s="179"/>
      <c r="M37" s="179"/>
    </row>
    <row r="38" spans="1:13" ht="15.75" customHeight="1">
      <c r="A38" s="124"/>
      <c r="B38" s="124"/>
      <c r="C38" s="123"/>
      <c r="D38" s="124"/>
      <c r="E38" s="124"/>
      <c r="F38" s="124"/>
      <c r="G38" s="124"/>
      <c r="H38" s="124"/>
      <c r="I38" s="124"/>
      <c r="J38" s="124"/>
      <c r="K38" s="124"/>
      <c r="L38" s="124"/>
      <c r="M38" s="124"/>
    </row>
    <row r="39" spans="1:13" ht="15.75" customHeight="1">
      <c r="A39" s="124"/>
      <c r="B39" s="124"/>
      <c r="C39" s="123"/>
      <c r="D39" s="124"/>
      <c r="E39" s="124"/>
      <c r="F39" s="124"/>
      <c r="G39" s="124"/>
      <c r="H39" s="124"/>
      <c r="I39" s="124"/>
      <c r="J39" s="124"/>
      <c r="K39" s="182"/>
      <c r="L39" s="124"/>
      <c r="M39" s="124"/>
    </row>
    <row r="40" spans="1:13" ht="15.75" customHeight="1">
      <c r="A40" s="124"/>
      <c r="B40" s="124"/>
      <c r="C40" s="123"/>
      <c r="D40" s="124"/>
      <c r="E40" s="124"/>
      <c r="F40" s="124"/>
      <c r="G40" s="124"/>
      <c r="H40" s="124"/>
      <c r="I40" s="124"/>
      <c r="J40" s="124"/>
      <c r="K40" s="124"/>
      <c r="L40" s="124"/>
      <c r="M40" s="124"/>
    </row>
    <row r="41" spans="1:13" ht="18" hidden="1" customHeight="1">
      <c r="A41" s="124"/>
      <c r="B41" s="124"/>
      <c r="C41" s="123"/>
      <c r="D41" s="124"/>
      <c r="E41" s="124"/>
      <c r="F41" s="124"/>
      <c r="G41" s="124"/>
      <c r="H41" s="124"/>
      <c r="I41" s="124"/>
      <c r="J41" s="124"/>
      <c r="K41" s="124"/>
      <c r="L41" s="124"/>
      <c r="M41" s="124"/>
    </row>
    <row r="42" spans="1:13" s="124" customFormat="1" ht="18" hidden="1" customHeight="1">
      <c r="C42" s="123"/>
    </row>
    <row r="43" spans="1:13" s="124" customFormat="1" ht="18" hidden="1" customHeight="1">
      <c r="B43" s="183">
        <v>43174</v>
      </c>
      <c r="C43" s="123"/>
    </row>
    <row r="44" spans="1:13" ht="18" hidden="1" customHeight="1">
      <c r="A44" s="124"/>
      <c r="B44" s="183">
        <v>43047</v>
      </c>
      <c r="C44" s="123"/>
      <c r="D44" s="124"/>
      <c r="E44" s="124"/>
      <c r="F44" s="124"/>
      <c r="G44" s="124"/>
      <c r="H44" s="124"/>
      <c r="I44" s="124"/>
      <c r="J44" s="124"/>
      <c r="K44" s="124"/>
      <c r="L44" s="124"/>
      <c r="M44" s="124"/>
    </row>
    <row r="45" spans="1:13" s="124" customFormat="1" ht="18" hidden="1" customHeight="1">
      <c r="B45" s="183">
        <v>42480</v>
      </c>
      <c r="C45" s="123"/>
    </row>
    <row r="46" spans="1:13" ht="18" hidden="1" customHeight="1">
      <c r="A46" s="124"/>
      <c r="B46" s="183">
        <v>42480</v>
      </c>
      <c r="C46" s="123"/>
      <c r="D46" s="124"/>
      <c r="E46" s="124"/>
      <c r="F46" s="124"/>
      <c r="G46" s="124"/>
      <c r="H46" s="124"/>
      <c r="I46" s="124"/>
      <c r="J46" s="124"/>
      <c r="K46" s="124"/>
      <c r="L46" s="124"/>
      <c r="M46" s="124"/>
    </row>
    <row r="47" spans="1:13" ht="18" hidden="1" customHeight="1">
      <c r="A47" s="124"/>
      <c r="B47" s="183">
        <v>42376</v>
      </c>
      <c r="C47" s="123"/>
      <c r="D47" s="124"/>
      <c r="E47" s="124"/>
      <c r="F47" s="124"/>
      <c r="G47" s="124"/>
      <c r="H47" s="124"/>
      <c r="I47" s="124"/>
      <c r="J47" s="124"/>
      <c r="K47" s="124"/>
      <c r="L47" s="124"/>
      <c r="M47" s="124"/>
    </row>
    <row r="48" spans="1:13" ht="25.5" hidden="1" customHeight="1">
      <c r="A48" s="124"/>
      <c r="B48" s="243">
        <v>41593</v>
      </c>
      <c r="C48" s="244"/>
      <c r="D48" s="246"/>
      <c r="E48" s="246"/>
      <c r="F48" s="246"/>
      <c r="G48" s="246"/>
      <c r="H48" s="246"/>
      <c r="I48" s="246"/>
      <c r="J48" s="246"/>
      <c r="K48" s="246"/>
      <c r="L48" s="246"/>
      <c r="M48" s="246"/>
    </row>
    <row r="49" spans="1:13" ht="18" hidden="1" customHeight="1">
      <c r="A49" s="124"/>
      <c r="B49" s="243">
        <v>41240</v>
      </c>
      <c r="C49" s="244"/>
      <c r="D49" s="246"/>
      <c r="E49" s="246"/>
      <c r="F49" s="246"/>
      <c r="G49" s="246"/>
      <c r="H49" s="246"/>
      <c r="I49" s="246"/>
      <c r="J49" s="246"/>
      <c r="K49" s="246"/>
      <c r="L49" s="246"/>
      <c r="M49" s="246"/>
    </row>
    <row r="50" spans="1:13" ht="28.5" hidden="1" customHeight="1">
      <c r="A50" s="124"/>
      <c r="B50" s="243">
        <v>41240</v>
      </c>
      <c r="C50" s="244"/>
      <c r="D50" s="246"/>
      <c r="E50" s="246"/>
      <c r="F50" s="246"/>
      <c r="G50" s="246"/>
      <c r="H50" s="246"/>
      <c r="I50" s="246"/>
      <c r="J50" s="246"/>
      <c r="K50" s="246"/>
      <c r="L50" s="246"/>
      <c r="M50" s="246"/>
    </row>
    <row r="51" spans="1:13" ht="18" hidden="1" customHeight="1">
      <c r="A51" s="124"/>
      <c r="B51" s="243">
        <v>41240</v>
      </c>
      <c r="C51" s="244"/>
      <c r="D51" s="246"/>
      <c r="E51" s="246"/>
      <c r="F51" s="246"/>
      <c r="G51" s="246"/>
      <c r="H51" s="246"/>
      <c r="I51" s="246"/>
      <c r="J51" s="246"/>
      <c r="K51" s="246"/>
      <c r="L51" s="246"/>
      <c r="M51" s="246"/>
    </row>
    <row r="52" spans="1:13" ht="18" hidden="1" customHeight="1">
      <c r="A52" s="124"/>
      <c r="B52" s="243">
        <v>41240</v>
      </c>
      <c r="C52" s="244"/>
      <c r="D52" s="246"/>
      <c r="E52" s="246"/>
      <c r="F52" s="246"/>
      <c r="G52" s="246"/>
      <c r="H52" s="246"/>
      <c r="I52" s="246"/>
      <c r="J52" s="246"/>
      <c r="K52" s="246"/>
      <c r="L52" s="246"/>
      <c r="M52" s="246"/>
    </row>
    <row r="53" spans="1:13" ht="18" hidden="1" customHeight="1">
      <c r="A53" s="124"/>
      <c r="B53" s="243">
        <v>41240</v>
      </c>
      <c r="C53" s="244"/>
      <c r="D53" s="246"/>
      <c r="E53" s="246"/>
      <c r="F53" s="246"/>
      <c r="G53" s="246"/>
      <c r="H53" s="246"/>
      <c r="I53" s="246"/>
      <c r="J53" s="246"/>
      <c r="K53" s="246"/>
      <c r="L53" s="246"/>
      <c r="M53" s="246"/>
    </row>
    <row r="54" spans="1:13" ht="18" hidden="1" customHeight="1">
      <c r="A54" s="124"/>
      <c r="B54" s="243">
        <v>41240</v>
      </c>
      <c r="C54" s="244"/>
      <c r="D54" s="245"/>
      <c r="E54" s="245"/>
      <c r="F54" s="245"/>
      <c r="G54" s="245"/>
      <c r="H54" s="245"/>
      <c r="I54" s="245"/>
      <c r="J54" s="245"/>
      <c r="K54" s="245"/>
      <c r="L54" s="245"/>
      <c r="M54" s="245"/>
    </row>
    <row r="55" spans="1:13" ht="18" hidden="1" customHeight="1">
      <c r="A55" s="124"/>
      <c r="B55" s="243">
        <v>41240</v>
      </c>
      <c r="C55" s="244"/>
      <c r="D55" s="245"/>
      <c r="E55" s="245"/>
      <c r="F55" s="245"/>
      <c r="G55" s="245"/>
      <c r="H55" s="245"/>
      <c r="I55" s="245"/>
      <c r="J55" s="245"/>
      <c r="K55" s="245"/>
      <c r="L55" s="245"/>
      <c r="M55" s="245"/>
    </row>
    <row r="56" spans="1:13" hidden="1"/>
    <row r="57" spans="1:13" hidden="1"/>
    <row r="58" spans="1:13" hidden="1"/>
    <row r="59" spans="1:13" hidden="1"/>
  </sheetData>
  <mergeCells count="30"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D35:M35"/>
    <mergeCell ref="D36:M36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M55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&amp;L&amp;P&amp;RMay 5, 2025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4CC9-0A98-48D1-B312-8E0655AC643A}">
  <sheetPr transitionEvaluation="1">
    <tabColor rgb="FFFF0000"/>
    <pageSetUpPr fitToPage="1"/>
  </sheetPr>
  <dimension ref="A4:HL51"/>
  <sheetViews>
    <sheetView defaultGridColor="0" view="pageBreakPreview" topLeftCell="A4" colorId="22" zoomScale="70" zoomScaleNormal="60" zoomScaleSheetLayoutView="70" workbookViewId="0">
      <selection activeCell="A4" sqref="A1:XFD1048576"/>
    </sheetView>
  </sheetViews>
  <sheetFormatPr defaultColWidth="9" defaultRowHeight="15.5"/>
  <cols>
    <col min="1" max="1" width="26.765625" customWidth="1"/>
    <col min="2" max="5" width="20.69140625" customWidth="1"/>
    <col min="6" max="6" width="16.07421875" customWidth="1"/>
    <col min="7" max="7" width="13.69140625" customWidth="1"/>
    <col min="8" max="8" width="14" customWidth="1"/>
    <col min="9" max="9" width="14.53515625" customWidth="1"/>
    <col min="10" max="10" width="10" customWidth="1"/>
    <col min="11" max="11" width="9" customWidth="1"/>
    <col min="12" max="12" width="11" customWidth="1"/>
    <col min="13" max="13" width="9.69140625" customWidth="1"/>
    <col min="14" max="15" width="20.69140625" hidden="1" customWidth="1"/>
    <col min="16" max="16" width="26.765625" customWidth="1"/>
    <col min="17" max="27" width="20.69140625" customWidth="1"/>
    <col min="28" max="28" width="26.765625" customWidth="1"/>
    <col min="29" max="31" width="20.69140625" customWidth="1"/>
    <col min="33" max="36" width="9" customWidth="1"/>
  </cols>
  <sheetData>
    <row r="4" spans="1:220" ht="19.5" customHeight="1">
      <c r="A4" s="233" t="s">
        <v>0</v>
      </c>
      <c r="B4" s="233"/>
      <c r="C4" s="233"/>
      <c r="D4" s="233"/>
      <c r="E4" s="233"/>
      <c r="F4" s="1"/>
      <c r="G4" s="1"/>
      <c r="H4" s="1"/>
      <c r="I4" s="1"/>
      <c r="J4" s="1"/>
      <c r="K4" s="1"/>
      <c r="L4" s="1"/>
      <c r="M4" s="1"/>
      <c r="N4" s="1"/>
      <c r="O4" s="1"/>
      <c r="P4" s="233" t="s">
        <v>0</v>
      </c>
      <c r="Q4" s="233"/>
      <c r="R4" s="233"/>
      <c r="S4" s="233"/>
      <c r="T4" s="233"/>
      <c r="U4" s="1"/>
      <c r="V4" s="1"/>
      <c r="W4" s="1"/>
      <c r="X4" s="1"/>
      <c r="Y4" s="1"/>
      <c r="Z4" s="1"/>
      <c r="AA4" s="1"/>
      <c r="AB4" s="233" t="s">
        <v>0</v>
      </c>
      <c r="AC4" s="233"/>
      <c r="AD4" s="233"/>
      <c r="AE4" s="233"/>
    </row>
    <row r="5" spans="1:220" ht="23.25" customHeight="1">
      <c r="A5" s="234" t="s">
        <v>1</v>
      </c>
      <c r="B5" s="234"/>
      <c r="C5" s="234"/>
      <c r="D5" s="234"/>
      <c r="E5" s="234"/>
      <c r="F5" s="2"/>
      <c r="G5" s="2"/>
      <c r="H5" s="2"/>
      <c r="I5" s="2"/>
      <c r="J5" s="2"/>
      <c r="K5" s="2"/>
      <c r="L5" s="2"/>
      <c r="M5" s="2"/>
      <c r="N5" s="2"/>
      <c r="O5" s="2"/>
      <c r="P5" s="234" t="s">
        <v>1</v>
      </c>
      <c r="Q5" s="234"/>
      <c r="R5" s="234"/>
      <c r="S5" s="234"/>
      <c r="T5" s="234"/>
      <c r="U5" s="2"/>
      <c r="V5" s="2"/>
      <c r="W5" s="2"/>
      <c r="X5" s="2"/>
      <c r="Y5" s="2"/>
      <c r="Z5" s="2"/>
      <c r="AA5" s="2"/>
      <c r="AB5" s="234" t="s">
        <v>1</v>
      </c>
      <c r="AC5" s="234"/>
      <c r="AD5" s="234"/>
      <c r="AE5" s="234"/>
    </row>
    <row r="6" spans="1:220" ht="18" customHeight="1">
      <c r="A6" s="238">
        <v>45363</v>
      </c>
      <c r="B6" s="238"/>
      <c r="C6" s="238"/>
      <c r="D6" s="238"/>
      <c r="E6" s="238"/>
      <c r="F6" s="50"/>
      <c r="G6" s="50"/>
      <c r="H6" s="50"/>
      <c r="J6" s="50"/>
      <c r="K6" s="50"/>
      <c r="L6" s="50"/>
      <c r="M6" s="50"/>
      <c r="N6" s="50"/>
      <c r="O6" s="50"/>
      <c r="P6" s="238">
        <v>44565</v>
      </c>
      <c r="Q6" s="238"/>
      <c r="R6" s="238"/>
      <c r="S6" s="238"/>
      <c r="T6" s="238"/>
      <c r="U6" s="279" t="s">
        <v>2</v>
      </c>
      <c r="V6" s="279"/>
      <c r="W6" s="279"/>
      <c r="X6" s="280" t="s">
        <v>3</v>
      </c>
      <c r="Y6" s="280"/>
      <c r="Z6" s="280"/>
      <c r="AA6" s="56"/>
      <c r="AB6" s="238">
        <v>44565</v>
      </c>
      <c r="AC6" s="238"/>
      <c r="AD6" s="238"/>
      <c r="AE6" s="238"/>
    </row>
    <row r="7" spans="1:220" ht="22.15" customHeight="1">
      <c r="A7" s="3"/>
      <c r="B7" s="3"/>
      <c r="C7" s="3"/>
      <c r="D7" s="3"/>
      <c r="E7" s="3"/>
      <c r="F7" s="239" t="s">
        <v>4</v>
      </c>
      <c r="G7" s="239"/>
      <c r="H7" s="239"/>
      <c r="I7" s="23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79"/>
      <c r="V7" s="279"/>
      <c r="W7" s="279"/>
      <c r="X7" s="280"/>
      <c r="Y7" s="280"/>
      <c r="Z7" s="280"/>
      <c r="AA7" s="56"/>
      <c r="AB7" s="3"/>
      <c r="AC7" s="3"/>
      <c r="AD7" s="3"/>
      <c r="AE7" s="3"/>
      <c r="AH7" s="4"/>
    </row>
    <row r="8" spans="1:220" ht="61.9" customHeight="1">
      <c r="A8" s="5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82">
        <v>0.04</v>
      </c>
      <c r="G8" s="6"/>
      <c r="H8" s="6"/>
      <c r="I8" s="93"/>
      <c r="J8" s="236" t="s">
        <v>10</v>
      </c>
      <c r="K8" s="236"/>
      <c r="L8" s="236"/>
      <c r="M8" s="236"/>
      <c r="N8" s="6"/>
      <c r="O8" s="6"/>
      <c r="P8" s="5" t="s">
        <v>5</v>
      </c>
      <c r="Q8" s="6" t="s">
        <v>6</v>
      </c>
      <c r="R8" s="6" t="s">
        <v>7</v>
      </c>
      <c r="S8" s="6" t="s">
        <v>8</v>
      </c>
      <c r="T8" s="6" t="s">
        <v>9</v>
      </c>
      <c r="U8" s="6" t="s">
        <v>6</v>
      </c>
      <c r="V8" s="6" t="s">
        <v>8</v>
      </c>
      <c r="W8" s="6" t="s">
        <v>9</v>
      </c>
      <c r="X8" s="6" t="s">
        <v>6</v>
      </c>
      <c r="Y8" s="6" t="s">
        <v>8</v>
      </c>
      <c r="Z8" s="6" t="s">
        <v>9</v>
      </c>
      <c r="AA8" s="6"/>
      <c r="AB8" s="5" t="s">
        <v>5</v>
      </c>
      <c r="AC8" s="6" t="s">
        <v>6</v>
      </c>
      <c r="AD8" s="6" t="s">
        <v>8</v>
      </c>
      <c r="AE8" s="6" t="s">
        <v>9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</row>
    <row r="9" spans="1:220" ht="17.25" customHeight="1" thickBot="1">
      <c r="A9" s="8"/>
      <c r="B9" s="9"/>
      <c r="C9" s="9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8"/>
      <c r="Q9" s="9"/>
      <c r="R9" s="9"/>
      <c r="S9" s="8"/>
      <c r="T9" s="9"/>
      <c r="U9" s="9"/>
      <c r="V9" s="9"/>
      <c r="W9" s="9"/>
      <c r="X9" s="9"/>
      <c r="Y9" s="9"/>
      <c r="Z9" s="9"/>
      <c r="AA9" s="9"/>
      <c r="AB9" s="8"/>
      <c r="AC9" s="9"/>
      <c r="AD9" s="8"/>
      <c r="AE9" s="9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</row>
    <row r="10" spans="1:220" ht="18" customHeight="1" thickTop="1">
      <c r="A10" s="10" t="s">
        <v>11</v>
      </c>
      <c r="B10" s="11">
        <f>F10</f>
        <v>35.700000000000003</v>
      </c>
      <c r="C10" s="11">
        <f t="shared" ref="C10:E19" si="0">G10</f>
        <v>39.800000000000004</v>
      </c>
      <c r="D10" s="11">
        <f t="shared" si="0"/>
        <v>44</v>
      </c>
      <c r="E10" s="11">
        <f t="shared" si="0"/>
        <v>24.900000000000002</v>
      </c>
      <c r="F10" s="11">
        <f>IFERROR(CEILING(Q10*(1+$F$8),0.1)," ")</f>
        <v>35.700000000000003</v>
      </c>
      <c r="G10" s="11">
        <f t="shared" ref="G10:I25" si="1">IFERROR(CEILING(R10*(1+$F$8),0.1)," ")</f>
        <v>39.800000000000004</v>
      </c>
      <c r="H10" s="11">
        <f t="shared" si="1"/>
        <v>44</v>
      </c>
      <c r="I10" s="11">
        <f t="shared" si="1"/>
        <v>24.900000000000002</v>
      </c>
      <c r="J10" s="85">
        <f>IFERROR((B10-Q10)/Q10," ")</f>
        <v>4.2640186915887876E-2</v>
      </c>
      <c r="K10" s="85">
        <f t="shared" ref="K10:M25" si="2">IFERROR((C10-R10)/R10," ")</f>
        <v>4.070135950113267E-2</v>
      </c>
      <c r="L10" s="85">
        <f t="shared" si="2"/>
        <v>4.1581840872807543E-2</v>
      </c>
      <c r="M10" s="85">
        <f t="shared" si="2"/>
        <v>4.1405269761606106E-2</v>
      </c>
      <c r="N10" s="11"/>
      <c r="O10" s="11"/>
      <c r="P10" s="10" t="s">
        <v>11</v>
      </c>
      <c r="Q10" s="11">
        <v>34.24</v>
      </c>
      <c r="R10" s="11">
        <v>38.243440000000007</v>
      </c>
      <c r="S10" s="11">
        <v>42.243440000000007</v>
      </c>
      <c r="T10" s="11">
        <v>23.91</v>
      </c>
      <c r="U10" s="11"/>
      <c r="V10" s="11"/>
      <c r="W10" s="11"/>
      <c r="X10" s="64">
        <f t="shared" ref="X10:X42" si="3">IFERROR((Q10-AC10)/AC10," ")</f>
        <v>8.9751750477402928E-2</v>
      </c>
      <c r="Y10" s="64">
        <f t="shared" ref="Y10:Z42" si="4">IFERROR((S10-AD10)/AD10," ")</f>
        <v>5.4017490674551034E-2</v>
      </c>
      <c r="Z10" s="64">
        <f t="shared" si="4"/>
        <v>0.15007215007214994</v>
      </c>
      <c r="AA10" s="55"/>
      <c r="AB10" s="10" t="s">
        <v>11</v>
      </c>
      <c r="AC10" s="11">
        <v>31.42</v>
      </c>
      <c r="AD10" s="11">
        <v>40.078500000000012</v>
      </c>
      <c r="AE10" s="11">
        <v>20.790000000000003</v>
      </c>
      <c r="AH10" s="12"/>
      <c r="AI10" s="12"/>
      <c r="AJ10" s="12"/>
    </row>
    <row r="11" spans="1:220" ht="18" customHeight="1">
      <c r="A11" s="13" t="s">
        <v>12</v>
      </c>
      <c r="B11" s="11">
        <f t="shared" ref="B11:B19" si="5">F11</f>
        <v>38.700000000000003</v>
      </c>
      <c r="C11" s="11">
        <f t="shared" si="0"/>
        <v>42.800000000000004</v>
      </c>
      <c r="D11" s="11">
        <f t="shared" si="0"/>
        <v>47</v>
      </c>
      <c r="E11" s="11">
        <f t="shared" si="0"/>
        <v>28</v>
      </c>
      <c r="F11" s="11">
        <f t="shared" ref="F11:F42" si="6">IFERROR(CEILING(Q11*(1+$F$8),0.1)," ")</f>
        <v>38.700000000000003</v>
      </c>
      <c r="G11" s="11">
        <f t="shared" si="1"/>
        <v>42.800000000000004</v>
      </c>
      <c r="H11" s="11">
        <f t="shared" si="1"/>
        <v>47</v>
      </c>
      <c r="I11" s="11">
        <f t="shared" si="1"/>
        <v>28</v>
      </c>
      <c r="J11" s="85">
        <f t="shared" ref="J11:M42" si="7">IFERROR((B11-Q11)/Q11," ")</f>
        <v>4.2030586424926117E-2</v>
      </c>
      <c r="K11" s="85">
        <f t="shared" si="2"/>
        <v>4.0374680731981201E-2</v>
      </c>
      <c r="L11" s="85">
        <f t="shared" si="2"/>
        <v>4.1227629528993788E-2</v>
      </c>
      <c r="M11" s="85">
        <f t="shared" si="2"/>
        <v>4.0892193308550241E-2</v>
      </c>
      <c r="N11" s="11"/>
      <c r="O11" s="11"/>
      <c r="P11" s="13" t="s">
        <v>12</v>
      </c>
      <c r="Q11" s="11">
        <v>37.139025000000011</v>
      </c>
      <c r="R11" s="11">
        <v>41.139025000000011</v>
      </c>
      <c r="S11" s="11">
        <v>45.139025000000011</v>
      </c>
      <c r="T11" s="11">
        <v>26.9</v>
      </c>
      <c r="U11" s="11"/>
      <c r="V11" s="11"/>
      <c r="W11" s="11"/>
      <c r="X11" s="64">
        <f t="shared" si="3"/>
        <v>9.0000000000000149E-2</v>
      </c>
      <c r="Y11" s="64">
        <f t="shared" si="4"/>
        <v>8.7104504211597295E-2</v>
      </c>
      <c r="Z11" s="64">
        <f t="shared" si="4"/>
        <v>0.15012559457003888</v>
      </c>
      <c r="AA11" s="55"/>
      <c r="AB11" s="13" t="s">
        <v>12</v>
      </c>
      <c r="AC11" s="11">
        <v>34.072500000000005</v>
      </c>
      <c r="AD11" s="11">
        <v>41.522250000000014</v>
      </c>
      <c r="AE11" s="11">
        <v>23.388750000000002</v>
      </c>
      <c r="AH11" s="12"/>
      <c r="AI11" s="12"/>
      <c r="AJ11" s="12"/>
    </row>
    <row r="12" spans="1:220" ht="18" customHeight="1">
      <c r="A12" s="13" t="s">
        <v>13</v>
      </c>
      <c r="B12" s="11">
        <f t="shared" si="5"/>
        <v>39.700000000000003</v>
      </c>
      <c r="C12" s="11">
        <f t="shared" si="0"/>
        <v>43.800000000000004</v>
      </c>
      <c r="D12" s="11">
        <f t="shared" si="0"/>
        <v>48</v>
      </c>
      <c r="E12" s="11">
        <f t="shared" si="0"/>
        <v>28.400000000000002</v>
      </c>
      <c r="F12" s="11">
        <f t="shared" si="6"/>
        <v>39.700000000000003</v>
      </c>
      <c r="G12" s="11">
        <f t="shared" si="1"/>
        <v>43.800000000000004</v>
      </c>
      <c r="H12" s="11">
        <f t="shared" si="1"/>
        <v>48</v>
      </c>
      <c r="I12" s="11">
        <f t="shared" si="1"/>
        <v>28.400000000000002</v>
      </c>
      <c r="J12" s="85">
        <f t="shared" si="7"/>
        <v>4.2296770507779559E-2</v>
      </c>
      <c r="K12" s="85">
        <f t="shared" si="2"/>
        <v>4.0652940818684917E-2</v>
      </c>
      <c r="L12" s="85">
        <f t="shared" si="2"/>
        <v>4.1464159746715752E-2</v>
      </c>
      <c r="M12" s="85">
        <f t="shared" si="2"/>
        <v>4.2967315460888784E-2</v>
      </c>
      <c r="N12" s="11"/>
      <c r="O12" s="11"/>
      <c r="P12" s="13" t="s">
        <v>13</v>
      </c>
      <c r="Q12" s="11">
        <v>38.088960000000007</v>
      </c>
      <c r="R12" s="11">
        <v>42.088960000000007</v>
      </c>
      <c r="S12" s="11">
        <v>46.088960000000007</v>
      </c>
      <c r="T12" s="11">
        <v>27.23</v>
      </c>
      <c r="U12" s="11"/>
      <c r="V12" s="11"/>
      <c r="W12" s="11"/>
      <c r="X12" s="64">
        <f t="shared" si="3"/>
        <v>9.0163786626596562E-2</v>
      </c>
      <c r="Y12" s="64">
        <f t="shared" si="4"/>
        <v>0.10844059644059648</v>
      </c>
      <c r="Z12" s="64">
        <f t="shared" si="4"/>
        <v>0.15003695491500363</v>
      </c>
      <c r="AA12" s="55"/>
      <c r="AB12" s="13" t="s">
        <v>13</v>
      </c>
      <c r="AC12" s="11">
        <v>34.938750000000006</v>
      </c>
      <c r="AD12" s="11">
        <v>41.580000000000005</v>
      </c>
      <c r="AE12" s="11">
        <v>23.677500000000002</v>
      </c>
      <c r="AH12" s="12"/>
      <c r="AI12" s="12"/>
      <c r="AJ12" s="12"/>
    </row>
    <row r="13" spans="1:220" ht="15.75" customHeight="1">
      <c r="A13" s="13" t="s">
        <v>14</v>
      </c>
      <c r="B13" s="11">
        <f t="shared" si="5"/>
        <v>40</v>
      </c>
      <c r="C13" s="11">
        <f t="shared" si="0"/>
        <v>44.1</v>
      </c>
      <c r="D13" s="11">
        <f t="shared" si="0"/>
        <v>48.300000000000004</v>
      </c>
      <c r="E13" s="11">
        <f t="shared" si="0"/>
        <v>30.1</v>
      </c>
      <c r="F13" s="11">
        <f t="shared" si="6"/>
        <v>40</v>
      </c>
      <c r="G13" s="11">
        <f t="shared" si="1"/>
        <v>44.1</v>
      </c>
      <c r="H13" s="11">
        <f t="shared" si="1"/>
        <v>48.300000000000004</v>
      </c>
      <c r="I13" s="11">
        <f t="shared" si="1"/>
        <v>30.1</v>
      </c>
      <c r="J13" s="85">
        <f t="shared" si="7"/>
        <v>4.1721601204230109E-2</v>
      </c>
      <c r="K13" s="85">
        <f t="shared" si="2"/>
        <v>4.0144016312099788E-2</v>
      </c>
      <c r="L13" s="85">
        <f t="shared" si="2"/>
        <v>4.0993707160711254E-2</v>
      </c>
      <c r="M13" s="85">
        <f t="shared" si="2"/>
        <v>4.1522491349481071E-2</v>
      </c>
      <c r="N13" s="11"/>
      <c r="O13" s="11"/>
      <c r="P13" s="13" t="s">
        <v>14</v>
      </c>
      <c r="Q13" s="11">
        <v>38.397975000000002</v>
      </c>
      <c r="R13" s="11">
        <v>42.397975000000002</v>
      </c>
      <c r="S13" s="11">
        <v>46.397975000000002</v>
      </c>
      <c r="T13" s="11">
        <v>28.9</v>
      </c>
      <c r="U13" s="11"/>
      <c r="V13" s="11"/>
      <c r="W13" s="11"/>
      <c r="X13" s="64">
        <f t="shared" si="3"/>
        <v>8.9999999999999872E-2</v>
      </c>
      <c r="Y13" s="64">
        <f t="shared" si="4"/>
        <v>9.1614318652362248E-2</v>
      </c>
      <c r="Z13" s="64">
        <f t="shared" si="4"/>
        <v>0.15042046076528814</v>
      </c>
      <c r="AA13" s="55"/>
      <c r="AB13" s="13" t="s">
        <v>14</v>
      </c>
      <c r="AC13" s="11">
        <v>35.227500000000006</v>
      </c>
      <c r="AD13" s="11">
        <v>42.503999999999998</v>
      </c>
      <c r="AE13" s="11">
        <v>25.121250000000003</v>
      </c>
      <c r="AH13" s="12"/>
      <c r="AI13" s="12"/>
      <c r="AJ13" s="12"/>
    </row>
    <row r="14" spans="1:220" ht="18" customHeight="1">
      <c r="A14" s="13" t="s">
        <v>15</v>
      </c>
      <c r="B14" s="11">
        <f t="shared" si="5"/>
        <v>41.900000000000006</v>
      </c>
      <c r="C14" s="11">
        <f t="shared" si="0"/>
        <v>46.1</v>
      </c>
      <c r="D14" s="11">
        <f t="shared" si="0"/>
        <v>50.300000000000004</v>
      </c>
      <c r="E14" s="11">
        <f t="shared" si="0"/>
        <v>30.8</v>
      </c>
      <c r="F14" s="11">
        <f t="shared" si="6"/>
        <v>41.900000000000006</v>
      </c>
      <c r="G14" s="11">
        <f t="shared" si="1"/>
        <v>46.1</v>
      </c>
      <c r="H14" s="11">
        <f t="shared" si="1"/>
        <v>50.300000000000004</v>
      </c>
      <c r="I14" s="11">
        <f t="shared" si="1"/>
        <v>30.8</v>
      </c>
      <c r="J14" s="85">
        <f t="shared" si="7"/>
        <v>4.0053218952301281E-2</v>
      </c>
      <c r="K14" s="85">
        <f t="shared" si="2"/>
        <v>4.0951623974854273E-2</v>
      </c>
      <c r="L14" s="85">
        <f t="shared" si="2"/>
        <v>4.1701182941780483E-2</v>
      </c>
      <c r="M14" s="85">
        <f t="shared" si="2"/>
        <v>4.1948579161028489E-2</v>
      </c>
      <c r="N14" s="11"/>
      <c r="O14" s="11"/>
      <c r="P14" s="13" t="s">
        <v>15</v>
      </c>
      <c r="Q14" s="11">
        <v>40.286400000000015</v>
      </c>
      <c r="R14" s="11">
        <v>44.286400000000015</v>
      </c>
      <c r="S14" s="11">
        <v>48.286400000000015</v>
      </c>
      <c r="T14" s="11">
        <v>29.56</v>
      </c>
      <c r="U14" s="11"/>
      <c r="V14" s="11"/>
      <c r="W14" s="11"/>
      <c r="X14" s="64">
        <f t="shared" si="3"/>
        <v>9.0000000000000163E-2</v>
      </c>
      <c r="Y14" s="64">
        <f t="shared" si="4"/>
        <v>0.11187252463848213</v>
      </c>
      <c r="Z14" s="64">
        <f t="shared" si="4"/>
        <v>0.15025049856510508</v>
      </c>
      <c r="AA14" s="55"/>
      <c r="AB14" s="13" t="s">
        <v>15</v>
      </c>
      <c r="AC14" s="11">
        <v>36.960000000000008</v>
      </c>
      <c r="AD14" s="11">
        <v>43.428000000000011</v>
      </c>
      <c r="AE14" s="11">
        <v>25.698750000000004</v>
      </c>
      <c r="AH14" s="12"/>
      <c r="AI14" s="12"/>
      <c r="AJ14" s="12"/>
    </row>
    <row r="15" spans="1:220" ht="18" customHeight="1">
      <c r="A15" s="13" t="s">
        <v>16</v>
      </c>
      <c r="B15" s="11">
        <f t="shared" si="5"/>
        <v>43.900000000000006</v>
      </c>
      <c r="C15" s="11">
        <f t="shared" si="0"/>
        <v>48.1</v>
      </c>
      <c r="D15" s="11">
        <f t="shared" si="0"/>
        <v>52.2</v>
      </c>
      <c r="E15" s="11">
        <f t="shared" si="0"/>
        <v>31.5</v>
      </c>
      <c r="F15" s="11">
        <f t="shared" si="6"/>
        <v>43.900000000000006</v>
      </c>
      <c r="G15" s="11">
        <f t="shared" si="1"/>
        <v>48.1</v>
      </c>
      <c r="H15" s="11">
        <f t="shared" si="1"/>
        <v>52.2</v>
      </c>
      <c r="I15" s="11">
        <f t="shared" si="1"/>
        <v>31.5</v>
      </c>
      <c r="J15" s="85">
        <f t="shared" si="7"/>
        <v>4.0905326815226857E-2</v>
      </c>
      <c r="K15" s="85">
        <f t="shared" si="2"/>
        <v>4.1693173715330718E-2</v>
      </c>
      <c r="L15" s="85">
        <f t="shared" si="2"/>
        <v>4.0362372962935038E-2</v>
      </c>
      <c r="M15" s="85">
        <f t="shared" si="2"/>
        <v>4.2356055592323007E-2</v>
      </c>
      <c r="N15" s="11"/>
      <c r="O15" s="11"/>
      <c r="P15" s="13" t="s">
        <v>16</v>
      </c>
      <c r="Q15" s="11">
        <v>42.174825000000006</v>
      </c>
      <c r="R15" s="11">
        <v>46.174825000000006</v>
      </c>
      <c r="S15" s="11">
        <v>50.174825000000006</v>
      </c>
      <c r="T15" s="11">
        <v>30.22</v>
      </c>
      <c r="U15" s="11"/>
      <c r="V15" s="11"/>
      <c r="W15" s="11"/>
      <c r="X15" s="64">
        <f t="shared" si="3"/>
        <v>9.0000000000000066E-2</v>
      </c>
      <c r="Y15" s="64">
        <f t="shared" si="4"/>
        <v>0.11531211621070402</v>
      </c>
      <c r="Z15" s="64">
        <f t="shared" si="4"/>
        <v>0.15008800723086413</v>
      </c>
      <c r="AA15" s="55"/>
      <c r="AB15" s="13" t="s">
        <v>16</v>
      </c>
      <c r="AC15" s="11">
        <v>38.692500000000003</v>
      </c>
      <c r="AD15" s="11">
        <v>44.98725000000001</v>
      </c>
      <c r="AE15" s="11">
        <v>26.276250000000005</v>
      </c>
      <c r="AH15" s="12"/>
      <c r="AI15" s="12"/>
      <c r="AJ15" s="12"/>
    </row>
    <row r="16" spans="1:220" ht="18" customHeight="1">
      <c r="A16" s="13" t="s">
        <v>17</v>
      </c>
      <c r="B16" s="11">
        <f t="shared" si="5"/>
        <v>43.900000000000006</v>
      </c>
      <c r="C16" s="11">
        <f t="shared" si="0"/>
        <v>48.1</v>
      </c>
      <c r="D16" s="11">
        <f t="shared" si="0"/>
        <v>52.2</v>
      </c>
      <c r="E16" s="11">
        <f t="shared" si="0"/>
        <v>31.5</v>
      </c>
      <c r="F16" s="11">
        <f t="shared" si="6"/>
        <v>43.900000000000006</v>
      </c>
      <c r="G16" s="11">
        <f t="shared" si="1"/>
        <v>48.1</v>
      </c>
      <c r="H16" s="11">
        <f t="shared" si="1"/>
        <v>52.2</v>
      </c>
      <c r="I16" s="11">
        <f t="shared" si="1"/>
        <v>31.5</v>
      </c>
      <c r="J16" s="85">
        <f t="shared" si="7"/>
        <v>4.0905326815226857E-2</v>
      </c>
      <c r="K16" s="85">
        <f t="shared" si="2"/>
        <v>4.1693173715330718E-2</v>
      </c>
      <c r="L16" s="85">
        <f t="shared" si="2"/>
        <v>4.0362372962935038E-2</v>
      </c>
      <c r="M16" s="85">
        <f t="shared" si="2"/>
        <v>4.2356055592323007E-2</v>
      </c>
      <c r="N16" s="11"/>
      <c r="O16" s="11"/>
      <c r="P16" s="13" t="s">
        <v>17</v>
      </c>
      <c r="Q16" s="11">
        <v>42.174825000000006</v>
      </c>
      <c r="R16" s="11">
        <v>46.174825000000006</v>
      </c>
      <c r="S16" s="11">
        <v>50.174825000000006</v>
      </c>
      <c r="T16" s="11">
        <v>30.22</v>
      </c>
      <c r="U16" s="11"/>
      <c r="V16" s="11"/>
      <c r="W16" s="11"/>
      <c r="X16" s="64">
        <f t="shared" si="3"/>
        <v>9.0000000000000066E-2</v>
      </c>
      <c r="Y16" s="64">
        <f t="shared" si="4"/>
        <v>0.11531211621070402</v>
      </c>
      <c r="Z16" s="64">
        <f t="shared" si="4"/>
        <v>0.15008800723086413</v>
      </c>
      <c r="AA16" s="55"/>
      <c r="AB16" s="13" t="s">
        <v>17</v>
      </c>
      <c r="AC16" s="11">
        <v>38.692500000000003</v>
      </c>
      <c r="AD16" s="11">
        <v>44.98725000000001</v>
      </c>
      <c r="AE16" s="11">
        <v>26.276250000000005</v>
      </c>
      <c r="AH16" s="12"/>
      <c r="AI16" s="12"/>
      <c r="AJ16" s="12"/>
    </row>
    <row r="17" spans="1:36" ht="18" customHeight="1">
      <c r="A17" s="13" t="s">
        <v>18</v>
      </c>
      <c r="B17" s="14" t="s">
        <v>19</v>
      </c>
      <c r="C17" s="11" t="s">
        <v>19</v>
      </c>
      <c r="D17" s="14" t="s">
        <v>19</v>
      </c>
      <c r="E17" s="11">
        <f t="shared" si="0"/>
        <v>56.300000000000004</v>
      </c>
      <c r="F17" s="11">
        <f t="shared" si="6"/>
        <v>0</v>
      </c>
      <c r="G17" s="11">
        <f t="shared" si="1"/>
        <v>0</v>
      </c>
      <c r="H17" s="11">
        <f t="shared" si="1"/>
        <v>0</v>
      </c>
      <c r="I17" s="11">
        <f t="shared" si="1"/>
        <v>56.300000000000004</v>
      </c>
      <c r="J17" s="85" t="str">
        <f t="shared" si="7"/>
        <v xml:space="preserve"> </v>
      </c>
      <c r="K17" s="85" t="str">
        <f t="shared" si="2"/>
        <v xml:space="preserve"> </v>
      </c>
      <c r="L17" s="85" t="str">
        <f t="shared" si="2"/>
        <v xml:space="preserve"> </v>
      </c>
      <c r="M17" s="85">
        <f t="shared" si="2"/>
        <v>4.0088675411047506E-2</v>
      </c>
      <c r="N17" s="11"/>
      <c r="O17" s="11"/>
      <c r="P17" s="13" t="s">
        <v>18</v>
      </c>
      <c r="Q17" s="14" t="s">
        <v>20</v>
      </c>
      <c r="R17" s="11" t="s">
        <v>20</v>
      </c>
      <c r="S17" s="14" t="s">
        <v>20</v>
      </c>
      <c r="T17" s="11">
        <v>54.13</v>
      </c>
      <c r="U17" s="11"/>
      <c r="V17" s="11"/>
      <c r="W17" s="11"/>
      <c r="X17" s="64" t="str">
        <f t="shared" si="3"/>
        <v xml:space="preserve"> </v>
      </c>
      <c r="Y17" s="64" t="str">
        <f t="shared" si="4"/>
        <v xml:space="preserve"> </v>
      </c>
      <c r="Z17" s="64">
        <f t="shared" si="4"/>
        <v>0.14995273148295682</v>
      </c>
      <c r="AA17" s="55"/>
      <c r="AB17" s="13" t="s">
        <v>18</v>
      </c>
      <c r="AC17" s="14" t="s">
        <v>20</v>
      </c>
      <c r="AD17" s="14" t="s">
        <v>20</v>
      </c>
      <c r="AE17" s="11">
        <v>47.0715</v>
      </c>
      <c r="AH17" s="12"/>
      <c r="AI17" s="12"/>
      <c r="AJ17" s="12"/>
    </row>
    <row r="18" spans="1:36" ht="18" customHeight="1">
      <c r="A18" s="13" t="s">
        <v>21</v>
      </c>
      <c r="B18" s="11">
        <f t="shared" si="5"/>
        <v>17.2</v>
      </c>
      <c r="C18" s="11">
        <f t="shared" si="0"/>
        <v>21.200000000000003</v>
      </c>
      <c r="D18" s="11">
        <f t="shared" si="0"/>
        <v>21.200000000000003</v>
      </c>
      <c r="E18" s="11">
        <f t="shared" si="0"/>
        <v>10.600000000000001</v>
      </c>
      <c r="F18" s="11">
        <f t="shared" si="6"/>
        <v>17.2</v>
      </c>
      <c r="G18" s="11">
        <f t="shared" si="1"/>
        <v>21.200000000000003</v>
      </c>
      <c r="H18" s="11">
        <f t="shared" si="1"/>
        <v>21.200000000000003</v>
      </c>
      <c r="I18" s="11">
        <f t="shared" si="1"/>
        <v>10.600000000000001</v>
      </c>
      <c r="J18" s="85">
        <f t="shared" si="7"/>
        <v>4.1382859564677667E-2</v>
      </c>
      <c r="K18" s="85">
        <f t="shared" si="2"/>
        <v>4.2896497441951793E-2</v>
      </c>
      <c r="L18" s="85">
        <f t="shared" si="2"/>
        <v>4.2896497441951793E-2</v>
      </c>
      <c r="M18" s="85">
        <f t="shared" si="2"/>
        <v>4.2896497441951793E-2</v>
      </c>
      <c r="N18" s="11"/>
      <c r="O18" s="11"/>
      <c r="P18" s="13" t="s">
        <v>21</v>
      </c>
      <c r="Q18" s="11">
        <v>16.516500000000001</v>
      </c>
      <c r="R18" s="11">
        <v>20.328000000000007</v>
      </c>
      <c r="S18" s="11">
        <v>20.328000000000007</v>
      </c>
      <c r="T18" s="11">
        <v>10.164000000000003</v>
      </c>
      <c r="U18" s="11">
        <f>AC18*1.1</f>
        <v>16.516500000000001</v>
      </c>
      <c r="V18" s="11">
        <f t="shared" ref="V18:W19" si="8">AD18*1.1</f>
        <v>20.328000000000007</v>
      </c>
      <c r="W18" s="11">
        <f t="shared" si="8"/>
        <v>10.164000000000003</v>
      </c>
      <c r="X18" s="71">
        <f t="shared" si="3"/>
        <v>0.1</v>
      </c>
      <c r="Y18" s="71">
        <f t="shared" si="4"/>
        <v>0.10000000000000012</v>
      </c>
      <c r="Z18" s="71">
        <f t="shared" si="4"/>
        <v>0.10000000000000012</v>
      </c>
      <c r="AA18" s="55"/>
      <c r="AB18" s="13" t="s">
        <v>21</v>
      </c>
      <c r="AC18" s="11">
        <v>15.015000000000001</v>
      </c>
      <c r="AD18" s="11">
        <v>18.480000000000004</v>
      </c>
      <c r="AE18" s="11">
        <v>9.240000000000002</v>
      </c>
      <c r="AH18" s="12"/>
      <c r="AI18" s="12"/>
      <c r="AJ18" s="12"/>
    </row>
    <row r="19" spans="1:36" ht="18" customHeight="1">
      <c r="A19" s="13" t="s">
        <v>22</v>
      </c>
      <c r="B19" s="11">
        <f t="shared" si="5"/>
        <v>30.400000000000002</v>
      </c>
      <c r="C19" s="11">
        <f t="shared" si="0"/>
        <v>39.700000000000003</v>
      </c>
      <c r="D19" s="11">
        <f t="shared" si="0"/>
        <v>39.700000000000003</v>
      </c>
      <c r="E19" s="11">
        <f t="shared" si="0"/>
        <v>21.200000000000003</v>
      </c>
      <c r="F19" s="11">
        <f t="shared" si="6"/>
        <v>30.400000000000002</v>
      </c>
      <c r="G19" s="11">
        <f t="shared" si="1"/>
        <v>39.700000000000003</v>
      </c>
      <c r="H19" s="11">
        <f t="shared" si="1"/>
        <v>39.700000000000003</v>
      </c>
      <c r="I19" s="11">
        <f t="shared" si="1"/>
        <v>21.200000000000003</v>
      </c>
      <c r="J19" s="85">
        <f t="shared" si="7"/>
        <v>4.0329894084834783E-2</v>
      </c>
      <c r="K19" s="85">
        <f t="shared" si="2"/>
        <v>4.158467794831433E-2</v>
      </c>
      <c r="L19" s="85">
        <f t="shared" si="2"/>
        <v>4.158467794831433E-2</v>
      </c>
      <c r="M19" s="85">
        <f t="shared" si="2"/>
        <v>4.2896497441951793E-2</v>
      </c>
      <c r="N19" s="11"/>
      <c r="O19" s="11"/>
      <c r="P19" s="13" t="s">
        <v>22</v>
      </c>
      <c r="Q19" s="11">
        <v>29.221500000000002</v>
      </c>
      <c r="R19" s="11">
        <v>38.115000000000002</v>
      </c>
      <c r="S19" s="11">
        <v>38.115000000000002</v>
      </c>
      <c r="T19" s="11">
        <v>20.328000000000007</v>
      </c>
      <c r="U19" s="11">
        <f>AC19*1.1</f>
        <v>29.221500000000002</v>
      </c>
      <c r="V19" s="11">
        <f t="shared" si="8"/>
        <v>38.115000000000002</v>
      </c>
      <c r="W19" s="11">
        <f t="shared" si="8"/>
        <v>20.328000000000007</v>
      </c>
      <c r="X19" s="71">
        <f t="shared" si="3"/>
        <v>0.10000000000000003</v>
      </c>
      <c r="Y19" s="71">
        <f t="shared" si="4"/>
        <v>0.1000000000000001</v>
      </c>
      <c r="Z19" s="71">
        <f t="shared" si="4"/>
        <v>0.10000000000000012</v>
      </c>
      <c r="AA19" s="55"/>
      <c r="AB19" s="13" t="s">
        <v>22</v>
      </c>
      <c r="AC19" s="11">
        <v>26.565000000000001</v>
      </c>
      <c r="AD19" s="11">
        <v>34.65</v>
      </c>
      <c r="AE19" s="11">
        <v>18.480000000000004</v>
      </c>
      <c r="AH19" s="12"/>
      <c r="AI19" s="12"/>
      <c r="AJ19" s="12"/>
    </row>
    <row r="20" spans="1:36">
      <c r="A20" s="13"/>
      <c r="B20" s="11"/>
      <c r="C20" s="11"/>
      <c r="D20" s="11"/>
      <c r="E20" s="11"/>
      <c r="F20" s="11">
        <f t="shared" si="6"/>
        <v>0</v>
      </c>
      <c r="G20" s="11">
        <f t="shared" si="1"/>
        <v>0</v>
      </c>
      <c r="H20" s="11">
        <f t="shared" si="1"/>
        <v>0</v>
      </c>
      <c r="I20" s="11">
        <f t="shared" si="1"/>
        <v>0</v>
      </c>
      <c r="J20" s="85" t="str">
        <f t="shared" si="7"/>
        <v xml:space="preserve"> </v>
      </c>
      <c r="K20" s="85" t="str">
        <f t="shared" si="2"/>
        <v xml:space="preserve"> </v>
      </c>
      <c r="L20" s="85" t="str">
        <f t="shared" si="2"/>
        <v xml:space="preserve"> </v>
      </c>
      <c r="M20" s="85" t="str">
        <f t="shared" si="2"/>
        <v xml:space="preserve"> </v>
      </c>
      <c r="N20" s="11"/>
      <c r="O20" s="11"/>
      <c r="P20" s="13"/>
      <c r="Q20" s="11"/>
      <c r="R20" s="11"/>
      <c r="S20" s="11"/>
      <c r="T20" s="11"/>
      <c r="U20" s="11"/>
      <c r="V20" s="11"/>
      <c r="W20" s="11"/>
      <c r="X20" s="64" t="str">
        <f t="shared" si="3"/>
        <v xml:space="preserve"> </v>
      </c>
      <c r="Y20" s="64" t="str">
        <f t="shared" si="4"/>
        <v xml:space="preserve"> </v>
      </c>
      <c r="Z20" s="64" t="str">
        <f t="shared" si="4"/>
        <v xml:space="preserve"> </v>
      </c>
      <c r="AA20" s="55"/>
      <c r="AB20" s="13"/>
      <c r="AC20" s="11"/>
      <c r="AD20" s="11"/>
      <c r="AE20" s="11"/>
      <c r="AH20" s="12"/>
      <c r="AI20" s="12"/>
      <c r="AJ20" s="12"/>
    </row>
    <row r="21" spans="1:36" ht="18" customHeight="1">
      <c r="A21" s="77" t="s">
        <v>23</v>
      </c>
      <c r="B21" s="11">
        <v>38</v>
      </c>
      <c r="C21" s="11">
        <v>38</v>
      </c>
      <c r="D21" s="11">
        <v>38</v>
      </c>
      <c r="E21" s="11">
        <f t="shared" ref="E21:E24" si="9">I21</f>
        <v>31.200000000000003</v>
      </c>
      <c r="F21" s="11">
        <f t="shared" si="6"/>
        <v>39.6</v>
      </c>
      <c r="G21" s="11">
        <f t="shared" si="1"/>
        <v>52</v>
      </c>
      <c r="H21" s="11">
        <f t="shared" si="1"/>
        <v>52</v>
      </c>
      <c r="I21" s="11">
        <f t="shared" si="1"/>
        <v>31.200000000000003</v>
      </c>
      <c r="J21" s="85">
        <f t="shared" si="7"/>
        <v>0</v>
      </c>
      <c r="K21" s="85">
        <f t="shared" si="2"/>
        <v>-0.24</v>
      </c>
      <c r="L21" s="85">
        <f t="shared" si="2"/>
        <v>-0.24</v>
      </c>
      <c r="M21" s="85">
        <f t="shared" si="2"/>
        <v>4.0000000000000098E-2</v>
      </c>
      <c r="N21" s="11"/>
      <c r="O21" s="11"/>
      <c r="P21" s="77" t="s">
        <v>23</v>
      </c>
      <c r="Q21" s="11">
        <v>38</v>
      </c>
      <c r="R21" s="11">
        <v>50</v>
      </c>
      <c r="S21" s="11">
        <v>50</v>
      </c>
      <c r="T21" s="11">
        <v>30</v>
      </c>
      <c r="U21" s="11">
        <f t="shared" ref="U21:W21" si="10">AC21*1.09</f>
        <v>37.768500000000003</v>
      </c>
      <c r="V21" s="11">
        <f t="shared" si="10"/>
        <v>50.358000000000004</v>
      </c>
      <c r="W21" s="11">
        <f t="shared" si="10"/>
        <v>29.900062500000008</v>
      </c>
      <c r="X21" s="64">
        <f t="shared" si="3"/>
        <v>9.6681096681096729E-2</v>
      </c>
      <c r="Y21" s="64">
        <f t="shared" si="4"/>
        <v>8.2251082251082186E-2</v>
      </c>
      <c r="Z21" s="64">
        <f t="shared" si="4"/>
        <v>9.364319890635657E-2</v>
      </c>
      <c r="AA21" s="55"/>
      <c r="AB21" s="13" t="s">
        <v>23</v>
      </c>
      <c r="AC21" s="11">
        <v>34.65</v>
      </c>
      <c r="AD21" s="11">
        <v>46.2</v>
      </c>
      <c r="AE21" s="11">
        <v>27.431250000000006</v>
      </c>
      <c r="AH21" s="12"/>
      <c r="AI21" s="12"/>
      <c r="AJ21" s="12"/>
    </row>
    <row r="22" spans="1:36" ht="18" customHeight="1">
      <c r="A22" s="13" t="s">
        <v>24</v>
      </c>
      <c r="B22" s="11">
        <v>45</v>
      </c>
      <c r="C22" s="11">
        <v>45</v>
      </c>
      <c r="D22" s="11">
        <v>45</v>
      </c>
      <c r="E22" s="11">
        <f t="shared" si="9"/>
        <v>35.4</v>
      </c>
      <c r="F22" s="11">
        <f t="shared" si="6"/>
        <v>63.5</v>
      </c>
      <c r="G22" s="11">
        <f t="shared" si="1"/>
        <v>80.7</v>
      </c>
      <c r="H22" s="11">
        <f t="shared" si="1"/>
        <v>80.7</v>
      </c>
      <c r="I22" s="11">
        <f t="shared" si="1"/>
        <v>35.4</v>
      </c>
      <c r="J22" s="85">
        <f t="shared" si="7"/>
        <v>-0.26210153482880766</v>
      </c>
      <c r="K22" s="85">
        <f t="shared" si="2"/>
        <v>-0.41935858478332411</v>
      </c>
      <c r="L22" s="85">
        <f t="shared" si="2"/>
        <v>-0.41935858478332411</v>
      </c>
      <c r="M22" s="85">
        <f t="shared" si="2"/>
        <v>4.1609197938849332E-2</v>
      </c>
      <c r="N22" s="11"/>
      <c r="O22" s="11"/>
      <c r="P22" s="13" t="s">
        <v>24</v>
      </c>
      <c r="Q22" s="11">
        <v>60.984000000000009</v>
      </c>
      <c r="R22" s="11">
        <v>77.500500000000017</v>
      </c>
      <c r="S22" s="11">
        <v>77.500500000000017</v>
      </c>
      <c r="T22" s="11">
        <v>33.985875000000007</v>
      </c>
      <c r="U22" s="11">
        <f>AC22*1.1</f>
        <v>60.984000000000009</v>
      </c>
      <c r="V22" s="11">
        <f t="shared" ref="V22:W23" si="11">AD22*1.1</f>
        <v>77.500500000000017</v>
      </c>
      <c r="W22" s="11">
        <f t="shared" si="11"/>
        <v>33.985875000000007</v>
      </c>
      <c r="X22" s="70">
        <f t="shared" si="3"/>
        <v>0.10000000000000006</v>
      </c>
      <c r="Y22" s="70">
        <f t="shared" si="4"/>
        <v>0.10000000000000005</v>
      </c>
      <c r="Z22" s="70">
        <f t="shared" si="4"/>
        <v>0.10000000000000016</v>
      </c>
      <c r="AA22" s="55"/>
      <c r="AB22" s="13" t="s">
        <v>24</v>
      </c>
      <c r="AC22" s="11">
        <v>55.440000000000005</v>
      </c>
      <c r="AD22" s="11">
        <v>70.455000000000013</v>
      </c>
      <c r="AE22" s="11">
        <v>30.896250000000002</v>
      </c>
      <c r="AH22" s="12"/>
      <c r="AI22" s="12"/>
      <c r="AJ22" s="12"/>
    </row>
    <row r="23" spans="1:36" ht="18" customHeight="1">
      <c r="A23" s="77" t="s">
        <v>25</v>
      </c>
      <c r="B23" s="11">
        <v>85</v>
      </c>
      <c r="C23" s="11">
        <v>85</v>
      </c>
      <c r="D23" s="11">
        <v>85</v>
      </c>
      <c r="E23" s="11">
        <f t="shared" si="9"/>
        <v>51.300000000000004</v>
      </c>
      <c r="F23" s="11">
        <f t="shared" si="6"/>
        <v>96.5</v>
      </c>
      <c r="G23" s="11">
        <f t="shared" si="1"/>
        <v>115</v>
      </c>
      <c r="H23" s="11">
        <f t="shared" si="1"/>
        <v>115</v>
      </c>
      <c r="I23" s="11">
        <f t="shared" si="1"/>
        <v>51.300000000000004</v>
      </c>
      <c r="J23" s="85">
        <f t="shared" si="7"/>
        <v>-8.3523367458610553E-2</v>
      </c>
      <c r="K23" s="85">
        <f t="shared" si="2"/>
        <v>-0.23100236579860417</v>
      </c>
      <c r="L23" s="85">
        <f t="shared" si="2"/>
        <v>-0.23100236579860417</v>
      </c>
      <c r="M23" s="85">
        <f t="shared" si="2"/>
        <v>4.2007845526907152E-2</v>
      </c>
      <c r="N23" s="11"/>
      <c r="O23" s="11"/>
      <c r="P23" s="77" t="s">
        <v>25</v>
      </c>
      <c r="Q23" s="11">
        <v>92.746500000000026</v>
      </c>
      <c r="R23" s="11">
        <v>110.53350000000002</v>
      </c>
      <c r="S23" s="11">
        <v>110.53350000000002</v>
      </c>
      <c r="T23" s="11">
        <v>49.231875000000002</v>
      </c>
      <c r="U23" s="11">
        <f>AC23*1.1</f>
        <v>92.746500000000026</v>
      </c>
      <c r="V23" s="11">
        <f t="shared" si="11"/>
        <v>110.53350000000002</v>
      </c>
      <c r="W23" s="11">
        <f t="shared" si="11"/>
        <v>49.231875000000002</v>
      </c>
      <c r="X23" s="70">
        <f t="shared" si="3"/>
        <v>0.10000000000000016</v>
      </c>
      <c r="Y23" s="70">
        <f t="shared" si="4"/>
        <v>0.10000000000000003</v>
      </c>
      <c r="Z23" s="70">
        <f t="shared" si="4"/>
        <v>0.10000000000000002</v>
      </c>
      <c r="AA23" s="55"/>
      <c r="AB23" s="13" t="s">
        <v>25</v>
      </c>
      <c r="AC23" s="11">
        <v>84.315000000000012</v>
      </c>
      <c r="AD23" s="11">
        <v>100.48500000000001</v>
      </c>
      <c r="AE23" s="11">
        <v>44.756250000000001</v>
      </c>
      <c r="AH23" s="12"/>
      <c r="AI23" s="12"/>
      <c r="AJ23" s="12"/>
    </row>
    <row r="24" spans="1:36" ht="18" customHeight="1">
      <c r="A24" s="77" t="s">
        <v>26</v>
      </c>
      <c r="B24" s="11" t="s">
        <v>19</v>
      </c>
      <c r="C24" s="11" t="s">
        <v>19</v>
      </c>
      <c r="D24" s="11" t="s">
        <v>19</v>
      </c>
      <c r="E24" s="11">
        <f t="shared" si="9"/>
        <v>18.100000000000001</v>
      </c>
      <c r="F24" s="11">
        <f t="shared" si="6"/>
        <v>0</v>
      </c>
      <c r="G24" s="11">
        <f t="shared" si="1"/>
        <v>0</v>
      </c>
      <c r="H24" s="11">
        <f t="shared" si="1"/>
        <v>0</v>
      </c>
      <c r="I24" s="11">
        <f t="shared" si="1"/>
        <v>18.100000000000001</v>
      </c>
      <c r="J24" s="85" t="str">
        <f t="shared" si="7"/>
        <v xml:space="preserve"> </v>
      </c>
      <c r="K24" s="85" t="str">
        <f t="shared" si="2"/>
        <v xml:space="preserve"> </v>
      </c>
      <c r="L24" s="85" t="str">
        <f t="shared" si="2"/>
        <v xml:space="preserve"> </v>
      </c>
      <c r="M24" s="85">
        <f t="shared" si="2"/>
        <v>4.4733044733044645E-2</v>
      </c>
      <c r="N24" s="11"/>
      <c r="O24" s="11"/>
      <c r="P24" s="77" t="s">
        <v>26</v>
      </c>
      <c r="Q24" s="11" t="s">
        <v>27</v>
      </c>
      <c r="R24" s="11" t="s">
        <v>27</v>
      </c>
      <c r="S24" s="11" t="s">
        <v>27</v>
      </c>
      <c r="T24" s="11">
        <v>17.325000000000003</v>
      </c>
      <c r="U24" s="11"/>
      <c r="V24" s="11"/>
      <c r="W24" s="11">
        <f>AE24*1.1</f>
        <v>17.325000000000003</v>
      </c>
      <c r="X24" s="70" t="str">
        <f t="shared" si="3"/>
        <v xml:space="preserve"> </v>
      </c>
      <c r="Y24" s="70" t="str">
        <f t="shared" si="4"/>
        <v xml:space="preserve"> </v>
      </c>
      <c r="Z24" s="70">
        <f t="shared" si="4"/>
        <v>0.10000000000000019</v>
      </c>
      <c r="AA24" s="55"/>
      <c r="AB24" s="13" t="s">
        <v>26</v>
      </c>
      <c r="AC24" s="11" t="s">
        <v>27</v>
      </c>
      <c r="AD24" s="11" t="s">
        <v>27</v>
      </c>
      <c r="AE24" s="11">
        <v>15.75</v>
      </c>
      <c r="AH24" s="12"/>
      <c r="AI24" s="12"/>
      <c r="AJ24" s="12"/>
    </row>
    <row r="25" spans="1:36" ht="16.5" customHeight="1">
      <c r="A25" s="77" t="s">
        <v>28</v>
      </c>
      <c r="B25" s="11">
        <v>4</v>
      </c>
      <c r="C25" s="63"/>
      <c r="D25" s="63"/>
      <c r="E25" s="63"/>
      <c r="F25" s="11">
        <f t="shared" si="6"/>
        <v>0</v>
      </c>
      <c r="G25" s="11">
        <f t="shared" si="1"/>
        <v>0</v>
      </c>
      <c r="H25" s="11">
        <f t="shared" si="1"/>
        <v>0</v>
      </c>
      <c r="I25" s="11">
        <f t="shared" si="1"/>
        <v>0</v>
      </c>
      <c r="J25" s="85" t="str">
        <f t="shared" si="7"/>
        <v xml:space="preserve"> </v>
      </c>
      <c r="K25" s="85" t="str">
        <f t="shared" si="2"/>
        <v xml:space="preserve"> </v>
      </c>
      <c r="L25" s="85" t="str">
        <f t="shared" si="2"/>
        <v xml:space="preserve"> </v>
      </c>
      <c r="M25" s="85" t="str">
        <f t="shared" si="2"/>
        <v xml:space="preserve"> </v>
      </c>
      <c r="N25" s="11"/>
      <c r="O25" s="63"/>
      <c r="P25" s="77" t="s">
        <v>28</v>
      </c>
      <c r="Q25" s="63"/>
      <c r="R25" s="63"/>
      <c r="S25" s="63"/>
      <c r="T25" s="63"/>
      <c r="U25" s="28">
        <f>3.29*1.09</f>
        <v>3.5861000000000005</v>
      </c>
      <c r="V25" s="15"/>
      <c r="W25" s="15"/>
      <c r="X25" s="64" t="str">
        <f t="shared" si="3"/>
        <v xml:space="preserve"> </v>
      </c>
      <c r="Y25" s="64" t="str">
        <f t="shared" si="4"/>
        <v xml:space="preserve"> </v>
      </c>
      <c r="Z25" s="64" t="str">
        <f t="shared" si="4"/>
        <v xml:space="preserve"> </v>
      </c>
      <c r="AA25" s="55"/>
      <c r="AB25" s="281" t="s">
        <v>29</v>
      </c>
      <c r="AC25" s="281"/>
      <c r="AD25" s="281"/>
      <c r="AE25" s="281"/>
      <c r="AH25" s="12"/>
      <c r="AI25" s="12"/>
      <c r="AJ25" s="12"/>
    </row>
    <row r="26" spans="1:36" ht="17.25" customHeight="1">
      <c r="A26" s="13"/>
      <c r="B26" s="16"/>
      <c r="C26" s="16"/>
      <c r="D26" s="16"/>
      <c r="E26" s="16"/>
      <c r="F26" s="55">
        <f>(B25-U25)/U25</f>
        <v>0.11541786341708246</v>
      </c>
      <c r="G26" s="11">
        <f t="shared" ref="G26:I42" si="12">IFERROR(CEILING(R26*(1+$F$8),0.1)," ")</f>
        <v>0</v>
      </c>
      <c r="H26" s="11">
        <f t="shared" si="12"/>
        <v>0</v>
      </c>
      <c r="I26" s="11">
        <f t="shared" si="12"/>
        <v>0</v>
      </c>
      <c r="J26" s="85" t="str">
        <f t="shared" si="7"/>
        <v xml:space="preserve"> </v>
      </c>
      <c r="K26" s="85" t="str">
        <f t="shared" si="7"/>
        <v xml:space="preserve"> </v>
      </c>
      <c r="L26" s="85" t="str">
        <f t="shared" si="7"/>
        <v xml:space="preserve"> </v>
      </c>
      <c r="M26" s="85" t="str">
        <f t="shared" si="7"/>
        <v xml:space="preserve"> </v>
      </c>
      <c r="N26" s="11"/>
      <c r="O26" s="16"/>
      <c r="P26" s="13"/>
      <c r="Q26" s="16"/>
      <c r="R26" s="16"/>
      <c r="S26" s="16"/>
      <c r="T26" s="16"/>
      <c r="U26" s="16"/>
      <c r="V26" s="16"/>
      <c r="W26" s="16"/>
      <c r="X26" s="64" t="str">
        <f t="shared" si="3"/>
        <v xml:space="preserve"> </v>
      </c>
      <c r="Y26" s="64" t="str">
        <f t="shared" si="4"/>
        <v xml:space="preserve"> </v>
      </c>
      <c r="Z26" s="64" t="str">
        <f t="shared" si="4"/>
        <v xml:space="preserve"> </v>
      </c>
      <c r="AA26" s="55"/>
      <c r="AB26" s="13"/>
      <c r="AC26" s="16"/>
      <c r="AD26" s="16"/>
      <c r="AE26" s="16"/>
      <c r="AH26" s="12"/>
      <c r="AI26" s="12"/>
      <c r="AJ26" s="12"/>
    </row>
    <row r="27" spans="1:36" ht="48.75" customHeight="1" thickBot="1">
      <c r="A27" s="9" t="s">
        <v>30</v>
      </c>
      <c r="B27" s="9"/>
      <c r="C27" s="9"/>
      <c r="D27" s="9"/>
      <c r="E27" s="9"/>
      <c r="F27" s="11">
        <f t="shared" si="6"/>
        <v>0</v>
      </c>
      <c r="G27" s="11">
        <f t="shared" si="12"/>
        <v>0</v>
      </c>
      <c r="H27" s="11">
        <f t="shared" si="12"/>
        <v>0</v>
      </c>
      <c r="I27" s="11">
        <f t="shared" si="12"/>
        <v>0</v>
      </c>
      <c r="J27" s="85" t="str">
        <f t="shared" si="7"/>
        <v xml:space="preserve"> </v>
      </c>
      <c r="K27" s="85" t="str">
        <f t="shared" si="7"/>
        <v xml:space="preserve"> </v>
      </c>
      <c r="L27" s="85" t="str">
        <f t="shared" si="7"/>
        <v xml:space="preserve"> </v>
      </c>
      <c r="M27" s="85" t="str">
        <f t="shared" si="7"/>
        <v xml:space="preserve"> </v>
      </c>
      <c r="N27" s="11"/>
      <c r="O27" s="9"/>
      <c r="P27" s="9" t="s">
        <v>30</v>
      </c>
      <c r="Q27" s="9"/>
      <c r="R27" s="9"/>
      <c r="S27" s="9"/>
      <c r="T27" s="9"/>
      <c r="U27" s="9"/>
      <c r="V27" s="9"/>
      <c r="W27" s="9"/>
      <c r="X27" s="64" t="str">
        <f t="shared" si="3"/>
        <v xml:space="preserve"> </v>
      </c>
      <c r="Y27" s="64" t="str">
        <f t="shared" si="4"/>
        <v xml:space="preserve"> </v>
      </c>
      <c r="Z27" s="64" t="str">
        <f t="shared" si="4"/>
        <v xml:space="preserve"> </v>
      </c>
      <c r="AA27" s="55"/>
      <c r="AB27" s="9" t="s">
        <v>31</v>
      </c>
      <c r="AC27" s="9"/>
      <c r="AD27" s="9"/>
      <c r="AE27" s="9"/>
      <c r="AH27" s="12"/>
      <c r="AI27" s="12"/>
      <c r="AJ27" s="12"/>
    </row>
    <row r="28" spans="1:36" ht="18" customHeight="1" thickTop="1">
      <c r="A28" s="17" t="s">
        <v>32</v>
      </c>
      <c r="B28" s="18">
        <f>F28</f>
        <v>49.5</v>
      </c>
      <c r="C28" s="18">
        <f t="shared" ref="C28:E33" si="13">G28</f>
        <v>53.6</v>
      </c>
      <c r="D28" s="18">
        <f t="shared" si="13"/>
        <v>57.800000000000004</v>
      </c>
      <c r="E28" s="18">
        <f t="shared" si="13"/>
        <v>41.5</v>
      </c>
      <c r="F28" s="11">
        <f t="shared" si="6"/>
        <v>49.5</v>
      </c>
      <c r="G28" s="11">
        <f t="shared" si="12"/>
        <v>53.6</v>
      </c>
      <c r="H28" s="11">
        <f t="shared" si="12"/>
        <v>57.800000000000004</v>
      </c>
      <c r="I28" s="11">
        <f t="shared" si="12"/>
        <v>41.5</v>
      </c>
      <c r="J28" s="85">
        <f t="shared" si="7"/>
        <v>4.1423733541954603E-2</v>
      </c>
      <c r="K28" s="85">
        <f t="shared" si="7"/>
        <v>4.0148873248059824E-2</v>
      </c>
      <c r="L28" s="85">
        <f t="shared" si="7"/>
        <v>4.085846692892818E-2</v>
      </c>
      <c r="M28" s="85">
        <f t="shared" si="7"/>
        <v>4.1405269761605988E-2</v>
      </c>
      <c r="N28" s="11"/>
      <c r="O28" s="18"/>
      <c r="P28" s="17" t="s">
        <v>32</v>
      </c>
      <c r="Q28" s="18">
        <v>47.531085000000004</v>
      </c>
      <c r="R28" s="18">
        <v>51.531085000000004</v>
      </c>
      <c r="S28" s="19">
        <v>55.531085000000004</v>
      </c>
      <c r="T28" s="18">
        <v>39.85</v>
      </c>
      <c r="U28" s="18"/>
      <c r="V28" s="18"/>
      <c r="W28" s="18"/>
      <c r="X28" s="64">
        <f t="shared" si="3"/>
        <v>9.0131246237206419E-2</v>
      </c>
      <c r="Y28" s="64">
        <f t="shared" si="4"/>
        <v>4.8612027739617661E-2</v>
      </c>
      <c r="Z28" s="64">
        <f t="shared" si="4"/>
        <v>0.15007215007215016</v>
      </c>
      <c r="AA28" s="55"/>
      <c r="AB28" s="17" t="s">
        <v>32</v>
      </c>
      <c r="AC28" s="18">
        <v>43.601250000000007</v>
      </c>
      <c r="AD28" s="19">
        <v>52.956750000000007</v>
      </c>
      <c r="AE28" s="18">
        <v>34.65</v>
      </c>
      <c r="AH28" s="12"/>
      <c r="AI28" s="12"/>
      <c r="AJ28" s="12"/>
    </row>
    <row r="29" spans="1:36" ht="18" customHeight="1">
      <c r="A29" s="20" t="s">
        <v>33</v>
      </c>
      <c r="B29" s="18">
        <f t="shared" ref="B29:B33" si="14">F29</f>
        <v>52.6</v>
      </c>
      <c r="C29" s="18">
        <f t="shared" si="13"/>
        <v>56.7</v>
      </c>
      <c r="D29" s="18">
        <f t="shared" si="13"/>
        <v>60.900000000000006</v>
      </c>
      <c r="E29" s="18">
        <f t="shared" si="13"/>
        <v>44.900000000000006</v>
      </c>
      <c r="F29" s="11">
        <f t="shared" si="6"/>
        <v>52.6</v>
      </c>
      <c r="G29" s="11">
        <f t="shared" si="12"/>
        <v>56.7</v>
      </c>
      <c r="H29" s="11">
        <f t="shared" si="12"/>
        <v>60.900000000000006</v>
      </c>
      <c r="I29" s="11">
        <f t="shared" si="12"/>
        <v>44.900000000000006</v>
      </c>
      <c r="J29" s="85">
        <f t="shared" si="7"/>
        <v>4.1916436915178538E-2</v>
      </c>
      <c r="K29" s="85">
        <f t="shared" si="7"/>
        <v>4.0674496564535242E-2</v>
      </c>
      <c r="L29" s="85">
        <f t="shared" si="7"/>
        <v>4.1312313415513821E-2</v>
      </c>
      <c r="M29" s="85">
        <f t="shared" si="7"/>
        <v>4.0074125550150656E-2</v>
      </c>
      <c r="N29" s="11"/>
      <c r="O29" s="18"/>
      <c r="P29" s="20" t="s">
        <v>33</v>
      </c>
      <c r="Q29" s="18">
        <v>50.483895000000004</v>
      </c>
      <c r="R29" s="18">
        <v>54.483895000000004</v>
      </c>
      <c r="S29" s="19">
        <v>58.483895000000004</v>
      </c>
      <c r="T29" s="18">
        <v>43.17</v>
      </c>
      <c r="U29" s="18"/>
      <c r="V29" s="18"/>
      <c r="W29" s="18"/>
      <c r="X29" s="64">
        <f t="shared" si="3"/>
        <v>8.9999999999999913E-2</v>
      </c>
      <c r="Y29" s="64">
        <f t="shared" si="4"/>
        <v>2.6046746229117054E-2</v>
      </c>
      <c r="Z29" s="64">
        <f t="shared" si="4"/>
        <v>0.15004995004995006</v>
      </c>
      <c r="AA29" s="55"/>
      <c r="AB29" s="20" t="s">
        <v>33</v>
      </c>
      <c r="AC29" s="18">
        <v>46.315500000000007</v>
      </c>
      <c r="AD29" s="19">
        <v>56.999250000000004</v>
      </c>
      <c r="AE29" s="18">
        <v>37.537500000000001</v>
      </c>
      <c r="AH29" s="12"/>
      <c r="AI29" s="12"/>
      <c r="AJ29" s="12"/>
    </row>
    <row r="30" spans="1:36" ht="18" customHeight="1">
      <c r="A30" s="20" t="s">
        <v>34</v>
      </c>
      <c r="B30" s="18">
        <f t="shared" si="14"/>
        <v>55.7</v>
      </c>
      <c r="C30" s="18">
        <f t="shared" si="13"/>
        <v>59.900000000000006</v>
      </c>
      <c r="D30" s="18">
        <f t="shared" si="13"/>
        <v>64</v>
      </c>
      <c r="E30" s="18">
        <f t="shared" si="13"/>
        <v>48.400000000000006</v>
      </c>
      <c r="F30" s="11">
        <f t="shared" si="6"/>
        <v>55.7</v>
      </c>
      <c r="G30" s="11">
        <f t="shared" si="12"/>
        <v>59.900000000000006</v>
      </c>
      <c r="H30" s="11">
        <f t="shared" si="12"/>
        <v>64</v>
      </c>
      <c r="I30" s="11">
        <f t="shared" si="12"/>
        <v>48.400000000000006</v>
      </c>
      <c r="J30" s="85">
        <f t="shared" si="7"/>
        <v>4.1016907179886174E-2</v>
      </c>
      <c r="K30" s="85">
        <f t="shared" si="7"/>
        <v>4.1641759574648544E-2</v>
      </c>
      <c r="L30" s="85">
        <f t="shared" si="7"/>
        <v>4.0559463298939308E-2</v>
      </c>
      <c r="M30" s="85">
        <f t="shared" si="7"/>
        <v>4.1084104108410485E-2</v>
      </c>
      <c r="N30" s="11"/>
      <c r="O30" s="18"/>
      <c r="P30" s="20" t="s">
        <v>34</v>
      </c>
      <c r="Q30" s="18">
        <v>53.505375000000001</v>
      </c>
      <c r="R30" s="18">
        <v>57.505375000000001</v>
      </c>
      <c r="S30" s="19">
        <v>61.505375000000001</v>
      </c>
      <c r="T30" s="18">
        <v>46.49</v>
      </c>
      <c r="U30" s="18"/>
      <c r="V30" s="18"/>
      <c r="W30" s="18"/>
      <c r="X30" s="64">
        <f t="shared" si="3"/>
        <v>8.9999999999999733E-2</v>
      </c>
      <c r="Y30" s="64">
        <f t="shared" si="4"/>
        <v>2.6038669102252845E-2</v>
      </c>
      <c r="Z30" s="64">
        <f t="shared" si="4"/>
        <v>0.15003092145949282</v>
      </c>
      <c r="AA30" s="55"/>
      <c r="AB30" s="20" t="s">
        <v>34</v>
      </c>
      <c r="AC30" s="18">
        <v>49.087500000000013</v>
      </c>
      <c r="AD30" s="19">
        <v>59.944500000000005</v>
      </c>
      <c r="AE30" s="18">
        <v>40.425000000000004</v>
      </c>
      <c r="AH30" s="12"/>
      <c r="AI30" s="12"/>
      <c r="AJ30" s="12"/>
    </row>
    <row r="31" spans="1:36" ht="12" customHeight="1">
      <c r="A31" s="20"/>
      <c r="B31" s="18"/>
      <c r="C31" s="18"/>
      <c r="D31" s="18"/>
      <c r="E31" s="18"/>
      <c r="F31" s="11">
        <f t="shared" si="6"/>
        <v>0</v>
      </c>
      <c r="G31" s="11">
        <f t="shared" si="12"/>
        <v>0</v>
      </c>
      <c r="H31" s="11">
        <f t="shared" si="12"/>
        <v>0</v>
      </c>
      <c r="I31" s="11">
        <f t="shared" si="12"/>
        <v>0</v>
      </c>
      <c r="J31" s="85" t="str">
        <f t="shared" si="7"/>
        <v xml:space="preserve"> </v>
      </c>
      <c r="K31" s="85" t="str">
        <f t="shared" si="7"/>
        <v xml:space="preserve"> </v>
      </c>
      <c r="L31" s="85" t="str">
        <f t="shared" si="7"/>
        <v xml:space="preserve"> </v>
      </c>
      <c r="M31" s="85" t="str">
        <f t="shared" si="7"/>
        <v xml:space="preserve"> </v>
      </c>
      <c r="N31" s="11"/>
      <c r="O31" s="18"/>
      <c r="P31" s="20"/>
      <c r="Q31" s="18"/>
      <c r="R31" s="18"/>
      <c r="S31" s="19"/>
      <c r="T31" s="18"/>
      <c r="U31" s="18"/>
      <c r="V31" s="18"/>
      <c r="W31" s="18"/>
      <c r="X31" s="64" t="str">
        <f t="shared" si="3"/>
        <v xml:space="preserve"> </v>
      </c>
      <c r="Y31" s="64" t="str">
        <f t="shared" si="4"/>
        <v xml:space="preserve"> </v>
      </c>
      <c r="Z31" s="64" t="str">
        <f t="shared" si="4"/>
        <v xml:space="preserve"> </v>
      </c>
      <c r="AA31" s="55"/>
      <c r="AB31" s="20"/>
      <c r="AC31" s="18"/>
      <c r="AD31" s="19"/>
      <c r="AE31" s="18"/>
      <c r="AH31" s="12"/>
      <c r="AI31" s="12"/>
      <c r="AJ31" s="12"/>
    </row>
    <row r="32" spans="1:36" ht="18" customHeight="1">
      <c r="A32" s="13" t="s">
        <v>35</v>
      </c>
      <c r="B32" s="18">
        <f t="shared" si="14"/>
        <v>19.900000000000002</v>
      </c>
      <c r="C32" s="18">
        <f t="shared" si="13"/>
        <v>19.900000000000002</v>
      </c>
      <c r="D32" s="18">
        <f t="shared" si="13"/>
        <v>19.900000000000002</v>
      </c>
      <c r="E32" s="18">
        <f t="shared" si="13"/>
        <v>19.900000000000002</v>
      </c>
      <c r="F32" s="11">
        <f t="shared" si="6"/>
        <v>19.900000000000002</v>
      </c>
      <c r="G32" s="11">
        <f t="shared" si="12"/>
        <v>19.900000000000002</v>
      </c>
      <c r="H32" s="11">
        <f t="shared" si="12"/>
        <v>19.900000000000002</v>
      </c>
      <c r="I32" s="11">
        <f t="shared" si="12"/>
        <v>19.900000000000002</v>
      </c>
      <c r="J32" s="85">
        <f t="shared" si="7"/>
        <v>4.4208316935589721E-2</v>
      </c>
      <c r="K32" s="85">
        <f t="shared" si="7"/>
        <v>4.4208316935589721E-2</v>
      </c>
      <c r="L32" s="85">
        <f t="shared" si="7"/>
        <v>4.4208316935589721E-2</v>
      </c>
      <c r="M32" s="85">
        <f t="shared" si="7"/>
        <v>4.4208316935589721E-2</v>
      </c>
      <c r="N32" s="11"/>
      <c r="O32" s="18"/>
      <c r="P32" s="13" t="s">
        <v>35</v>
      </c>
      <c r="Q32" s="18">
        <v>19.057500000000001</v>
      </c>
      <c r="R32" s="18">
        <v>19.057500000000001</v>
      </c>
      <c r="S32" s="19">
        <v>19.057500000000001</v>
      </c>
      <c r="T32" s="18">
        <v>19.057500000000001</v>
      </c>
      <c r="U32" s="18">
        <f>AC32*1.1</f>
        <v>19.057500000000001</v>
      </c>
      <c r="V32" s="18">
        <f t="shared" ref="V32:W33" si="15">AD32*1.1</f>
        <v>19.057500000000001</v>
      </c>
      <c r="W32" s="18">
        <f t="shared" si="15"/>
        <v>19.057500000000001</v>
      </c>
      <c r="X32" s="70">
        <f t="shared" si="3"/>
        <v>0.1000000000000001</v>
      </c>
      <c r="Y32" s="70">
        <f t="shared" si="4"/>
        <v>0.1000000000000001</v>
      </c>
      <c r="Z32" s="70">
        <f t="shared" si="4"/>
        <v>0.1000000000000001</v>
      </c>
      <c r="AA32" s="55"/>
      <c r="AB32" s="13" t="s">
        <v>35</v>
      </c>
      <c r="AC32" s="18">
        <v>17.324999999999999</v>
      </c>
      <c r="AD32" s="19">
        <v>17.324999999999999</v>
      </c>
      <c r="AE32" s="18">
        <v>17.324999999999999</v>
      </c>
      <c r="AH32" s="12"/>
      <c r="AI32" s="12"/>
      <c r="AJ32" s="12"/>
    </row>
    <row r="33" spans="1:36" ht="18" customHeight="1">
      <c r="A33" s="13" t="s">
        <v>22</v>
      </c>
      <c r="B33" s="18">
        <f t="shared" si="14"/>
        <v>63.5</v>
      </c>
      <c r="C33" s="18" t="s">
        <v>19</v>
      </c>
      <c r="D33" s="18" t="s">
        <v>19</v>
      </c>
      <c r="E33" s="18">
        <f t="shared" si="13"/>
        <v>47.6</v>
      </c>
      <c r="F33" s="11">
        <f t="shared" si="6"/>
        <v>63.5</v>
      </c>
      <c r="G33" s="11">
        <f t="shared" si="12"/>
        <v>0</v>
      </c>
      <c r="H33" s="11">
        <f t="shared" si="12"/>
        <v>0</v>
      </c>
      <c r="I33" s="11">
        <f t="shared" si="12"/>
        <v>47.6</v>
      </c>
      <c r="J33" s="85">
        <f t="shared" si="7"/>
        <v>4.1256723074904744E-2</v>
      </c>
      <c r="K33" s="85" t="str">
        <f t="shared" si="7"/>
        <v xml:space="preserve"> </v>
      </c>
      <c r="L33" s="85" t="str">
        <f t="shared" si="7"/>
        <v xml:space="preserve"> </v>
      </c>
      <c r="M33" s="85">
        <f t="shared" si="7"/>
        <v>4.0710131619222406E-2</v>
      </c>
      <c r="N33" s="11"/>
      <c r="O33" s="18"/>
      <c r="P33" s="13" t="s">
        <v>22</v>
      </c>
      <c r="Q33" s="18">
        <v>60.984000000000009</v>
      </c>
      <c r="R33" s="18" t="s">
        <v>27</v>
      </c>
      <c r="S33" s="19" t="s">
        <v>27</v>
      </c>
      <c r="T33" s="18">
        <v>45.738000000000007</v>
      </c>
      <c r="U33" s="18">
        <f>AC33*1.1</f>
        <v>60.984000000000009</v>
      </c>
      <c r="V33" s="18"/>
      <c r="W33" s="18">
        <f t="shared" si="15"/>
        <v>45.738000000000007</v>
      </c>
      <c r="X33" s="70">
        <f t="shared" si="3"/>
        <v>0.10000000000000006</v>
      </c>
      <c r="Y33" s="70" t="str">
        <f t="shared" si="4"/>
        <v xml:space="preserve"> </v>
      </c>
      <c r="Z33" s="70">
        <f t="shared" si="4"/>
        <v>0.10000000000000002</v>
      </c>
      <c r="AA33" s="55"/>
      <c r="AB33" s="13" t="s">
        <v>22</v>
      </c>
      <c r="AC33" s="18">
        <v>55.440000000000005</v>
      </c>
      <c r="AD33" s="19" t="s">
        <v>27</v>
      </c>
      <c r="AE33" s="18">
        <v>41.580000000000005</v>
      </c>
      <c r="AH33" s="12"/>
      <c r="AI33" s="12"/>
      <c r="AJ33" s="12"/>
    </row>
    <row r="34" spans="1:36" ht="15.75" customHeight="1">
      <c r="A34" s="13"/>
      <c r="B34" s="18"/>
      <c r="C34" s="18"/>
      <c r="D34" s="18"/>
      <c r="E34" s="18"/>
      <c r="F34" s="11">
        <f t="shared" si="6"/>
        <v>0</v>
      </c>
      <c r="G34" s="11">
        <f t="shared" si="12"/>
        <v>0</v>
      </c>
      <c r="H34" s="11">
        <f t="shared" si="12"/>
        <v>0</v>
      </c>
      <c r="I34" s="11">
        <f t="shared" si="12"/>
        <v>0</v>
      </c>
      <c r="J34" s="85" t="str">
        <f t="shared" si="7"/>
        <v xml:space="preserve"> </v>
      </c>
      <c r="K34" s="85" t="str">
        <f t="shared" si="7"/>
        <v xml:space="preserve"> </v>
      </c>
      <c r="L34" s="85" t="str">
        <f t="shared" si="7"/>
        <v xml:space="preserve"> </v>
      </c>
      <c r="M34" s="85" t="str">
        <f t="shared" si="7"/>
        <v xml:space="preserve"> </v>
      </c>
      <c r="N34" s="11"/>
      <c r="O34" s="18"/>
      <c r="P34" s="13"/>
      <c r="Q34" s="18"/>
      <c r="R34" s="18"/>
      <c r="S34" s="18"/>
      <c r="T34" s="18"/>
      <c r="U34" s="18"/>
      <c r="V34" s="18"/>
      <c r="W34" s="18"/>
      <c r="X34" s="64" t="str">
        <f t="shared" si="3"/>
        <v xml:space="preserve"> </v>
      </c>
      <c r="Y34" s="64" t="str">
        <f t="shared" si="4"/>
        <v xml:space="preserve"> </v>
      </c>
      <c r="Z34" s="64" t="str">
        <f t="shared" si="4"/>
        <v xml:space="preserve"> </v>
      </c>
      <c r="AA34" s="55"/>
      <c r="AB34" s="13"/>
      <c r="AC34" s="18"/>
      <c r="AD34" s="18"/>
      <c r="AE34" s="18"/>
      <c r="AH34" s="12"/>
      <c r="AI34" s="12"/>
      <c r="AJ34" s="12"/>
    </row>
    <row r="35" spans="1:36" ht="15" customHeight="1" thickBot="1">
      <c r="A35" s="9" t="s">
        <v>36</v>
      </c>
      <c r="B35" s="9"/>
      <c r="C35" s="9"/>
      <c r="D35" s="9"/>
      <c r="E35" s="9"/>
      <c r="F35" s="11">
        <f t="shared" si="6"/>
        <v>0</v>
      </c>
      <c r="G35" s="11">
        <f t="shared" si="12"/>
        <v>0</v>
      </c>
      <c r="H35" s="11">
        <f t="shared" si="12"/>
        <v>0</v>
      </c>
      <c r="I35" s="11">
        <f t="shared" si="12"/>
        <v>0</v>
      </c>
      <c r="J35" s="85" t="str">
        <f t="shared" si="7"/>
        <v xml:space="preserve"> </v>
      </c>
      <c r="K35" s="85" t="str">
        <f t="shared" si="7"/>
        <v xml:space="preserve"> </v>
      </c>
      <c r="L35" s="85" t="str">
        <f t="shared" si="7"/>
        <v xml:space="preserve"> </v>
      </c>
      <c r="M35" s="85" t="str">
        <f t="shared" si="7"/>
        <v xml:space="preserve"> </v>
      </c>
      <c r="N35" s="11"/>
      <c r="O35" s="9"/>
      <c r="P35" s="9" t="s">
        <v>36</v>
      </c>
      <c r="Q35" s="9"/>
      <c r="R35" s="9"/>
      <c r="S35" s="9"/>
      <c r="T35" s="9"/>
      <c r="U35" s="9"/>
      <c r="V35" s="9"/>
      <c r="W35" s="9"/>
      <c r="X35" s="64" t="str">
        <f t="shared" si="3"/>
        <v xml:space="preserve"> </v>
      </c>
      <c r="Y35" s="64" t="str">
        <f t="shared" si="4"/>
        <v xml:space="preserve"> </v>
      </c>
      <c r="Z35" s="64" t="str">
        <f t="shared" si="4"/>
        <v xml:space="preserve"> </v>
      </c>
      <c r="AA35" s="55"/>
      <c r="AB35" s="9" t="s">
        <v>36</v>
      </c>
      <c r="AC35" s="9"/>
      <c r="AD35" s="9"/>
      <c r="AE35" s="9"/>
      <c r="AH35" s="12"/>
      <c r="AI35" s="12"/>
      <c r="AJ35" s="12"/>
    </row>
    <row r="36" spans="1:36" ht="18" customHeight="1" thickTop="1">
      <c r="A36" s="13" t="s">
        <v>14</v>
      </c>
      <c r="B36" s="18">
        <f>F36</f>
        <v>115.30000000000001</v>
      </c>
      <c r="C36" s="18">
        <f t="shared" ref="C36:E42" si="16">G36</f>
        <v>133.6</v>
      </c>
      <c r="D36" s="18">
        <f t="shared" si="16"/>
        <v>133.6</v>
      </c>
      <c r="E36" s="18">
        <f t="shared" si="16"/>
        <v>70.3</v>
      </c>
      <c r="F36" s="11">
        <f t="shared" si="6"/>
        <v>115.30000000000001</v>
      </c>
      <c r="G36" s="11">
        <f t="shared" si="12"/>
        <v>133.6</v>
      </c>
      <c r="H36" s="11">
        <f t="shared" si="12"/>
        <v>133.6</v>
      </c>
      <c r="I36" s="11">
        <f t="shared" si="12"/>
        <v>70.3</v>
      </c>
      <c r="J36" s="85">
        <f t="shared" si="7"/>
        <v>4.0730190021265912E-2</v>
      </c>
      <c r="K36" s="85">
        <f t="shared" si="7"/>
        <v>4.0393916810538402E-2</v>
      </c>
      <c r="L36" s="85">
        <f t="shared" si="7"/>
        <v>4.0393916810538402E-2</v>
      </c>
      <c r="M36" s="85">
        <f t="shared" si="7"/>
        <v>4.055654233274119E-2</v>
      </c>
      <c r="N36" s="11"/>
      <c r="O36" s="18"/>
      <c r="P36" s="13" t="s">
        <v>14</v>
      </c>
      <c r="Q36" s="18">
        <v>110.78760000000001</v>
      </c>
      <c r="R36" s="18">
        <v>128.41290000000001</v>
      </c>
      <c r="S36" s="18">
        <v>128.41290000000001</v>
      </c>
      <c r="T36" s="18">
        <v>67.56</v>
      </c>
      <c r="U36" s="18"/>
      <c r="V36" s="18"/>
      <c r="W36" s="18"/>
      <c r="X36" s="64">
        <f t="shared" si="3"/>
        <v>8.9999999999999955E-2</v>
      </c>
      <c r="Y36" s="64">
        <f t="shared" si="4"/>
        <v>9.0000000000000038E-2</v>
      </c>
      <c r="Z36" s="64">
        <f t="shared" si="4"/>
        <v>0.12487512487512487</v>
      </c>
      <c r="AA36" s="55"/>
      <c r="AB36" s="13" t="s">
        <v>14</v>
      </c>
      <c r="AC36" s="18">
        <v>101.64000000000001</v>
      </c>
      <c r="AD36" s="18">
        <v>117.81</v>
      </c>
      <c r="AE36" s="18">
        <v>60.06</v>
      </c>
      <c r="AH36" s="12"/>
      <c r="AI36" s="12"/>
      <c r="AJ36" s="12"/>
    </row>
    <row r="37" spans="1:36" ht="18" customHeight="1">
      <c r="A37" s="13" t="s">
        <v>15</v>
      </c>
      <c r="B37" s="18">
        <f t="shared" ref="B37:B42" si="17">F37</f>
        <v>116.60000000000001</v>
      </c>
      <c r="C37" s="18">
        <f t="shared" si="16"/>
        <v>136.20000000000002</v>
      </c>
      <c r="D37" s="18">
        <f t="shared" si="16"/>
        <v>136.20000000000002</v>
      </c>
      <c r="E37" s="18">
        <f t="shared" si="16"/>
        <v>70.3</v>
      </c>
      <c r="F37" s="11">
        <f t="shared" si="6"/>
        <v>116.60000000000001</v>
      </c>
      <c r="G37" s="11">
        <f t="shared" si="12"/>
        <v>136.20000000000002</v>
      </c>
      <c r="H37" s="11">
        <f t="shared" si="12"/>
        <v>136.20000000000002</v>
      </c>
      <c r="I37" s="11">
        <f t="shared" si="12"/>
        <v>70.3</v>
      </c>
      <c r="J37" s="85">
        <f t="shared" si="7"/>
        <v>4.0638913023203146E-2</v>
      </c>
      <c r="K37" s="85">
        <f t="shared" si="7"/>
        <v>4.024415951021465E-2</v>
      </c>
      <c r="L37" s="85">
        <f t="shared" si="7"/>
        <v>4.024415951021465E-2</v>
      </c>
      <c r="M37" s="85">
        <f t="shared" si="7"/>
        <v>4.055654233274119E-2</v>
      </c>
      <c r="N37" s="11"/>
      <c r="O37" s="18"/>
      <c r="P37" s="13" t="s">
        <v>15</v>
      </c>
      <c r="Q37" s="18">
        <v>112.04655000000002</v>
      </c>
      <c r="R37" s="18">
        <v>130.9308</v>
      </c>
      <c r="S37" s="18">
        <v>130.9308</v>
      </c>
      <c r="T37" s="18">
        <v>67.56</v>
      </c>
      <c r="U37" s="18"/>
      <c r="V37" s="18"/>
      <c r="W37" s="18"/>
      <c r="X37" s="64">
        <f t="shared" si="3"/>
        <v>9.0000000000000066E-2</v>
      </c>
      <c r="Y37" s="64">
        <f t="shared" si="4"/>
        <v>0.09</v>
      </c>
      <c r="Z37" s="64">
        <f t="shared" si="4"/>
        <v>8.3213083213083044E-2</v>
      </c>
      <c r="AA37" s="55"/>
      <c r="AB37" s="13" t="s">
        <v>15</v>
      </c>
      <c r="AC37" s="18">
        <v>102.79500000000002</v>
      </c>
      <c r="AD37" s="18">
        <v>120.12</v>
      </c>
      <c r="AE37" s="18">
        <v>62.370000000000012</v>
      </c>
      <c r="AH37" s="12"/>
      <c r="AI37" s="12"/>
      <c r="AJ37" s="12"/>
    </row>
    <row r="38" spans="1:36" ht="18" customHeight="1">
      <c r="A38" s="13" t="s">
        <v>16</v>
      </c>
      <c r="B38" s="18">
        <f t="shared" si="17"/>
        <v>117.9</v>
      </c>
      <c r="C38" s="18">
        <f t="shared" si="16"/>
        <v>137.5</v>
      </c>
      <c r="D38" s="18">
        <f t="shared" si="16"/>
        <v>137.5</v>
      </c>
      <c r="E38" s="18">
        <f t="shared" si="16"/>
        <v>71</v>
      </c>
      <c r="F38" s="11">
        <f t="shared" si="6"/>
        <v>117.9</v>
      </c>
      <c r="G38" s="11">
        <f t="shared" si="12"/>
        <v>137.5</v>
      </c>
      <c r="H38" s="11">
        <f t="shared" si="12"/>
        <v>137.5</v>
      </c>
      <c r="I38" s="11">
        <f t="shared" si="12"/>
        <v>71</v>
      </c>
      <c r="J38" s="85">
        <f t="shared" si="7"/>
        <v>4.0549664402875378E-2</v>
      </c>
      <c r="K38" s="85">
        <f t="shared" si="7"/>
        <v>4.0171420250057183E-2</v>
      </c>
      <c r="L38" s="85">
        <f t="shared" si="7"/>
        <v>4.0171420250057183E-2</v>
      </c>
      <c r="M38" s="85">
        <f t="shared" si="7"/>
        <v>4.0750513046027573E-2</v>
      </c>
      <c r="N38" s="11"/>
      <c r="O38" s="18"/>
      <c r="P38" s="13" t="s">
        <v>16</v>
      </c>
      <c r="Q38" s="18">
        <v>113.30550000000001</v>
      </c>
      <c r="R38" s="18">
        <v>132.18975</v>
      </c>
      <c r="S38" s="18">
        <v>132.18975</v>
      </c>
      <c r="T38" s="18">
        <v>68.22</v>
      </c>
      <c r="U38" s="18"/>
      <c r="V38" s="18"/>
      <c r="W38" s="18"/>
      <c r="X38" s="64">
        <f t="shared" si="3"/>
        <v>8.9999999999999913E-2</v>
      </c>
      <c r="Y38" s="64">
        <f t="shared" si="4"/>
        <v>8.9999999999999858E-2</v>
      </c>
      <c r="Z38" s="64">
        <f t="shared" si="4"/>
        <v>5.4730983302411745E-2</v>
      </c>
      <c r="AA38" s="55"/>
      <c r="AB38" s="13" t="s">
        <v>16</v>
      </c>
      <c r="AC38" s="18">
        <v>103.95000000000002</v>
      </c>
      <c r="AD38" s="18">
        <v>121.27500000000002</v>
      </c>
      <c r="AE38" s="18">
        <v>64.680000000000007</v>
      </c>
      <c r="AH38" s="12"/>
      <c r="AI38" s="12"/>
      <c r="AJ38" s="12"/>
    </row>
    <row r="39" spans="1:36" ht="18" customHeight="1">
      <c r="A39" s="13" t="s">
        <v>17</v>
      </c>
      <c r="B39" s="18">
        <f t="shared" si="17"/>
        <v>117.9</v>
      </c>
      <c r="C39" s="18">
        <f t="shared" si="16"/>
        <v>137.5</v>
      </c>
      <c r="D39" s="18">
        <f t="shared" si="16"/>
        <v>137.5</v>
      </c>
      <c r="E39" s="18">
        <f t="shared" si="16"/>
        <v>71</v>
      </c>
      <c r="F39" s="11">
        <f t="shared" si="6"/>
        <v>117.9</v>
      </c>
      <c r="G39" s="11">
        <f t="shared" si="12"/>
        <v>137.5</v>
      </c>
      <c r="H39" s="11">
        <f t="shared" si="12"/>
        <v>137.5</v>
      </c>
      <c r="I39" s="11">
        <f t="shared" si="12"/>
        <v>71</v>
      </c>
      <c r="J39" s="85">
        <f t="shared" si="7"/>
        <v>4.0549664402875378E-2</v>
      </c>
      <c r="K39" s="85">
        <f t="shared" si="7"/>
        <v>4.0171420250057183E-2</v>
      </c>
      <c r="L39" s="85">
        <f t="shared" si="7"/>
        <v>4.0171420250057183E-2</v>
      </c>
      <c r="M39" s="85">
        <f t="shared" si="7"/>
        <v>4.0750513046027573E-2</v>
      </c>
      <c r="N39" s="11"/>
      <c r="O39" s="18"/>
      <c r="P39" s="13" t="s">
        <v>17</v>
      </c>
      <c r="Q39" s="18">
        <v>113.30550000000001</v>
      </c>
      <c r="R39" s="18">
        <v>132.18975</v>
      </c>
      <c r="S39" s="18">
        <v>132.18975</v>
      </c>
      <c r="T39" s="18">
        <v>68.22</v>
      </c>
      <c r="U39" s="18"/>
      <c r="V39" s="18"/>
      <c r="W39" s="18"/>
      <c r="X39" s="64">
        <f t="shared" si="3"/>
        <v>8.9999999999999913E-2</v>
      </c>
      <c r="Y39" s="64">
        <f t="shared" si="4"/>
        <v>8.9999999999999858E-2</v>
      </c>
      <c r="Z39" s="64">
        <f t="shared" si="4"/>
        <v>5.4730983302411745E-2</v>
      </c>
      <c r="AA39" s="55"/>
      <c r="AB39" s="13" t="s">
        <v>17</v>
      </c>
      <c r="AC39" s="18">
        <v>103.95000000000002</v>
      </c>
      <c r="AD39" s="18">
        <v>121.27500000000002</v>
      </c>
      <c r="AE39" s="18">
        <v>64.680000000000007</v>
      </c>
      <c r="AH39" s="12"/>
      <c r="AI39" s="12"/>
      <c r="AJ39" s="12"/>
    </row>
    <row r="40" spans="1:36" ht="18" customHeight="1">
      <c r="A40" s="13" t="s">
        <v>18</v>
      </c>
      <c r="B40" s="18" t="s">
        <v>19</v>
      </c>
      <c r="C40" s="18" t="s">
        <v>19</v>
      </c>
      <c r="D40" s="18" t="s">
        <v>19</v>
      </c>
      <c r="E40" s="18">
        <v>103.95</v>
      </c>
      <c r="F40" s="11">
        <f t="shared" si="6"/>
        <v>0</v>
      </c>
      <c r="G40" s="11">
        <f t="shared" si="12"/>
        <v>0</v>
      </c>
      <c r="H40" s="11">
        <f t="shared" si="12"/>
        <v>0</v>
      </c>
      <c r="I40" s="11">
        <f t="shared" si="12"/>
        <v>0</v>
      </c>
      <c r="J40" s="85" t="str">
        <f t="shared" si="7"/>
        <v xml:space="preserve"> </v>
      </c>
      <c r="K40" s="85" t="str">
        <f t="shared" si="7"/>
        <v xml:space="preserve"> </v>
      </c>
      <c r="L40" s="85" t="str">
        <f t="shared" si="7"/>
        <v xml:space="preserve"> </v>
      </c>
      <c r="M40" s="85" t="str">
        <f t="shared" si="7"/>
        <v xml:space="preserve"> </v>
      </c>
      <c r="N40" s="11"/>
      <c r="O40" s="11"/>
      <c r="P40" s="13" t="s">
        <v>18</v>
      </c>
      <c r="Q40" s="11" t="s">
        <v>27</v>
      </c>
      <c r="R40" s="11" t="s">
        <v>27</v>
      </c>
      <c r="S40" s="11" t="s">
        <v>27</v>
      </c>
      <c r="T40" s="11" t="s">
        <v>27</v>
      </c>
      <c r="U40" s="11"/>
      <c r="V40" s="11"/>
      <c r="W40" s="11"/>
      <c r="X40" s="70" t="str">
        <f t="shared" si="3"/>
        <v xml:space="preserve"> </v>
      </c>
      <c r="Y40" s="70" t="str">
        <f t="shared" si="4"/>
        <v xml:space="preserve"> </v>
      </c>
      <c r="Z40" s="70" t="str">
        <f t="shared" si="4"/>
        <v xml:space="preserve"> </v>
      </c>
      <c r="AA40" s="55"/>
      <c r="AB40" s="13" t="s">
        <v>18</v>
      </c>
      <c r="AC40" s="11" t="s">
        <v>27</v>
      </c>
      <c r="AD40" s="11" t="s">
        <v>27</v>
      </c>
      <c r="AE40" s="11" t="s">
        <v>27</v>
      </c>
      <c r="AH40" s="12"/>
      <c r="AI40" s="12"/>
      <c r="AJ40" s="12"/>
    </row>
    <row r="41" spans="1:36" ht="18" customHeight="1">
      <c r="A41" s="13" t="s">
        <v>37</v>
      </c>
      <c r="B41" s="18">
        <f t="shared" si="17"/>
        <v>23.8</v>
      </c>
      <c r="C41" s="18">
        <f t="shared" si="16"/>
        <v>39.700000000000003</v>
      </c>
      <c r="D41" s="18">
        <f t="shared" si="16"/>
        <v>39.700000000000003</v>
      </c>
      <c r="E41" s="18">
        <f t="shared" si="16"/>
        <v>15.9</v>
      </c>
      <c r="F41" s="11">
        <f t="shared" si="6"/>
        <v>23.8</v>
      </c>
      <c r="G41" s="11">
        <f t="shared" si="12"/>
        <v>39.700000000000003</v>
      </c>
      <c r="H41" s="11">
        <f t="shared" si="12"/>
        <v>39.700000000000003</v>
      </c>
      <c r="I41" s="11">
        <f t="shared" si="12"/>
        <v>15.9</v>
      </c>
      <c r="J41" s="85">
        <f t="shared" si="7"/>
        <v>4.0710131619222406E-2</v>
      </c>
      <c r="K41" s="85">
        <f t="shared" si="7"/>
        <v>4.158467794831433E-2</v>
      </c>
      <c r="L41" s="85">
        <f t="shared" si="7"/>
        <v>4.158467794831433E-2</v>
      </c>
      <c r="M41" s="85">
        <f t="shared" si="7"/>
        <v>4.2896497441951856E-2</v>
      </c>
      <c r="N41" s="11"/>
      <c r="O41" s="18"/>
      <c r="P41" s="13" t="s">
        <v>37</v>
      </c>
      <c r="Q41" s="18">
        <v>22.869000000000003</v>
      </c>
      <c r="R41" s="18">
        <v>38.115000000000002</v>
      </c>
      <c r="S41" s="18">
        <v>38.115000000000002</v>
      </c>
      <c r="T41" s="18">
        <v>15.246000000000002</v>
      </c>
      <c r="U41" s="18">
        <f>AC41*1.1</f>
        <v>22.869000000000003</v>
      </c>
      <c r="V41" s="18">
        <f t="shared" ref="V41:W42" si="18">AD41*1.1</f>
        <v>38.115000000000002</v>
      </c>
      <c r="W41" s="18">
        <f t="shared" si="18"/>
        <v>15.246000000000002</v>
      </c>
      <c r="X41" s="70">
        <f t="shared" si="3"/>
        <v>0.10000000000000002</v>
      </c>
      <c r="Y41" s="70">
        <f t="shared" si="4"/>
        <v>0.1000000000000001</v>
      </c>
      <c r="Z41" s="70">
        <f t="shared" si="4"/>
        <v>0.10000000000000006</v>
      </c>
      <c r="AA41" s="55"/>
      <c r="AB41" s="13" t="s">
        <v>37</v>
      </c>
      <c r="AC41" s="18">
        <v>20.790000000000003</v>
      </c>
      <c r="AD41" s="18">
        <v>34.65</v>
      </c>
      <c r="AE41" s="18">
        <v>13.860000000000001</v>
      </c>
      <c r="AH41" s="12"/>
      <c r="AI41" s="12"/>
      <c r="AJ41" s="12"/>
    </row>
    <row r="42" spans="1:36" ht="17.25" customHeight="1">
      <c r="A42" s="13" t="s">
        <v>22</v>
      </c>
      <c r="B42" s="18">
        <f t="shared" si="17"/>
        <v>39.700000000000003</v>
      </c>
      <c r="C42" s="18">
        <f t="shared" si="16"/>
        <v>79.300000000000011</v>
      </c>
      <c r="D42" s="18">
        <f t="shared" si="16"/>
        <v>79.300000000000011</v>
      </c>
      <c r="E42" s="18">
        <f t="shared" si="16"/>
        <v>37</v>
      </c>
      <c r="F42" s="11">
        <f t="shared" si="6"/>
        <v>39.700000000000003</v>
      </c>
      <c r="G42" s="11">
        <f t="shared" si="12"/>
        <v>79.300000000000011</v>
      </c>
      <c r="H42" s="11">
        <f t="shared" si="12"/>
        <v>79.300000000000011</v>
      </c>
      <c r="I42" s="11">
        <f t="shared" si="12"/>
        <v>37</v>
      </c>
      <c r="J42" s="85">
        <f t="shared" si="7"/>
        <v>4.158467794831433E-2</v>
      </c>
      <c r="K42" s="85">
        <f t="shared" si="7"/>
        <v>4.0272858454676728E-2</v>
      </c>
      <c r="L42" s="85">
        <f t="shared" si="7"/>
        <v>4.0272858454676728E-2</v>
      </c>
      <c r="M42" s="85">
        <f t="shared" si="7"/>
        <v>4.0085455669871102E-2</v>
      </c>
      <c r="N42" s="11"/>
      <c r="O42" s="18"/>
      <c r="P42" s="13" t="s">
        <v>22</v>
      </c>
      <c r="Q42" s="18">
        <v>38.115000000000002</v>
      </c>
      <c r="R42" s="18">
        <v>76.23</v>
      </c>
      <c r="S42" s="18">
        <v>76.23</v>
      </c>
      <c r="T42" s="18">
        <v>35.574000000000005</v>
      </c>
      <c r="U42" s="18">
        <f>AC42*1.1</f>
        <v>38.115000000000002</v>
      </c>
      <c r="V42" s="18">
        <f t="shared" si="18"/>
        <v>76.23</v>
      </c>
      <c r="W42" s="18">
        <f t="shared" si="18"/>
        <v>35.574000000000005</v>
      </c>
      <c r="X42" s="70">
        <f t="shared" si="3"/>
        <v>0.1000000000000001</v>
      </c>
      <c r="Y42" s="70">
        <f t="shared" si="4"/>
        <v>0.1000000000000001</v>
      </c>
      <c r="Z42" s="70">
        <f t="shared" si="4"/>
        <v>0.10000000000000005</v>
      </c>
      <c r="AA42" s="55"/>
      <c r="AB42" s="13" t="s">
        <v>22</v>
      </c>
      <c r="AC42" s="18">
        <v>34.65</v>
      </c>
      <c r="AD42" s="18">
        <v>69.3</v>
      </c>
      <c r="AE42" s="18">
        <v>32.340000000000003</v>
      </c>
      <c r="AH42" s="12"/>
      <c r="AI42" s="12"/>
      <c r="AJ42" s="12"/>
    </row>
    <row r="43" spans="1:36" ht="17.25" customHeight="1">
      <c r="A43" s="13"/>
      <c r="B43" s="21"/>
      <c r="C43" s="21"/>
      <c r="D43" s="21"/>
      <c r="E43" s="21"/>
      <c r="F43" s="21"/>
      <c r="G43" s="21"/>
      <c r="H43" s="21"/>
      <c r="I43" s="21"/>
      <c r="J43" s="86"/>
      <c r="K43" s="86"/>
      <c r="L43" s="86"/>
      <c r="M43" s="86"/>
      <c r="N43" s="21"/>
      <c r="O43" s="21"/>
      <c r="P43" s="13"/>
      <c r="Q43" s="21"/>
      <c r="R43" s="21"/>
      <c r="S43" s="21"/>
      <c r="T43" s="21"/>
      <c r="U43" s="21"/>
      <c r="V43" s="21"/>
      <c r="W43" s="21"/>
      <c r="X43" s="65"/>
      <c r="Y43" s="65"/>
      <c r="Z43" s="65"/>
      <c r="AA43" s="21"/>
      <c r="AB43" s="13"/>
      <c r="AC43" s="21"/>
      <c r="AD43" s="21"/>
      <c r="AE43" s="21"/>
      <c r="AF43">
        <v>5.75</v>
      </c>
    </row>
    <row r="44" spans="1:36" ht="17.25" customHeight="1">
      <c r="A44" s="78" t="s">
        <v>38</v>
      </c>
      <c r="B44" s="21"/>
      <c r="C44" s="23"/>
      <c r="D44" s="21"/>
      <c r="E44" s="23"/>
      <c r="F44" s="23">
        <f>CEILING(U44*(1+$F$8),0.1)</f>
        <v>6.6000000000000005</v>
      </c>
      <c r="G44" s="23"/>
      <c r="H44" s="23"/>
      <c r="I44" s="23"/>
      <c r="J44" s="87">
        <f>(F44-U44)/U44</f>
        <v>4.7619047619047734E-2</v>
      </c>
      <c r="K44" s="88"/>
      <c r="L44" s="88"/>
      <c r="M44" s="88"/>
      <c r="N44" s="23"/>
      <c r="O44" s="23"/>
      <c r="P44" s="78" t="s">
        <v>39</v>
      </c>
      <c r="Q44" s="21"/>
      <c r="R44" s="23"/>
      <c r="S44" s="21"/>
      <c r="T44" s="23"/>
      <c r="U44" s="23">
        <v>6.3</v>
      </c>
      <c r="V44" s="23"/>
      <c r="W44" s="23"/>
      <c r="X44" s="66">
        <f>IFERROR((U44-AF43)/AF43," ")</f>
        <v>9.5652173913043453E-2</v>
      </c>
      <c r="Y44" s="67"/>
      <c r="Z44" s="67"/>
      <c r="AA44" s="23"/>
      <c r="AB44" s="22" t="s">
        <v>40</v>
      </c>
      <c r="AC44" s="21"/>
      <c r="AD44" s="21"/>
      <c r="AE44" s="23"/>
      <c r="AF44">
        <v>18.48</v>
      </c>
    </row>
    <row r="45" spans="1:36" ht="17.25" customHeight="1">
      <c r="A45" s="79" t="s">
        <v>41</v>
      </c>
      <c r="B45" s="23"/>
      <c r="D45" s="21"/>
      <c r="E45" s="23"/>
      <c r="F45" s="23">
        <f t="shared" ref="F45:F47" si="19">CEILING(U45*(1+$F$8),0.1)</f>
        <v>21.200000000000003</v>
      </c>
      <c r="G45" s="23"/>
      <c r="H45" s="23"/>
      <c r="I45" s="23"/>
      <c r="J45" s="87">
        <f t="shared" ref="J45:J46" si="20">(F45-U45)/U45</f>
        <v>4.2896497441951974E-2</v>
      </c>
      <c r="K45" s="88"/>
      <c r="L45" s="88"/>
      <c r="M45" s="88"/>
      <c r="N45" s="23"/>
      <c r="O45" s="23"/>
      <c r="P45" s="79" t="s">
        <v>42</v>
      </c>
      <c r="Q45" s="21"/>
      <c r="R45" s="23"/>
      <c r="S45" s="21"/>
      <c r="T45" s="23"/>
      <c r="U45" s="23">
        <f>18.48*1.1</f>
        <v>20.328000000000003</v>
      </c>
      <c r="V45" s="23"/>
      <c r="W45" s="23"/>
      <c r="X45" s="66">
        <f t="shared" ref="X45:X46" si="21">IFERROR((U45-AF44)/AF44," ")</f>
        <v>0.10000000000000013</v>
      </c>
      <c r="Y45" s="67"/>
      <c r="Z45" s="67"/>
      <c r="AA45" s="23"/>
      <c r="AB45" s="24" t="s">
        <v>43</v>
      </c>
      <c r="AC45" s="21"/>
      <c r="AD45" s="21"/>
      <c r="AE45" s="23"/>
      <c r="AF45">
        <v>46.2</v>
      </c>
    </row>
    <row r="46" spans="1:36" ht="17.25" customHeight="1">
      <c r="A46" s="80"/>
      <c r="B46" s="26"/>
      <c r="C46" s="27"/>
      <c r="D46" s="26"/>
      <c r="E46" s="27"/>
      <c r="F46" s="23">
        <f t="shared" si="19"/>
        <v>52.900000000000006</v>
      </c>
      <c r="G46" s="27"/>
      <c r="H46" s="27"/>
      <c r="I46" s="27"/>
      <c r="J46" s="87">
        <f t="shared" si="20"/>
        <v>4.0928768201495436E-2</v>
      </c>
      <c r="K46" s="89"/>
      <c r="L46" s="89"/>
      <c r="M46" s="89"/>
      <c r="N46" s="27"/>
      <c r="O46" s="27"/>
      <c r="P46" s="80" t="s">
        <v>44</v>
      </c>
      <c r="Q46" s="26"/>
      <c r="R46" s="27"/>
      <c r="S46" s="26"/>
      <c r="T46" s="27"/>
      <c r="U46" s="26">
        <f>46.2*1.1</f>
        <v>50.820000000000007</v>
      </c>
      <c r="V46" s="27"/>
      <c r="W46" s="27"/>
      <c r="X46" s="66">
        <f t="shared" si="21"/>
        <v>0.10000000000000009</v>
      </c>
      <c r="Y46" s="68"/>
      <c r="Z46" s="68"/>
      <c r="AA46" s="27"/>
      <c r="AB46" s="25" t="s">
        <v>44</v>
      </c>
      <c r="AC46" s="26"/>
      <c r="AD46" s="26"/>
      <c r="AE46" s="27"/>
    </row>
    <row r="47" spans="1:36" ht="16.149999999999999" customHeight="1">
      <c r="A47" s="81" t="s">
        <v>45</v>
      </c>
      <c r="B47" s="28"/>
      <c r="C47" s="28"/>
      <c r="D47" s="28"/>
      <c r="E47" s="28"/>
      <c r="F47" s="23">
        <f t="shared" si="19"/>
        <v>0</v>
      </c>
      <c r="G47" s="28"/>
      <c r="H47" s="28"/>
      <c r="I47" s="28"/>
      <c r="J47" s="69"/>
      <c r="K47" s="69"/>
      <c r="L47" s="69"/>
      <c r="M47" s="69"/>
      <c r="N47" s="28"/>
      <c r="O47" s="28"/>
      <c r="P47" s="81" t="s">
        <v>46</v>
      </c>
      <c r="Q47" s="28"/>
      <c r="R47" s="28"/>
      <c r="S47" s="28"/>
      <c r="T47" s="28"/>
      <c r="U47" s="28"/>
      <c r="V47" s="28"/>
      <c r="W47" s="28"/>
      <c r="X47" s="69"/>
      <c r="Y47" s="69"/>
      <c r="Z47" s="69"/>
      <c r="AA47" s="28"/>
      <c r="AB47" s="235" t="s">
        <v>47</v>
      </c>
      <c r="AC47" s="235"/>
      <c r="AD47" s="235"/>
      <c r="AE47" s="235"/>
    </row>
    <row r="48" spans="1:36" ht="15" customHeight="1">
      <c r="A48" s="9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82"/>
      <c r="AC48" s="282"/>
      <c r="AD48" s="282"/>
      <c r="AE48" s="282"/>
    </row>
    <row r="49" spans="1:31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35"/>
      <c r="AC49" s="235"/>
      <c r="AD49" s="235"/>
      <c r="AE49" s="235"/>
    </row>
    <row r="50" spans="1:31" ht="15.75" hidden="1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237"/>
      <c r="AC50" s="237"/>
      <c r="AD50" s="30"/>
      <c r="AE50" s="30"/>
    </row>
    <row r="51" spans="1:3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35"/>
      <c r="AC51" s="235"/>
      <c r="AD51" s="235"/>
      <c r="AE51" s="235"/>
    </row>
  </sheetData>
  <mergeCells count="19">
    <mergeCell ref="AB51:AE51"/>
    <mergeCell ref="J8:M8"/>
    <mergeCell ref="AB25:AE25"/>
    <mergeCell ref="AB47:AE47"/>
    <mergeCell ref="AB48:AE48"/>
    <mergeCell ref="AB49:AE49"/>
    <mergeCell ref="AB50:AC50"/>
    <mergeCell ref="A6:E6"/>
    <mergeCell ref="P6:T6"/>
    <mergeCell ref="U6:W7"/>
    <mergeCell ref="X6:Z7"/>
    <mergeCell ref="AB6:AE6"/>
    <mergeCell ref="F7:I7"/>
    <mergeCell ref="A4:E4"/>
    <mergeCell ref="P4:T4"/>
    <mergeCell ref="AB4:AE4"/>
    <mergeCell ref="A5:E5"/>
    <mergeCell ref="P5:T5"/>
    <mergeCell ref="AB5:AE5"/>
  </mergeCells>
  <printOptions horizontalCentered="1"/>
  <pageMargins left="0" right="0" top="0" bottom="0" header="0" footer="0"/>
  <pageSetup scale="81" orientation="portrait" r:id="rId1"/>
  <headerFooter alignWithMargins="0">
    <oddFooter xml:space="preserve">&amp;RMarch, 2024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12289" r:id="rId4">
          <objectPr defaultSize="0" autoPict="0" r:id="rId5">
            <anchor moveWithCells="1" sizeWithCells="1">
              <from>
                <xdr:col>27</xdr:col>
                <xdr:colOff>260350</xdr:colOff>
                <xdr:row>0</xdr:row>
                <xdr:rowOff>133350</xdr:rowOff>
              </from>
              <to>
                <xdr:col>27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12289" r:id="rId4"/>
      </mc:Fallback>
    </mc:AlternateContent>
    <mc:AlternateContent xmlns:mc="http://schemas.openxmlformats.org/markup-compatibility/2006">
      <mc:Choice Requires="x14">
        <oleObject progId="MSPhotoEd.3" shapeId="12290" r:id="rId6">
          <objectPr defaultSize="0" autoPict="0" r:id="rId5">
            <anchor moveWithCells="1" sizeWithCells="1">
              <from>
                <xdr:col>15</xdr:col>
                <xdr:colOff>260350</xdr:colOff>
                <xdr:row>0</xdr:row>
                <xdr:rowOff>133350</xdr:rowOff>
              </from>
              <to>
                <xdr:col>16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12290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26AE-D843-4566-9EE4-C4E2CA299F48}">
  <sheetPr>
    <tabColor rgb="FFFF0000"/>
    <pageSetUpPr fitToPage="1"/>
  </sheetPr>
  <dimension ref="A1:P47"/>
  <sheetViews>
    <sheetView view="pageBreakPreview" topLeftCell="B1" zoomScale="80" zoomScaleNormal="100" zoomScaleSheetLayoutView="80" workbookViewId="0">
      <selection activeCell="H47" sqref="H47"/>
    </sheetView>
  </sheetViews>
  <sheetFormatPr defaultColWidth="10.84375" defaultRowHeight="15.5"/>
  <cols>
    <col min="1" max="1" width="40.23046875" style="31" hidden="1" customWidth="1"/>
    <col min="2" max="2" width="55.765625" style="31" customWidth="1"/>
    <col min="3" max="3" width="23.84375" style="32" customWidth="1"/>
    <col min="4" max="4" width="23.84375" style="32" hidden="1" customWidth="1"/>
    <col min="5" max="5" width="23.84375" style="32" customWidth="1"/>
    <col min="6" max="6" width="20.23046875" style="32" customWidth="1"/>
    <col min="7" max="7" width="15.765625" style="32" customWidth="1"/>
    <col min="8" max="8" width="55.765625" style="31" customWidth="1"/>
    <col min="9" max="11" width="23.84375" style="32" customWidth="1"/>
    <col min="12" max="12" width="55.765625" style="31" customWidth="1"/>
    <col min="13" max="13" width="23.84375" style="32" customWidth="1"/>
    <col min="14" max="16384" width="10.84375" style="31"/>
  </cols>
  <sheetData>
    <row r="1" spans="1:16" ht="79.150000000000006" customHeight="1"/>
    <row r="2" spans="1:16" customFormat="1" ht="19.5" customHeight="1">
      <c r="A2" s="52" t="s">
        <v>0</v>
      </c>
      <c r="B2" s="233" t="s">
        <v>0</v>
      </c>
      <c r="C2" s="233"/>
      <c r="D2" s="1"/>
      <c r="E2" s="1"/>
      <c r="F2" s="1"/>
      <c r="G2" s="1"/>
      <c r="H2" s="233" t="s">
        <v>0</v>
      </c>
      <c r="I2" s="233"/>
      <c r="J2" s="1"/>
      <c r="K2" s="1"/>
      <c r="L2" s="233" t="s">
        <v>0</v>
      </c>
      <c r="M2" s="233"/>
      <c r="N2" s="52"/>
    </row>
    <row r="3" spans="1:16" customFormat="1" ht="23.25" customHeight="1">
      <c r="A3" s="51" t="s">
        <v>1</v>
      </c>
      <c r="B3" s="234" t="s">
        <v>1</v>
      </c>
      <c r="C3" s="234"/>
      <c r="D3" s="83">
        <v>0.04</v>
      </c>
      <c r="E3" s="2"/>
      <c r="F3" s="2"/>
      <c r="G3" s="2"/>
      <c r="H3" s="234" t="s">
        <v>1</v>
      </c>
      <c r="I3" s="234"/>
      <c r="J3" s="2"/>
      <c r="K3" s="2"/>
      <c r="L3" s="234" t="s">
        <v>1</v>
      </c>
      <c r="M3" s="234"/>
      <c r="N3" s="51"/>
    </row>
    <row r="4" spans="1:16" customFormat="1" ht="18" customHeight="1">
      <c r="A4" s="53">
        <v>44361</v>
      </c>
      <c r="B4" s="238">
        <v>45292</v>
      </c>
      <c r="C4" s="238"/>
      <c r="D4" s="50"/>
      <c r="E4" s="50"/>
      <c r="F4" s="50"/>
      <c r="G4" s="50"/>
      <c r="H4" s="238">
        <v>44565</v>
      </c>
      <c r="I4" s="238"/>
      <c r="J4" s="50"/>
      <c r="K4" s="50"/>
      <c r="L4" s="238">
        <v>44361</v>
      </c>
      <c r="M4" s="238"/>
      <c r="N4" s="53"/>
    </row>
    <row r="5" spans="1:16" customFormat="1" ht="18" customHeight="1">
      <c r="A5" s="50"/>
      <c r="B5" s="50"/>
      <c r="C5" s="50"/>
      <c r="D5" s="58" t="s">
        <v>48</v>
      </c>
      <c r="E5" s="58" t="s">
        <v>10</v>
      </c>
      <c r="F5" s="58"/>
      <c r="G5" s="58"/>
      <c r="H5" s="50"/>
      <c r="I5" s="50"/>
      <c r="J5" s="58" t="s">
        <v>48</v>
      </c>
      <c r="K5" s="58" t="s">
        <v>10</v>
      </c>
      <c r="L5" s="50"/>
      <c r="M5" s="50"/>
      <c r="N5" s="50"/>
    </row>
    <row r="6" spans="1:16">
      <c r="A6" s="32" t="s">
        <v>49</v>
      </c>
      <c r="B6" s="54" t="s">
        <v>50</v>
      </c>
      <c r="C6" s="18"/>
      <c r="D6" s="18"/>
      <c r="E6" s="18"/>
      <c r="F6" s="18"/>
      <c r="G6" s="18"/>
      <c r="H6" s="54" t="s">
        <v>50</v>
      </c>
      <c r="I6" s="18"/>
      <c r="J6" s="18"/>
      <c r="K6" s="18"/>
      <c r="L6" s="54" t="s">
        <v>50</v>
      </c>
      <c r="M6" s="18"/>
    </row>
    <row r="7" spans="1:16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P7" s="33" t="s">
        <v>51</v>
      </c>
    </row>
    <row r="8" spans="1:16">
      <c r="A8" s="31" t="s">
        <v>52</v>
      </c>
      <c r="B8" s="54" t="s">
        <v>53</v>
      </c>
      <c r="C8" s="18">
        <v>4</v>
      </c>
      <c r="D8" s="18">
        <f>IFERROR(ROUND(I8*(1+$D$3),1)," ")</f>
        <v>3.3</v>
      </c>
      <c r="E8" s="57">
        <f>IFERROR((C8-J8)/J8," ")</f>
        <v>0.25934671389216823</v>
      </c>
      <c r="F8" s="92">
        <f>IFERROR(I8*(1+E8),0)</f>
        <v>4</v>
      </c>
      <c r="G8" s="92"/>
      <c r="H8" s="54" t="s">
        <v>53</v>
      </c>
      <c r="I8" s="18">
        <v>3.1762500000000005</v>
      </c>
      <c r="J8" s="18">
        <f>IFERROR(M8*1.1," ")</f>
        <v>3.1762500000000005</v>
      </c>
      <c r="K8" s="57">
        <f>IFERROR((I8-M8)/M8," ")</f>
        <v>0.10000000000000009</v>
      </c>
      <c r="L8" s="54" t="s">
        <v>53</v>
      </c>
      <c r="M8" s="18">
        <v>2.8875000000000002</v>
      </c>
    </row>
    <row r="9" spans="1:16">
      <c r="A9" s="31" t="s">
        <v>54</v>
      </c>
      <c r="B9" s="54" t="s">
        <v>55</v>
      </c>
      <c r="C9" s="18">
        <v>14</v>
      </c>
      <c r="D9" s="18">
        <f t="shared" ref="D9:D26" si="0">IFERROR(ROUND(I9*(1+$D$3),1)," ")</f>
        <v>12.9</v>
      </c>
      <c r="E9" s="57">
        <f t="shared" ref="E9:E26" si="1">IFERROR((C9-J9)/J9," ")</f>
        <v>0.13018294836476618</v>
      </c>
      <c r="F9" s="92">
        <f t="shared" ref="F9:F27" si="2">IFERROR(I9*(1+E9),0)</f>
        <v>14.000000000000002</v>
      </c>
      <c r="G9" s="92"/>
      <c r="H9" s="54" t="s">
        <v>55</v>
      </c>
      <c r="I9" s="18">
        <v>12.387375000000004</v>
      </c>
      <c r="J9" s="18">
        <f>IFERROR(M9*1.1," ")</f>
        <v>12.387375000000004</v>
      </c>
      <c r="K9" s="57">
        <f>IFERROR((I9-M9)/M9," ")</f>
        <v>0.10000000000000014</v>
      </c>
      <c r="L9" s="54" t="s">
        <v>55</v>
      </c>
      <c r="M9" s="18">
        <v>11.261250000000002</v>
      </c>
    </row>
    <row r="10" spans="1:16">
      <c r="B10" s="54"/>
      <c r="C10" s="18"/>
      <c r="D10" s="18">
        <f t="shared" si="0"/>
        <v>0</v>
      </c>
      <c r="E10" s="57" t="str">
        <f t="shared" si="1"/>
        <v xml:space="preserve"> </v>
      </c>
      <c r="F10" s="92">
        <f t="shared" si="2"/>
        <v>0</v>
      </c>
      <c r="G10" s="92"/>
      <c r="H10" s="54" t="str">
        <f>IFERROR(CEILING(S10*(1+$H$8),0.1)," ")</f>
        <v xml:space="preserve"> </v>
      </c>
      <c r="I10" s="18"/>
      <c r="J10" s="18"/>
      <c r="K10" s="57" t="str">
        <f t="shared" ref="K10:K26" si="3">IFERROR((I10-M10)/M10," ")</f>
        <v xml:space="preserve"> </v>
      </c>
      <c r="L10" s="54"/>
      <c r="M10" s="18"/>
    </row>
    <row r="11" spans="1:16">
      <c r="A11" s="31" t="s">
        <v>56</v>
      </c>
      <c r="B11" s="54" t="s">
        <v>57</v>
      </c>
      <c r="C11" s="18">
        <v>5</v>
      </c>
      <c r="D11" s="18">
        <f t="shared" si="0"/>
        <v>4.3</v>
      </c>
      <c r="E11" s="57">
        <f t="shared" si="1"/>
        <v>0.21091030181939269</v>
      </c>
      <c r="F11" s="92">
        <f t="shared" si="2"/>
        <v>5</v>
      </c>
      <c r="G11" s="92"/>
      <c r="H11" s="54" t="s">
        <v>57</v>
      </c>
      <c r="I11" s="18">
        <v>4.1291250000000002</v>
      </c>
      <c r="J11" s="18">
        <f t="shared" ref="J11:J26" si="4">IFERROR(M11*1.1," ")</f>
        <v>4.1291250000000002</v>
      </c>
      <c r="K11" s="57">
        <f t="shared" si="3"/>
        <v>0.1</v>
      </c>
      <c r="L11" s="54" t="s">
        <v>57</v>
      </c>
      <c r="M11" s="18">
        <v>3.7537500000000001</v>
      </c>
    </row>
    <row r="12" spans="1:16">
      <c r="B12" s="54"/>
      <c r="C12" s="18"/>
      <c r="D12" s="18">
        <f t="shared" si="0"/>
        <v>0</v>
      </c>
      <c r="E12" s="57" t="str">
        <f t="shared" si="1"/>
        <v xml:space="preserve"> </v>
      </c>
      <c r="F12" s="92">
        <f t="shared" si="2"/>
        <v>0</v>
      </c>
      <c r="G12" s="92"/>
      <c r="H12" s="54"/>
      <c r="I12" s="18"/>
      <c r="J12" s="18"/>
      <c r="K12" s="57" t="str">
        <f t="shared" si="3"/>
        <v xml:space="preserve"> </v>
      </c>
      <c r="L12" s="54"/>
      <c r="M12" s="18"/>
    </row>
    <row r="13" spans="1:16">
      <c r="A13" s="34" t="s">
        <v>58</v>
      </c>
      <c r="B13" s="54" t="s">
        <v>59</v>
      </c>
      <c r="C13" s="18">
        <v>25</v>
      </c>
      <c r="D13" s="18">
        <f t="shared" si="0"/>
        <v>23.8</v>
      </c>
      <c r="E13" s="57">
        <f t="shared" si="1"/>
        <v>9.3182911364729393E-2</v>
      </c>
      <c r="F13" s="92">
        <f t="shared" si="2"/>
        <v>25</v>
      </c>
      <c r="G13" s="92"/>
      <c r="H13" s="54" t="s">
        <v>59</v>
      </c>
      <c r="I13" s="18">
        <v>22.869000000000003</v>
      </c>
      <c r="J13" s="18">
        <f t="shared" si="4"/>
        <v>22.869000000000003</v>
      </c>
      <c r="K13" s="57">
        <f t="shared" si="3"/>
        <v>0.10000000000000002</v>
      </c>
      <c r="L13" s="54" t="s">
        <v>59</v>
      </c>
      <c r="M13" s="18">
        <v>20.790000000000003</v>
      </c>
    </row>
    <row r="14" spans="1:16">
      <c r="A14" s="34" t="s">
        <v>60</v>
      </c>
      <c r="B14" s="54" t="s">
        <v>61</v>
      </c>
      <c r="C14" s="18">
        <v>35</v>
      </c>
      <c r="D14" s="18">
        <f t="shared" si="0"/>
        <v>33</v>
      </c>
      <c r="E14" s="57">
        <f t="shared" si="1"/>
        <v>0.10192837465564716</v>
      </c>
      <c r="F14" s="92">
        <f t="shared" si="2"/>
        <v>35</v>
      </c>
      <c r="G14" s="92"/>
      <c r="H14" s="54" t="s">
        <v>61</v>
      </c>
      <c r="I14" s="18">
        <v>31.762500000000006</v>
      </c>
      <c r="J14" s="18">
        <f t="shared" si="4"/>
        <v>31.762500000000006</v>
      </c>
      <c r="K14" s="57">
        <f t="shared" si="3"/>
        <v>0.10000000000000009</v>
      </c>
      <c r="L14" s="54" t="s">
        <v>61</v>
      </c>
      <c r="M14" s="18">
        <v>28.875000000000004</v>
      </c>
    </row>
    <row r="15" spans="1:16">
      <c r="A15" s="34" t="s">
        <v>62</v>
      </c>
      <c r="B15" s="54" t="s">
        <v>63</v>
      </c>
      <c r="C15" s="18">
        <v>4</v>
      </c>
      <c r="D15" s="18">
        <f t="shared" si="0"/>
        <v>3.3</v>
      </c>
      <c r="E15" s="57">
        <f t="shared" si="1"/>
        <v>0.25934671389216823</v>
      </c>
      <c r="F15" s="92">
        <f t="shared" si="2"/>
        <v>4</v>
      </c>
      <c r="G15" s="92"/>
      <c r="H15" s="54" t="s">
        <v>63</v>
      </c>
      <c r="I15" s="18">
        <v>3.1762500000000005</v>
      </c>
      <c r="J15" s="18">
        <f t="shared" si="4"/>
        <v>3.1762500000000005</v>
      </c>
      <c r="K15" s="57">
        <f t="shared" si="3"/>
        <v>0.10000000000000009</v>
      </c>
      <c r="L15" s="54" t="s">
        <v>63</v>
      </c>
      <c r="M15" s="18">
        <v>2.8875000000000002</v>
      </c>
    </row>
    <row r="16" spans="1:16">
      <c r="A16" s="34" t="s">
        <v>64</v>
      </c>
      <c r="B16" s="54" t="s">
        <v>65</v>
      </c>
      <c r="C16" s="18">
        <v>4</v>
      </c>
      <c r="D16" s="18">
        <f t="shared" si="0"/>
        <v>3.3</v>
      </c>
      <c r="E16" s="57">
        <f t="shared" si="1"/>
        <v>0.25934671389216823</v>
      </c>
      <c r="F16" s="92">
        <f t="shared" si="2"/>
        <v>4</v>
      </c>
      <c r="G16" s="92"/>
      <c r="H16" s="54" t="s">
        <v>65</v>
      </c>
      <c r="I16" s="18">
        <v>3.1762500000000005</v>
      </c>
      <c r="J16" s="18">
        <f t="shared" si="4"/>
        <v>3.1762500000000005</v>
      </c>
      <c r="K16" s="57">
        <f t="shared" si="3"/>
        <v>0.10000000000000009</v>
      </c>
      <c r="L16" s="54" t="s">
        <v>65</v>
      </c>
      <c r="M16" s="18">
        <v>2.8875000000000002</v>
      </c>
    </row>
    <row r="17" spans="1:13" ht="14.5" customHeight="1">
      <c r="B17" s="54"/>
      <c r="C17" s="18"/>
      <c r="D17" s="18">
        <f t="shared" si="0"/>
        <v>0</v>
      </c>
      <c r="E17" s="57" t="str">
        <f t="shared" si="1"/>
        <v xml:space="preserve"> </v>
      </c>
      <c r="F17" s="92">
        <f t="shared" si="2"/>
        <v>0</v>
      </c>
      <c r="G17" s="92"/>
      <c r="H17" s="54"/>
      <c r="I17" s="18"/>
      <c r="J17" s="18"/>
      <c r="K17" s="57" t="str">
        <f t="shared" si="3"/>
        <v xml:space="preserve"> </v>
      </c>
      <c r="L17" s="54"/>
      <c r="M17" s="18"/>
    </row>
    <row r="18" spans="1:13">
      <c r="A18" s="34" t="s">
        <v>66</v>
      </c>
      <c r="B18" s="54" t="s">
        <v>67</v>
      </c>
      <c r="C18" s="18">
        <v>30</v>
      </c>
      <c r="D18" s="18">
        <f t="shared" si="0"/>
        <v>26.4</v>
      </c>
      <c r="E18" s="57">
        <f t="shared" si="1"/>
        <v>0.18063754427390774</v>
      </c>
      <c r="F18" s="92">
        <f t="shared" si="2"/>
        <v>29.999999999999996</v>
      </c>
      <c r="G18" s="92"/>
      <c r="H18" s="54" t="s">
        <v>67</v>
      </c>
      <c r="I18" s="18">
        <v>25.410000000000004</v>
      </c>
      <c r="J18" s="59">
        <f t="shared" si="4"/>
        <v>25.410000000000004</v>
      </c>
      <c r="K18" s="60">
        <f t="shared" si="3"/>
        <v>0.10000000000000009</v>
      </c>
      <c r="L18" s="54" t="s">
        <v>67</v>
      </c>
      <c r="M18" s="18">
        <v>23.1</v>
      </c>
    </row>
    <row r="19" spans="1:13">
      <c r="A19" s="34" t="s">
        <v>68</v>
      </c>
      <c r="B19" s="54" t="s">
        <v>69</v>
      </c>
      <c r="C19" s="18">
        <v>20</v>
      </c>
      <c r="D19" s="18">
        <f t="shared" si="0"/>
        <v>19.8</v>
      </c>
      <c r="E19" s="57">
        <f t="shared" si="1"/>
        <v>4.9455594910140309E-2</v>
      </c>
      <c r="F19" s="92">
        <f t="shared" si="2"/>
        <v>20</v>
      </c>
      <c r="G19" s="92"/>
      <c r="H19" s="54" t="s">
        <v>69</v>
      </c>
      <c r="I19" s="18">
        <v>19.057500000000001</v>
      </c>
      <c r="J19" s="59">
        <f t="shared" si="4"/>
        <v>19.057500000000001</v>
      </c>
      <c r="K19" s="60">
        <f t="shared" si="3"/>
        <v>0.1000000000000001</v>
      </c>
      <c r="L19" s="54" t="s">
        <v>69</v>
      </c>
      <c r="M19" s="18">
        <v>17.324999999999999</v>
      </c>
    </row>
    <row r="20" spans="1:13">
      <c r="A20" s="34"/>
      <c r="B20" s="54"/>
      <c r="C20" s="18"/>
      <c r="D20" s="18">
        <f t="shared" si="0"/>
        <v>0</v>
      </c>
      <c r="E20" s="57" t="str">
        <f t="shared" si="1"/>
        <v xml:space="preserve"> </v>
      </c>
      <c r="F20" s="92">
        <f t="shared" si="2"/>
        <v>0</v>
      </c>
      <c r="G20" s="92"/>
      <c r="H20" s="54"/>
      <c r="I20" s="18"/>
      <c r="J20" s="18"/>
      <c r="K20" s="57" t="str">
        <f t="shared" si="3"/>
        <v xml:space="preserve"> </v>
      </c>
      <c r="L20" s="54"/>
      <c r="M20" s="18"/>
    </row>
    <row r="21" spans="1:13" hidden="1">
      <c r="A21" s="34"/>
      <c r="B21" s="54" t="s">
        <v>70</v>
      </c>
      <c r="C21" s="18">
        <v>2.65</v>
      </c>
      <c r="D21" s="18">
        <f>I21*(1+D3)</f>
        <v>2.642640000000001</v>
      </c>
      <c r="E21" s="57">
        <f t="shared" si="1"/>
        <v>4.289649744195162E-2</v>
      </c>
      <c r="F21" s="92">
        <f t="shared" si="2"/>
        <v>2.65</v>
      </c>
      <c r="G21" s="92"/>
      <c r="H21" s="54" t="s">
        <v>70</v>
      </c>
      <c r="I21" s="18">
        <v>2.5410000000000008</v>
      </c>
      <c r="J21" s="59">
        <f t="shared" si="4"/>
        <v>2.5410000000000008</v>
      </c>
      <c r="K21" s="57">
        <f t="shared" si="3"/>
        <v>0.10000000000000012</v>
      </c>
      <c r="L21" s="54" t="s">
        <v>70</v>
      </c>
      <c r="M21" s="18">
        <v>2.3100000000000005</v>
      </c>
    </row>
    <row r="22" spans="1:13">
      <c r="A22" s="34"/>
      <c r="B22" s="54"/>
      <c r="C22" s="18"/>
      <c r="D22" s="18">
        <f t="shared" si="0"/>
        <v>0</v>
      </c>
      <c r="E22" s="57" t="str">
        <f t="shared" si="1"/>
        <v xml:space="preserve"> </v>
      </c>
      <c r="F22" s="92">
        <f t="shared" si="2"/>
        <v>0</v>
      </c>
      <c r="G22" s="92"/>
      <c r="H22" s="54"/>
      <c r="I22" s="18"/>
      <c r="J22" s="59"/>
      <c r="K22" s="60" t="str">
        <f t="shared" si="3"/>
        <v xml:space="preserve"> </v>
      </c>
      <c r="L22" s="54"/>
      <c r="M22" s="18"/>
    </row>
    <row r="23" spans="1:13">
      <c r="A23" s="31" t="s">
        <v>71</v>
      </c>
      <c r="B23" s="54" t="s">
        <v>72</v>
      </c>
      <c r="C23" s="18">
        <v>12</v>
      </c>
      <c r="D23" s="18">
        <f t="shared" si="0"/>
        <v>8.6</v>
      </c>
      <c r="E23" s="57">
        <f t="shared" si="1"/>
        <v>0.4530923621832712</v>
      </c>
      <c r="F23" s="92">
        <f t="shared" si="2"/>
        <v>12</v>
      </c>
      <c r="G23" s="92"/>
      <c r="H23" s="54" t="s">
        <v>72</v>
      </c>
      <c r="I23" s="18">
        <v>8.2582500000000003</v>
      </c>
      <c r="J23" s="59">
        <f t="shared" si="4"/>
        <v>8.2582500000000003</v>
      </c>
      <c r="K23" s="60">
        <f t="shared" si="3"/>
        <v>0.1</v>
      </c>
      <c r="L23" s="54" t="s">
        <v>72</v>
      </c>
      <c r="M23" s="18">
        <v>7.5075000000000003</v>
      </c>
    </row>
    <row r="24" spans="1:13">
      <c r="B24" s="54"/>
      <c r="C24" s="18"/>
      <c r="D24" s="18">
        <f t="shared" si="0"/>
        <v>0</v>
      </c>
      <c r="E24" s="57" t="str">
        <f t="shared" si="1"/>
        <v xml:space="preserve"> </v>
      </c>
      <c r="F24" s="92">
        <f t="shared" si="2"/>
        <v>0</v>
      </c>
      <c r="G24" s="92"/>
      <c r="H24" s="54"/>
      <c r="I24" s="18"/>
      <c r="J24" s="59"/>
      <c r="K24" s="57" t="str">
        <f t="shared" si="3"/>
        <v xml:space="preserve"> </v>
      </c>
      <c r="L24" s="54"/>
      <c r="M24" s="18"/>
    </row>
    <row r="25" spans="1:13">
      <c r="A25" s="34" t="s">
        <v>73</v>
      </c>
      <c r="B25" s="54" t="s">
        <v>74</v>
      </c>
      <c r="C25" s="18" t="s">
        <v>75</v>
      </c>
      <c r="D25" s="18">
        <f t="shared" si="0"/>
        <v>6.6</v>
      </c>
      <c r="E25" s="57" t="str">
        <f t="shared" si="1"/>
        <v xml:space="preserve"> </v>
      </c>
      <c r="F25" s="92">
        <f t="shared" si="2"/>
        <v>0</v>
      </c>
      <c r="G25" s="92"/>
      <c r="H25" s="54" t="s">
        <v>74</v>
      </c>
      <c r="I25" s="18">
        <v>6.3525000000000009</v>
      </c>
      <c r="J25" s="18">
        <f t="shared" si="4"/>
        <v>6.3525000000000009</v>
      </c>
      <c r="K25" s="57">
        <f t="shared" si="3"/>
        <v>0.10000000000000009</v>
      </c>
      <c r="L25" s="54" t="s">
        <v>74</v>
      </c>
      <c r="M25" s="18">
        <v>5.7750000000000004</v>
      </c>
    </row>
    <row r="26" spans="1:13">
      <c r="A26" s="34" t="s">
        <v>76</v>
      </c>
      <c r="B26" s="54" t="s">
        <v>77</v>
      </c>
      <c r="C26" s="18" t="s">
        <v>75</v>
      </c>
      <c r="D26" s="18">
        <f t="shared" si="0"/>
        <v>15.9</v>
      </c>
      <c r="E26" s="57" t="str">
        <f t="shared" si="1"/>
        <v xml:space="preserve"> </v>
      </c>
      <c r="F26" s="92">
        <f t="shared" si="2"/>
        <v>0</v>
      </c>
      <c r="G26" s="92"/>
      <c r="H26" s="54" t="s">
        <v>77</v>
      </c>
      <c r="I26" s="18">
        <v>15.246000000000002</v>
      </c>
      <c r="J26" s="18">
        <f t="shared" si="4"/>
        <v>15.246000000000002</v>
      </c>
      <c r="K26" s="57">
        <f t="shared" si="3"/>
        <v>0.10000000000000006</v>
      </c>
      <c r="L26" s="54" t="s">
        <v>77</v>
      </c>
      <c r="M26" s="18">
        <v>13.860000000000001</v>
      </c>
    </row>
    <row r="27" spans="1:13">
      <c r="A27" s="34" t="s">
        <v>78</v>
      </c>
      <c r="B27" s="54" t="s">
        <v>79</v>
      </c>
      <c r="C27" s="18" t="s">
        <v>75</v>
      </c>
      <c r="D27" s="18" t="str">
        <f t="shared" ref="D27" si="5">IFERROR(I27*(1+$D$3)," ")</f>
        <v xml:space="preserve"> </v>
      </c>
      <c r="E27" s="18"/>
      <c r="F27" s="92">
        <f t="shared" si="2"/>
        <v>0</v>
      </c>
      <c r="G27" s="92"/>
      <c r="H27" s="54" t="s">
        <v>79</v>
      </c>
      <c r="I27" s="18" t="s">
        <v>80</v>
      </c>
      <c r="J27" s="18" t="str">
        <f t="shared" ref="J27" si="6">IFERROR(M27*1.09," ")</f>
        <v xml:space="preserve"> </v>
      </c>
      <c r="K27" s="18"/>
      <c r="L27" s="54" t="s">
        <v>79</v>
      </c>
      <c r="M27" s="18" t="s">
        <v>81</v>
      </c>
    </row>
    <row r="28" spans="1:13">
      <c r="A28" s="34"/>
      <c r="B28" s="54"/>
      <c r="C28" s="18"/>
      <c r="D28" s="18"/>
      <c r="E28" s="18"/>
      <c r="F28" s="18"/>
      <c r="G28" s="18"/>
      <c r="H28" s="54"/>
      <c r="I28" s="18"/>
      <c r="J28" s="18"/>
      <c r="K28" s="18"/>
      <c r="L28" s="54"/>
      <c r="M28" s="18"/>
    </row>
    <row r="29" spans="1:13">
      <c r="A29" s="31" t="s">
        <v>82</v>
      </c>
      <c r="D29" s="18"/>
      <c r="E29" s="18"/>
      <c r="F29" s="18"/>
      <c r="G29" s="18"/>
      <c r="J29" s="18"/>
      <c r="K29" s="18"/>
      <c r="L29" s="54" t="s">
        <v>83</v>
      </c>
      <c r="M29" s="18"/>
    </row>
    <row r="30" spans="1:13">
      <c r="A30" s="31" t="s">
        <v>84</v>
      </c>
      <c r="D30" s="18"/>
      <c r="E30" s="18"/>
      <c r="F30" s="18"/>
      <c r="G30" s="18"/>
      <c r="J30" s="18"/>
      <c r="K30" s="18"/>
      <c r="L30" s="54" t="s">
        <v>84</v>
      </c>
      <c r="M30" s="18">
        <v>34.65</v>
      </c>
    </row>
    <row r="31" spans="1:13">
      <c r="A31" s="31" t="s">
        <v>85</v>
      </c>
      <c r="D31" s="18"/>
      <c r="E31" s="18"/>
      <c r="F31" s="18"/>
      <c r="G31" s="18"/>
      <c r="J31" s="18"/>
      <c r="K31" s="18"/>
      <c r="L31" s="54" t="s">
        <v>85</v>
      </c>
      <c r="M31" s="18">
        <v>43.890000000000008</v>
      </c>
    </row>
    <row r="32" spans="1:13">
      <c r="A32" s="35" t="s">
        <v>86</v>
      </c>
      <c r="B32" s="61"/>
      <c r="C32" s="62"/>
      <c r="D32" s="59"/>
      <c r="E32" s="59"/>
      <c r="F32" s="59"/>
      <c r="G32" s="59"/>
      <c r="H32" s="61"/>
      <c r="I32" s="62"/>
      <c r="J32" s="59"/>
      <c r="K32" s="59"/>
      <c r="L32" s="54" t="s">
        <v>86</v>
      </c>
      <c r="M32" s="18">
        <v>63.525000000000013</v>
      </c>
    </row>
    <row r="33" spans="1:12">
      <c r="B33" s="61"/>
      <c r="D33" s="91"/>
      <c r="H33" s="61"/>
    </row>
    <row r="41" spans="1:12">
      <c r="B41" s="61"/>
      <c r="C41" s="62"/>
      <c r="D41" s="62"/>
      <c r="E41" s="62"/>
      <c r="F41" s="62"/>
      <c r="G41" s="62"/>
      <c r="H41" s="61"/>
      <c r="I41" s="62"/>
      <c r="J41" s="62"/>
      <c r="K41" s="62"/>
    </row>
    <row r="42" spans="1:12">
      <c r="B42" s="61"/>
      <c r="C42" s="62"/>
      <c r="D42" s="62"/>
      <c r="E42" s="62"/>
      <c r="F42" s="62"/>
      <c r="G42" s="62"/>
      <c r="H42" s="61"/>
      <c r="I42" s="62"/>
      <c r="J42" s="62"/>
      <c r="K42" s="62"/>
    </row>
    <row r="44" spans="1:12">
      <c r="L44" s="84" t="e">
        <f>(H44-W45)/W45</f>
        <v>#DIV/0!</v>
      </c>
    </row>
    <row r="45" spans="1:12">
      <c r="B45" s="61"/>
      <c r="H45" s="61"/>
      <c r="L45" s="84" t="e">
        <f>(H45-W44)/W44</f>
        <v>#DIV/0!</v>
      </c>
    </row>
    <row r="46" spans="1:12">
      <c r="L46" s="84" t="e">
        <f>(H47-W46)/W46</f>
        <v>#DIV/0!</v>
      </c>
    </row>
    <row r="47" spans="1:12">
      <c r="A47" s="61"/>
      <c r="B47" s="61"/>
      <c r="C47" s="62"/>
      <c r="D47" s="62"/>
      <c r="H47" s="61"/>
      <c r="I47" s="62"/>
      <c r="J47" s="62"/>
    </row>
  </sheetData>
  <mergeCells count="9">
    <mergeCell ref="B4:C4"/>
    <mergeCell ref="H4:I4"/>
    <mergeCell ref="L4:M4"/>
    <mergeCell ref="B2:C2"/>
    <mergeCell ref="H2:I2"/>
    <mergeCell ref="L2:M2"/>
    <mergeCell ref="B3:C3"/>
    <mergeCell ref="H3:I3"/>
    <mergeCell ref="L3:M3"/>
  </mergeCells>
  <printOptions horizontalCentered="1"/>
  <pageMargins left="0" right="0" top="0" bottom="0" header="0" footer="0"/>
  <pageSetup orientation="portrait" r:id="rId1"/>
  <headerFooter alignWithMargins="0">
    <oddFooter xml:space="preserve">&amp;RMarch, 2024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13313" r:id="rId4">
          <objectPr defaultSize="0" autoPict="0" r:id="rId5">
            <anchor moveWithCells="1" sizeWithCells="1">
              <from>
                <xdr:col>11</xdr:col>
                <xdr:colOff>146050</xdr:colOff>
                <xdr:row>0</xdr:row>
                <xdr:rowOff>133350</xdr:rowOff>
              </from>
              <to>
                <xdr:col>11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13313" r:id="rId4"/>
      </mc:Fallback>
    </mc:AlternateContent>
    <mc:AlternateContent xmlns:mc="http://schemas.openxmlformats.org/markup-compatibility/2006">
      <mc:Choice Requires="x14">
        <oleObject progId="MSPhotoEd.3" shapeId="13314" r:id="rId6">
          <objectPr defaultSize="0" autoPict="0" r:id="rId5">
            <anchor moveWithCells="1" sizeWithCells="1">
              <from>
                <xdr:col>7</xdr:col>
                <xdr:colOff>146050</xdr:colOff>
                <xdr:row>0</xdr:row>
                <xdr:rowOff>133350</xdr:rowOff>
              </from>
              <to>
                <xdr:col>7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13314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3327-EBAB-4F96-9AFC-CE8C3CB42924}">
  <sheetPr transitionEvaluation="1">
    <tabColor rgb="FFFF0000"/>
    <pageSetUpPr fitToPage="1"/>
  </sheetPr>
  <dimension ref="A4:HL51"/>
  <sheetViews>
    <sheetView defaultGridColor="0" view="pageBreakPreview" colorId="22" zoomScale="70" zoomScaleNormal="60" zoomScaleSheetLayoutView="70" workbookViewId="0">
      <selection activeCell="I8" sqref="I8"/>
    </sheetView>
  </sheetViews>
  <sheetFormatPr defaultColWidth="9" defaultRowHeight="15.5"/>
  <cols>
    <col min="1" max="1" width="26.765625" customWidth="1"/>
    <col min="2" max="5" width="20.69140625" customWidth="1"/>
    <col min="6" max="6" width="16.07421875" customWidth="1"/>
    <col min="7" max="7" width="13.69140625" customWidth="1"/>
    <col min="8" max="8" width="14" customWidth="1"/>
    <col min="9" max="9" width="14.53515625" customWidth="1"/>
    <col min="10" max="10" width="10" customWidth="1"/>
    <col min="11" max="11" width="9" customWidth="1"/>
    <col min="12" max="12" width="11" customWidth="1"/>
    <col min="13" max="13" width="9.69140625" customWidth="1"/>
    <col min="14" max="15" width="20.69140625" hidden="1" customWidth="1"/>
    <col min="16" max="16" width="26.765625" customWidth="1"/>
    <col min="17" max="27" width="20.69140625" customWidth="1"/>
    <col min="28" max="28" width="26.765625" customWidth="1"/>
    <col min="29" max="31" width="20.69140625" customWidth="1"/>
    <col min="33" max="36" width="9" customWidth="1"/>
  </cols>
  <sheetData>
    <row r="4" spans="1:220" ht="19.5" customHeight="1">
      <c r="A4" s="233" t="s">
        <v>0</v>
      </c>
      <c r="B4" s="233"/>
      <c r="C4" s="233"/>
      <c r="D4" s="233"/>
      <c r="E4" s="233"/>
      <c r="F4" s="1"/>
      <c r="G4" s="1"/>
      <c r="H4" s="1"/>
      <c r="I4" s="1"/>
      <c r="J4" s="1"/>
      <c r="K4" s="1"/>
      <c r="L4" s="1"/>
      <c r="M4" s="1"/>
      <c r="N4" s="1"/>
      <c r="O4" s="1"/>
      <c r="P4" s="233" t="s">
        <v>0</v>
      </c>
      <c r="Q4" s="233"/>
      <c r="R4" s="233"/>
      <c r="S4" s="233"/>
      <c r="T4" s="233"/>
      <c r="U4" s="1"/>
      <c r="V4" s="1"/>
      <c r="W4" s="1"/>
      <c r="X4" s="1"/>
      <c r="Y4" s="1"/>
      <c r="Z4" s="1"/>
      <c r="AA4" s="1"/>
      <c r="AB4" s="233" t="s">
        <v>0</v>
      </c>
      <c r="AC4" s="233"/>
      <c r="AD4" s="233"/>
      <c r="AE4" s="233"/>
    </row>
    <row r="5" spans="1:220" ht="23.25" customHeight="1">
      <c r="A5" s="234" t="s">
        <v>1</v>
      </c>
      <c r="B5" s="234"/>
      <c r="C5" s="234"/>
      <c r="D5" s="234"/>
      <c r="E5" s="234"/>
      <c r="F5" s="2"/>
      <c r="G5" s="2"/>
      <c r="H5" s="2"/>
      <c r="I5" s="2"/>
      <c r="J5" s="2"/>
      <c r="K5" s="2"/>
      <c r="L5" s="2"/>
      <c r="M5" s="2"/>
      <c r="N5" s="2"/>
      <c r="O5" s="2"/>
      <c r="P5" s="234" t="s">
        <v>1</v>
      </c>
      <c r="Q5" s="234"/>
      <c r="R5" s="234"/>
      <c r="S5" s="234"/>
      <c r="T5" s="234"/>
      <c r="U5" s="2"/>
      <c r="V5" s="2"/>
      <c r="W5" s="2"/>
      <c r="X5" s="2"/>
      <c r="Y5" s="2"/>
      <c r="Z5" s="2"/>
      <c r="AA5" s="2"/>
      <c r="AB5" s="234" t="s">
        <v>1</v>
      </c>
      <c r="AC5" s="234"/>
      <c r="AD5" s="234"/>
      <c r="AE5" s="234"/>
    </row>
    <row r="6" spans="1:220" ht="18" customHeight="1">
      <c r="A6" s="238">
        <v>45292</v>
      </c>
      <c r="B6" s="238"/>
      <c r="C6" s="238"/>
      <c r="D6" s="238"/>
      <c r="E6" s="238"/>
      <c r="F6" s="50"/>
      <c r="G6" s="50"/>
      <c r="H6" s="50"/>
      <c r="J6" s="50"/>
      <c r="K6" s="50"/>
      <c r="L6" s="50"/>
      <c r="M6" s="50"/>
      <c r="N6" s="50"/>
      <c r="O6" s="50"/>
      <c r="P6" s="238">
        <v>44565</v>
      </c>
      <c r="Q6" s="238"/>
      <c r="R6" s="238"/>
      <c r="S6" s="238"/>
      <c r="T6" s="238"/>
      <c r="U6" s="279" t="s">
        <v>2</v>
      </c>
      <c r="V6" s="279"/>
      <c r="W6" s="279"/>
      <c r="X6" s="280" t="s">
        <v>3</v>
      </c>
      <c r="Y6" s="280"/>
      <c r="Z6" s="280"/>
      <c r="AA6" s="56"/>
      <c r="AB6" s="238">
        <v>44565</v>
      </c>
      <c r="AC6" s="238"/>
      <c r="AD6" s="238"/>
      <c r="AE6" s="238"/>
    </row>
    <row r="7" spans="1:220" ht="22.15" customHeight="1">
      <c r="A7" s="3"/>
      <c r="B7" s="3"/>
      <c r="C7" s="3"/>
      <c r="D7" s="3"/>
      <c r="E7" s="3"/>
      <c r="F7" s="239" t="s">
        <v>4</v>
      </c>
      <c r="G7" s="239"/>
      <c r="H7" s="239"/>
      <c r="I7" s="23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79"/>
      <c r="V7" s="279"/>
      <c r="W7" s="279"/>
      <c r="X7" s="280"/>
      <c r="Y7" s="280"/>
      <c r="Z7" s="280"/>
      <c r="AA7" s="56"/>
      <c r="AB7" s="3"/>
      <c r="AC7" s="3"/>
      <c r="AD7" s="3"/>
      <c r="AE7" s="3"/>
      <c r="AH7" s="4"/>
    </row>
    <row r="8" spans="1:220" ht="61.9" customHeight="1">
      <c r="A8" s="5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82">
        <v>0.04</v>
      </c>
      <c r="G8" s="6"/>
      <c r="H8" s="6"/>
      <c r="I8" s="93"/>
      <c r="J8" s="236" t="s">
        <v>10</v>
      </c>
      <c r="K8" s="236"/>
      <c r="L8" s="236"/>
      <c r="M8" s="236"/>
      <c r="N8" s="6"/>
      <c r="O8" s="6"/>
      <c r="P8" s="5" t="s">
        <v>5</v>
      </c>
      <c r="Q8" s="6" t="s">
        <v>6</v>
      </c>
      <c r="R8" s="6" t="s">
        <v>7</v>
      </c>
      <c r="S8" s="6" t="s">
        <v>8</v>
      </c>
      <c r="T8" s="6" t="s">
        <v>9</v>
      </c>
      <c r="U8" s="6" t="s">
        <v>6</v>
      </c>
      <c r="V8" s="6" t="s">
        <v>8</v>
      </c>
      <c r="W8" s="6" t="s">
        <v>9</v>
      </c>
      <c r="X8" s="6" t="s">
        <v>6</v>
      </c>
      <c r="Y8" s="6" t="s">
        <v>8</v>
      </c>
      <c r="Z8" s="6" t="s">
        <v>9</v>
      </c>
      <c r="AA8" s="6"/>
      <c r="AB8" s="5" t="s">
        <v>5</v>
      </c>
      <c r="AC8" s="6" t="s">
        <v>6</v>
      </c>
      <c r="AD8" s="6" t="s">
        <v>8</v>
      </c>
      <c r="AE8" s="6" t="s">
        <v>9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</row>
    <row r="9" spans="1:220" ht="17.25" customHeight="1" thickBot="1">
      <c r="A9" s="8"/>
      <c r="B9" s="9"/>
      <c r="C9" s="9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8"/>
      <c r="Q9" s="9"/>
      <c r="R9" s="9"/>
      <c r="S9" s="8"/>
      <c r="T9" s="9"/>
      <c r="U9" s="9"/>
      <c r="V9" s="9"/>
      <c r="W9" s="9"/>
      <c r="X9" s="9"/>
      <c r="Y9" s="9"/>
      <c r="Z9" s="9"/>
      <c r="AA9" s="9"/>
      <c r="AB9" s="8"/>
      <c r="AC9" s="9"/>
      <c r="AD9" s="8"/>
      <c r="AE9" s="9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</row>
    <row r="10" spans="1:220" ht="18" customHeight="1" thickTop="1">
      <c r="A10" s="10" t="s">
        <v>11</v>
      </c>
      <c r="B10" s="11">
        <f>F10</f>
        <v>35.700000000000003</v>
      </c>
      <c r="C10" s="11">
        <f t="shared" ref="C10:C19" si="0">G10</f>
        <v>39.800000000000004</v>
      </c>
      <c r="D10" s="11">
        <f t="shared" ref="D10:D19" si="1">H10</f>
        <v>44</v>
      </c>
      <c r="E10" s="11">
        <f t="shared" ref="E10:E19" si="2">I10</f>
        <v>24.900000000000002</v>
      </c>
      <c r="F10" s="11">
        <f>IFERROR(CEILING(Q10*(1+$F$8),0.1)," ")</f>
        <v>35.700000000000003</v>
      </c>
      <c r="G10" s="11">
        <f t="shared" ref="G10:I10" si="3">IFERROR(CEILING(R10*(1+$F$8),0.1)," ")</f>
        <v>39.800000000000004</v>
      </c>
      <c r="H10" s="11">
        <f t="shared" si="3"/>
        <v>44</v>
      </c>
      <c r="I10" s="11">
        <f t="shared" si="3"/>
        <v>24.900000000000002</v>
      </c>
      <c r="J10" s="85">
        <f>IFERROR((B10-Q10)/Q10," ")</f>
        <v>4.2640186915887876E-2</v>
      </c>
      <c r="K10" s="85">
        <f t="shared" ref="K10:M10" si="4">IFERROR((C10-R10)/R10," ")</f>
        <v>4.070135950113267E-2</v>
      </c>
      <c r="L10" s="85">
        <f t="shared" si="4"/>
        <v>4.1581840872807543E-2</v>
      </c>
      <c r="M10" s="85">
        <f t="shared" si="4"/>
        <v>4.1405269761606106E-2</v>
      </c>
      <c r="N10" s="11"/>
      <c r="O10" s="11"/>
      <c r="P10" s="10" t="s">
        <v>11</v>
      </c>
      <c r="Q10" s="11">
        <v>34.24</v>
      </c>
      <c r="R10" s="11">
        <v>38.243440000000007</v>
      </c>
      <c r="S10" s="11">
        <v>42.243440000000007</v>
      </c>
      <c r="T10" s="11">
        <v>23.91</v>
      </c>
      <c r="U10" s="11"/>
      <c r="V10" s="11"/>
      <c r="W10" s="11"/>
      <c r="X10" s="64">
        <f t="shared" ref="X10:X42" si="5">IFERROR((Q10-AC10)/AC10," ")</f>
        <v>8.9751750477402928E-2</v>
      </c>
      <c r="Y10" s="64">
        <f t="shared" ref="Y10:Z42" si="6">IFERROR((S10-AD10)/AD10," ")</f>
        <v>5.4017490674551034E-2</v>
      </c>
      <c r="Z10" s="64">
        <f t="shared" si="6"/>
        <v>0.15007215007214994</v>
      </c>
      <c r="AA10" s="55"/>
      <c r="AB10" s="10" t="s">
        <v>11</v>
      </c>
      <c r="AC10" s="11">
        <v>31.42</v>
      </c>
      <c r="AD10" s="11">
        <v>40.078500000000012</v>
      </c>
      <c r="AE10" s="11">
        <v>20.790000000000003</v>
      </c>
      <c r="AH10" s="12"/>
      <c r="AI10" s="12"/>
      <c r="AJ10" s="12"/>
    </row>
    <row r="11" spans="1:220" ht="18" customHeight="1">
      <c r="A11" s="13" t="s">
        <v>12</v>
      </c>
      <c r="B11" s="11">
        <f t="shared" ref="B11:B19" si="7">F11</f>
        <v>38.700000000000003</v>
      </c>
      <c r="C11" s="11">
        <f t="shared" si="0"/>
        <v>42.800000000000004</v>
      </c>
      <c r="D11" s="11">
        <f t="shared" si="1"/>
        <v>47</v>
      </c>
      <c r="E11" s="11">
        <f t="shared" si="2"/>
        <v>28</v>
      </c>
      <c r="F11" s="11">
        <f t="shared" ref="F11:F42" si="8">IFERROR(CEILING(Q11*(1+$F$8),0.1)," ")</f>
        <v>38.700000000000003</v>
      </c>
      <c r="G11" s="11">
        <f t="shared" ref="G11:G42" si="9">IFERROR(CEILING(R11*(1+$F$8),0.1)," ")</f>
        <v>42.800000000000004</v>
      </c>
      <c r="H11" s="11">
        <f t="shared" ref="H11:H42" si="10">IFERROR(CEILING(S11*(1+$F$8),0.1)," ")</f>
        <v>47</v>
      </c>
      <c r="I11" s="11">
        <f t="shared" ref="I11:I42" si="11">IFERROR(CEILING(T11*(1+$F$8),0.1)," ")</f>
        <v>28</v>
      </c>
      <c r="J11" s="85">
        <f t="shared" ref="J11:J42" si="12">IFERROR((B11-Q11)/Q11," ")</f>
        <v>4.2030586424926117E-2</v>
      </c>
      <c r="K11" s="85">
        <f t="shared" ref="K11:K42" si="13">IFERROR((C11-R11)/R11," ")</f>
        <v>4.0374680731981201E-2</v>
      </c>
      <c r="L11" s="85">
        <f t="shared" ref="L11:L42" si="14">IFERROR((D11-S11)/S11," ")</f>
        <v>4.1227629528993788E-2</v>
      </c>
      <c r="M11" s="85">
        <f t="shared" ref="M11:M42" si="15">IFERROR((E11-T11)/T11," ")</f>
        <v>4.0892193308550241E-2</v>
      </c>
      <c r="N11" s="11"/>
      <c r="O11" s="11"/>
      <c r="P11" s="13" t="s">
        <v>12</v>
      </c>
      <c r="Q11" s="11">
        <v>37.139025000000011</v>
      </c>
      <c r="R11" s="11">
        <v>41.139025000000011</v>
      </c>
      <c r="S11" s="11">
        <v>45.139025000000011</v>
      </c>
      <c r="T11" s="11">
        <v>26.9</v>
      </c>
      <c r="U11" s="11"/>
      <c r="V11" s="11"/>
      <c r="W11" s="11"/>
      <c r="X11" s="64">
        <f t="shared" si="5"/>
        <v>9.0000000000000149E-2</v>
      </c>
      <c r="Y11" s="64">
        <f t="shared" si="6"/>
        <v>8.7104504211597295E-2</v>
      </c>
      <c r="Z11" s="64">
        <f t="shared" si="6"/>
        <v>0.15012559457003888</v>
      </c>
      <c r="AA11" s="55"/>
      <c r="AB11" s="13" t="s">
        <v>12</v>
      </c>
      <c r="AC11" s="11">
        <v>34.072500000000005</v>
      </c>
      <c r="AD11" s="11">
        <v>41.522250000000014</v>
      </c>
      <c r="AE11" s="11">
        <v>23.388750000000002</v>
      </c>
      <c r="AH11" s="12"/>
      <c r="AI11" s="12"/>
      <c r="AJ11" s="12"/>
    </row>
    <row r="12" spans="1:220" ht="18" customHeight="1">
      <c r="A12" s="13" t="s">
        <v>13</v>
      </c>
      <c r="B12" s="11">
        <f t="shared" si="7"/>
        <v>39.700000000000003</v>
      </c>
      <c r="C12" s="11">
        <f t="shared" si="0"/>
        <v>43.800000000000004</v>
      </c>
      <c r="D12" s="11">
        <f t="shared" si="1"/>
        <v>48</v>
      </c>
      <c r="E12" s="11">
        <f t="shared" si="2"/>
        <v>28.400000000000002</v>
      </c>
      <c r="F12" s="11">
        <f t="shared" si="8"/>
        <v>39.700000000000003</v>
      </c>
      <c r="G12" s="11">
        <f t="shared" si="9"/>
        <v>43.800000000000004</v>
      </c>
      <c r="H12" s="11">
        <f t="shared" si="10"/>
        <v>48</v>
      </c>
      <c r="I12" s="11">
        <f t="shared" si="11"/>
        <v>28.400000000000002</v>
      </c>
      <c r="J12" s="85">
        <f t="shared" si="12"/>
        <v>4.2296770507779559E-2</v>
      </c>
      <c r="K12" s="85">
        <f t="shared" si="13"/>
        <v>4.0652940818684917E-2</v>
      </c>
      <c r="L12" s="85">
        <f t="shared" si="14"/>
        <v>4.1464159746715752E-2</v>
      </c>
      <c r="M12" s="85">
        <f t="shared" si="15"/>
        <v>4.2967315460888784E-2</v>
      </c>
      <c r="N12" s="11"/>
      <c r="O12" s="11"/>
      <c r="P12" s="13" t="s">
        <v>13</v>
      </c>
      <c r="Q12" s="11">
        <v>38.088960000000007</v>
      </c>
      <c r="R12" s="11">
        <v>42.088960000000007</v>
      </c>
      <c r="S12" s="11">
        <v>46.088960000000007</v>
      </c>
      <c r="T12" s="11">
        <v>27.23</v>
      </c>
      <c r="U12" s="11"/>
      <c r="V12" s="11"/>
      <c r="W12" s="11"/>
      <c r="X12" s="64">
        <f t="shared" si="5"/>
        <v>9.0163786626596562E-2</v>
      </c>
      <c r="Y12" s="64">
        <f t="shared" si="6"/>
        <v>0.10844059644059648</v>
      </c>
      <c r="Z12" s="64">
        <f t="shared" si="6"/>
        <v>0.15003695491500363</v>
      </c>
      <c r="AA12" s="55"/>
      <c r="AB12" s="13" t="s">
        <v>13</v>
      </c>
      <c r="AC12" s="11">
        <v>34.938750000000006</v>
      </c>
      <c r="AD12" s="11">
        <v>41.580000000000005</v>
      </c>
      <c r="AE12" s="11">
        <v>23.677500000000002</v>
      </c>
      <c r="AH12" s="12"/>
      <c r="AI12" s="12"/>
      <c r="AJ12" s="12"/>
    </row>
    <row r="13" spans="1:220" ht="15.75" customHeight="1">
      <c r="A13" s="13" t="s">
        <v>14</v>
      </c>
      <c r="B13" s="11">
        <f t="shared" si="7"/>
        <v>40</v>
      </c>
      <c r="C13" s="11">
        <f t="shared" si="0"/>
        <v>44.1</v>
      </c>
      <c r="D13" s="11">
        <f t="shared" si="1"/>
        <v>48.300000000000004</v>
      </c>
      <c r="E13" s="11">
        <f t="shared" si="2"/>
        <v>30.1</v>
      </c>
      <c r="F13" s="11">
        <f t="shared" si="8"/>
        <v>40</v>
      </c>
      <c r="G13" s="11">
        <f t="shared" si="9"/>
        <v>44.1</v>
      </c>
      <c r="H13" s="11">
        <f t="shared" si="10"/>
        <v>48.300000000000004</v>
      </c>
      <c r="I13" s="11">
        <f t="shared" si="11"/>
        <v>30.1</v>
      </c>
      <c r="J13" s="85">
        <f t="shared" si="12"/>
        <v>4.1721601204230109E-2</v>
      </c>
      <c r="K13" s="85">
        <f t="shared" si="13"/>
        <v>4.0144016312099788E-2</v>
      </c>
      <c r="L13" s="85">
        <f t="shared" si="14"/>
        <v>4.0993707160711254E-2</v>
      </c>
      <c r="M13" s="85">
        <f t="shared" si="15"/>
        <v>4.1522491349481071E-2</v>
      </c>
      <c r="N13" s="11"/>
      <c r="O13" s="11"/>
      <c r="P13" s="13" t="s">
        <v>14</v>
      </c>
      <c r="Q13" s="11">
        <v>38.397975000000002</v>
      </c>
      <c r="R13" s="11">
        <v>42.397975000000002</v>
      </c>
      <c r="S13" s="11">
        <v>46.397975000000002</v>
      </c>
      <c r="T13" s="11">
        <v>28.9</v>
      </c>
      <c r="U13" s="11"/>
      <c r="V13" s="11"/>
      <c r="W13" s="11"/>
      <c r="X13" s="64">
        <f t="shared" si="5"/>
        <v>8.9999999999999872E-2</v>
      </c>
      <c r="Y13" s="64">
        <f t="shared" si="6"/>
        <v>9.1614318652362248E-2</v>
      </c>
      <c r="Z13" s="64">
        <f t="shared" si="6"/>
        <v>0.15042046076528814</v>
      </c>
      <c r="AA13" s="55"/>
      <c r="AB13" s="13" t="s">
        <v>14</v>
      </c>
      <c r="AC13" s="11">
        <v>35.227500000000006</v>
      </c>
      <c r="AD13" s="11">
        <v>42.503999999999998</v>
      </c>
      <c r="AE13" s="11">
        <v>25.121250000000003</v>
      </c>
      <c r="AH13" s="12"/>
      <c r="AI13" s="12"/>
      <c r="AJ13" s="12"/>
    </row>
    <row r="14" spans="1:220" ht="18" customHeight="1">
      <c r="A14" s="13" t="s">
        <v>15</v>
      </c>
      <c r="B14" s="11">
        <f t="shared" si="7"/>
        <v>41.900000000000006</v>
      </c>
      <c r="C14" s="11">
        <f t="shared" si="0"/>
        <v>46.1</v>
      </c>
      <c r="D14" s="11">
        <f t="shared" si="1"/>
        <v>50.300000000000004</v>
      </c>
      <c r="E14" s="11">
        <f t="shared" si="2"/>
        <v>30.8</v>
      </c>
      <c r="F14" s="11">
        <f t="shared" si="8"/>
        <v>41.900000000000006</v>
      </c>
      <c r="G14" s="11">
        <f t="shared" si="9"/>
        <v>46.1</v>
      </c>
      <c r="H14" s="11">
        <f t="shared" si="10"/>
        <v>50.300000000000004</v>
      </c>
      <c r="I14" s="11">
        <f t="shared" si="11"/>
        <v>30.8</v>
      </c>
      <c r="J14" s="85">
        <f t="shared" si="12"/>
        <v>4.0053218952301281E-2</v>
      </c>
      <c r="K14" s="85">
        <f t="shared" si="13"/>
        <v>4.0951623974854273E-2</v>
      </c>
      <c r="L14" s="85">
        <f t="shared" si="14"/>
        <v>4.1701182941780483E-2</v>
      </c>
      <c r="M14" s="85">
        <f t="shared" si="15"/>
        <v>4.1948579161028489E-2</v>
      </c>
      <c r="N14" s="11"/>
      <c r="O14" s="11"/>
      <c r="P14" s="13" t="s">
        <v>15</v>
      </c>
      <c r="Q14" s="11">
        <v>40.286400000000015</v>
      </c>
      <c r="R14" s="11">
        <v>44.286400000000015</v>
      </c>
      <c r="S14" s="11">
        <v>48.286400000000015</v>
      </c>
      <c r="T14" s="11">
        <v>29.56</v>
      </c>
      <c r="U14" s="11"/>
      <c r="V14" s="11"/>
      <c r="W14" s="11"/>
      <c r="X14" s="64">
        <f t="shared" si="5"/>
        <v>9.0000000000000163E-2</v>
      </c>
      <c r="Y14" s="64">
        <f t="shared" si="6"/>
        <v>0.11187252463848213</v>
      </c>
      <c r="Z14" s="64">
        <f t="shared" si="6"/>
        <v>0.15025049856510508</v>
      </c>
      <c r="AA14" s="55"/>
      <c r="AB14" s="13" t="s">
        <v>15</v>
      </c>
      <c r="AC14" s="11">
        <v>36.960000000000008</v>
      </c>
      <c r="AD14" s="11">
        <v>43.428000000000011</v>
      </c>
      <c r="AE14" s="11">
        <v>25.698750000000004</v>
      </c>
      <c r="AH14" s="12"/>
      <c r="AI14" s="12"/>
      <c r="AJ14" s="12"/>
    </row>
    <row r="15" spans="1:220" ht="18" customHeight="1">
      <c r="A15" s="13" t="s">
        <v>16</v>
      </c>
      <c r="B15" s="11">
        <f t="shared" si="7"/>
        <v>43.900000000000006</v>
      </c>
      <c r="C15" s="11">
        <f t="shared" si="0"/>
        <v>48.1</v>
      </c>
      <c r="D15" s="11">
        <f t="shared" si="1"/>
        <v>52.2</v>
      </c>
      <c r="E15" s="11">
        <f t="shared" si="2"/>
        <v>31.5</v>
      </c>
      <c r="F15" s="11">
        <f t="shared" si="8"/>
        <v>43.900000000000006</v>
      </c>
      <c r="G15" s="11">
        <f t="shared" si="9"/>
        <v>48.1</v>
      </c>
      <c r="H15" s="11">
        <f t="shared" si="10"/>
        <v>52.2</v>
      </c>
      <c r="I15" s="11">
        <f t="shared" si="11"/>
        <v>31.5</v>
      </c>
      <c r="J15" s="85">
        <f t="shared" si="12"/>
        <v>4.0905326815226857E-2</v>
      </c>
      <c r="K15" s="85">
        <f t="shared" si="13"/>
        <v>4.1693173715330718E-2</v>
      </c>
      <c r="L15" s="85">
        <f t="shared" si="14"/>
        <v>4.0362372962935038E-2</v>
      </c>
      <c r="M15" s="85">
        <f t="shared" si="15"/>
        <v>4.2356055592323007E-2</v>
      </c>
      <c r="N15" s="11"/>
      <c r="O15" s="11"/>
      <c r="P15" s="13" t="s">
        <v>16</v>
      </c>
      <c r="Q15" s="11">
        <v>42.174825000000006</v>
      </c>
      <c r="R15" s="11">
        <v>46.174825000000006</v>
      </c>
      <c r="S15" s="11">
        <v>50.174825000000006</v>
      </c>
      <c r="T15" s="11">
        <v>30.22</v>
      </c>
      <c r="U15" s="11"/>
      <c r="V15" s="11"/>
      <c r="W15" s="11"/>
      <c r="X15" s="64">
        <f t="shared" si="5"/>
        <v>9.0000000000000066E-2</v>
      </c>
      <c r="Y15" s="64">
        <f t="shared" si="6"/>
        <v>0.11531211621070402</v>
      </c>
      <c r="Z15" s="64">
        <f t="shared" si="6"/>
        <v>0.15008800723086413</v>
      </c>
      <c r="AA15" s="55"/>
      <c r="AB15" s="13" t="s">
        <v>16</v>
      </c>
      <c r="AC15" s="11">
        <v>38.692500000000003</v>
      </c>
      <c r="AD15" s="11">
        <v>44.98725000000001</v>
      </c>
      <c r="AE15" s="11">
        <v>26.276250000000005</v>
      </c>
      <c r="AH15" s="12"/>
      <c r="AI15" s="12"/>
      <c r="AJ15" s="12"/>
    </row>
    <row r="16" spans="1:220" ht="18" customHeight="1">
      <c r="A16" s="13" t="s">
        <v>17</v>
      </c>
      <c r="B16" s="11">
        <f t="shared" si="7"/>
        <v>43.900000000000006</v>
      </c>
      <c r="C16" s="11">
        <f t="shared" si="0"/>
        <v>48.1</v>
      </c>
      <c r="D16" s="11">
        <f t="shared" si="1"/>
        <v>52.2</v>
      </c>
      <c r="E16" s="11">
        <f t="shared" si="2"/>
        <v>31.5</v>
      </c>
      <c r="F16" s="11">
        <f t="shared" si="8"/>
        <v>43.900000000000006</v>
      </c>
      <c r="G16" s="11">
        <f t="shared" si="9"/>
        <v>48.1</v>
      </c>
      <c r="H16" s="11">
        <f t="shared" si="10"/>
        <v>52.2</v>
      </c>
      <c r="I16" s="11">
        <f t="shared" si="11"/>
        <v>31.5</v>
      </c>
      <c r="J16" s="85">
        <f t="shared" si="12"/>
        <v>4.0905326815226857E-2</v>
      </c>
      <c r="K16" s="85">
        <f t="shared" si="13"/>
        <v>4.1693173715330718E-2</v>
      </c>
      <c r="L16" s="85">
        <f t="shared" si="14"/>
        <v>4.0362372962935038E-2</v>
      </c>
      <c r="M16" s="85">
        <f t="shared" si="15"/>
        <v>4.2356055592323007E-2</v>
      </c>
      <c r="N16" s="11"/>
      <c r="O16" s="11"/>
      <c r="P16" s="13" t="s">
        <v>17</v>
      </c>
      <c r="Q16" s="11">
        <v>42.174825000000006</v>
      </c>
      <c r="R16" s="11">
        <v>46.174825000000006</v>
      </c>
      <c r="S16" s="11">
        <v>50.174825000000006</v>
      </c>
      <c r="T16" s="11">
        <v>30.22</v>
      </c>
      <c r="U16" s="11"/>
      <c r="V16" s="11"/>
      <c r="W16" s="11"/>
      <c r="X16" s="64">
        <f t="shared" si="5"/>
        <v>9.0000000000000066E-2</v>
      </c>
      <c r="Y16" s="64">
        <f t="shared" si="6"/>
        <v>0.11531211621070402</v>
      </c>
      <c r="Z16" s="64">
        <f t="shared" si="6"/>
        <v>0.15008800723086413</v>
      </c>
      <c r="AA16" s="55"/>
      <c r="AB16" s="13" t="s">
        <v>17</v>
      </c>
      <c r="AC16" s="11">
        <v>38.692500000000003</v>
      </c>
      <c r="AD16" s="11">
        <v>44.98725000000001</v>
      </c>
      <c r="AE16" s="11">
        <v>26.276250000000005</v>
      </c>
      <c r="AH16" s="12"/>
      <c r="AI16" s="12"/>
      <c r="AJ16" s="12"/>
    </row>
    <row r="17" spans="1:36" ht="18" customHeight="1">
      <c r="A17" s="13" t="s">
        <v>18</v>
      </c>
      <c r="B17" s="14" t="s">
        <v>19</v>
      </c>
      <c r="C17" s="11" t="s">
        <v>19</v>
      </c>
      <c r="D17" s="14" t="s">
        <v>19</v>
      </c>
      <c r="E17" s="11">
        <f t="shared" si="2"/>
        <v>56.300000000000004</v>
      </c>
      <c r="F17" s="11">
        <f t="shared" si="8"/>
        <v>0</v>
      </c>
      <c r="G17" s="11">
        <f t="shared" si="9"/>
        <v>0</v>
      </c>
      <c r="H17" s="11">
        <f t="shared" si="10"/>
        <v>0</v>
      </c>
      <c r="I17" s="11">
        <f t="shared" si="11"/>
        <v>56.300000000000004</v>
      </c>
      <c r="J17" s="85" t="str">
        <f t="shared" si="12"/>
        <v xml:space="preserve"> </v>
      </c>
      <c r="K17" s="85" t="str">
        <f t="shared" si="13"/>
        <v xml:space="preserve"> </v>
      </c>
      <c r="L17" s="85" t="str">
        <f t="shared" si="14"/>
        <v xml:space="preserve"> </v>
      </c>
      <c r="M17" s="85">
        <f t="shared" si="15"/>
        <v>4.0088675411047506E-2</v>
      </c>
      <c r="N17" s="11"/>
      <c r="O17" s="11"/>
      <c r="P17" s="13" t="s">
        <v>18</v>
      </c>
      <c r="Q17" s="14" t="s">
        <v>20</v>
      </c>
      <c r="R17" s="11" t="s">
        <v>20</v>
      </c>
      <c r="S17" s="14" t="s">
        <v>20</v>
      </c>
      <c r="T17" s="11">
        <v>54.13</v>
      </c>
      <c r="U17" s="11"/>
      <c r="V17" s="11"/>
      <c r="W17" s="11"/>
      <c r="X17" s="64" t="str">
        <f t="shared" si="5"/>
        <v xml:space="preserve"> </v>
      </c>
      <c r="Y17" s="64" t="str">
        <f t="shared" si="6"/>
        <v xml:space="preserve"> </v>
      </c>
      <c r="Z17" s="64">
        <f t="shared" si="6"/>
        <v>0.14995273148295682</v>
      </c>
      <c r="AA17" s="55"/>
      <c r="AB17" s="13" t="s">
        <v>18</v>
      </c>
      <c r="AC17" s="14" t="s">
        <v>20</v>
      </c>
      <c r="AD17" s="14" t="s">
        <v>20</v>
      </c>
      <c r="AE17" s="11">
        <v>47.0715</v>
      </c>
      <c r="AH17" s="12"/>
      <c r="AI17" s="12"/>
      <c r="AJ17" s="12"/>
    </row>
    <row r="18" spans="1:36" ht="18" customHeight="1">
      <c r="A18" s="13" t="s">
        <v>21</v>
      </c>
      <c r="B18" s="11">
        <f t="shared" si="7"/>
        <v>17.2</v>
      </c>
      <c r="C18" s="11">
        <f t="shared" si="0"/>
        <v>21.200000000000003</v>
      </c>
      <c r="D18" s="11">
        <f t="shared" si="1"/>
        <v>21.200000000000003</v>
      </c>
      <c r="E18" s="11">
        <f t="shared" si="2"/>
        <v>10.600000000000001</v>
      </c>
      <c r="F18" s="11">
        <f t="shared" si="8"/>
        <v>17.2</v>
      </c>
      <c r="G18" s="11">
        <f t="shared" si="9"/>
        <v>21.200000000000003</v>
      </c>
      <c r="H18" s="11">
        <f t="shared" si="10"/>
        <v>21.200000000000003</v>
      </c>
      <c r="I18" s="11">
        <f t="shared" si="11"/>
        <v>10.600000000000001</v>
      </c>
      <c r="J18" s="85">
        <f t="shared" si="12"/>
        <v>4.1382859564677667E-2</v>
      </c>
      <c r="K18" s="85">
        <f t="shared" si="13"/>
        <v>4.2896497441951793E-2</v>
      </c>
      <c r="L18" s="85">
        <f t="shared" si="14"/>
        <v>4.2896497441951793E-2</v>
      </c>
      <c r="M18" s="85">
        <f t="shared" si="15"/>
        <v>4.2896497441951793E-2</v>
      </c>
      <c r="N18" s="11"/>
      <c r="O18" s="11"/>
      <c r="P18" s="13" t="s">
        <v>21</v>
      </c>
      <c r="Q18" s="11">
        <v>16.516500000000001</v>
      </c>
      <c r="R18" s="11">
        <v>20.328000000000007</v>
      </c>
      <c r="S18" s="11">
        <v>20.328000000000007</v>
      </c>
      <c r="T18" s="11">
        <v>10.164000000000003</v>
      </c>
      <c r="U18" s="11">
        <f>AC18*1.1</f>
        <v>16.516500000000001</v>
      </c>
      <c r="V18" s="11">
        <f t="shared" ref="V18:W19" si="16">AD18*1.1</f>
        <v>20.328000000000007</v>
      </c>
      <c r="W18" s="11">
        <f t="shared" si="16"/>
        <v>10.164000000000003</v>
      </c>
      <c r="X18" s="71">
        <f t="shared" si="5"/>
        <v>0.1</v>
      </c>
      <c r="Y18" s="71">
        <f t="shared" si="6"/>
        <v>0.10000000000000012</v>
      </c>
      <c r="Z18" s="71">
        <f t="shared" si="6"/>
        <v>0.10000000000000012</v>
      </c>
      <c r="AA18" s="55"/>
      <c r="AB18" s="13" t="s">
        <v>21</v>
      </c>
      <c r="AC18" s="11">
        <v>15.015000000000001</v>
      </c>
      <c r="AD18" s="11">
        <v>18.480000000000004</v>
      </c>
      <c r="AE18" s="11">
        <v>9.240000000000002</v>
      </c>
      <c r="AH18" s="12"/>
      <c r="AI18" s="12"/>
      <c r="AJ18" s="12"/>
    </row>
    <row r="19" spans="1:36" ht="18" customHeight="1">
      <c r="A19" s="13" t="s">
        <v>22</v>
      </c>
      <c r="B19" s="11">
        <f t="shared" si="7"/>
        <v>30.400000000000002</v>
      </c>
      <c r="C19" s="11">
        <f t="shared" si="0"/>
        <v>39.700000000000003</v>
      </c>
      <c r="D19" s="11">
        <f t="shared" si="1"/>
        <v>39.700000000000003</v>
      </c>
      <c r="E19" s="11">
        <f t="shared" si="2"/>
        <v>21.200000000000003</v>
      </c>
      <c r="F19" s="11">
        <f t="shared" si="8"/>
        <v>30.400000000000002</v>
      </c>
      <c r="G19" s="11">
        <f t="shared" si="9"/>
        <v>39.700000000000003</v>
      </c>
      <c r="H19" s="11">
        <f t="shared" si="10"/>
        <v>39.700000000000003</v>
      </c>
      <c r="I19" s="11">
        <f t="shared" si="11"/>
        <v>21.200000000000003</v>
      </c>
      <c r="J19" s="85">
        <f t="shared" si="12"/>
        <v>4.0329894084834783E-2</v>
      </c>
      <c r="K19" s="85">
        <f t="shared" si="13"/>
        <v>4.158467794831433E-2</v>
      </c>
      <c r="L19" s="85">
        <f t="shared" si="14"/>
        <v>4.158467794831433E-2</v>
      </c>
      <c r="M19" s="85">
        <f t="shared" si="15"/>
        <v>4.2896497441951793E-2</v>
      </c>
      <c r="N19" s="11"/>
      <c r="O19" s="11"/>
      <c r="P19" s="13" t="s">
        <v>22</v>
      </c>
      <c r="Q19" s="11">
        <v>29.221500000000002</v>
      </c>
      <c r="R19" s="11">
        <v>38.115000000000002</v>
      </c>
      <c r="S19" s="11">
        <v>38.115000000000002</v>
      </c>
      <c r="T19" s="11">
        <v>20.328000000000007</v>
      </c>
      <c r="U19" s="11">
        <f>AC19*1.1</f>
        <v>29.221500000000002</v>
      </c>
      <c r="V19" s="11">
        <f t="shared" si="16"/>
        <v>38.115000000000002</v>
      </c>
      <c r="W19" s="11">
        <f t="shared" si="16"/>
        <v>20.328000000000007</v>
      </c>
      <c r="X19" s="71">
        <f t="shared" si="5"/>
        <v>0.10000000000000003</v>
      </c>
      <c r="Y19" s="71">
        <f t="shared" si="6"/>
        <v>0.1000000000000001</v>
      </c>
      <c r="Z19" s="71">
        <f t="shared" si="6"/>
        <v>0.10000000000000012</v>
      </c>
      <c r="AA19" s="55"/>
      <c r="AB19" s="13" t="s">
        <v>22</v>
      </c>
      <c r="AC19" s="11">
        <v>26.565000000000001</v>
      </c>
      <c r="AD19" s="11">
        <v>34.65</v>
      </c>
      <c r="AE19" s="11">
        <v>18.480000000000004</v>
      </c>
      <c r="AH19" s="12"/>
      <c r="AI19" s="12"/>
      <c r="AJ19" s="12"/>
    </row>
    <row r="20" spans="1:36">
      <c r="A20" s="13"/>
      <c r="B20" s="11"/>
      <c r="C20" s="11"/>
      <c r="D20" s="11"/>
      <c r="E20" s="11"/>
      <c r="F20" s="11">
        <f t="shared" si="8"/>
        <v>0</v>
      </c>
      <c r="G20" s="11">
        <f t="shared" si="9"/>
        <v>0</v>
      </c>
      <c r="H20" s="11">
        <f t="shared" si="10"/>
        <v>0</v>
      </c>
      <c r="I20" s="11">
        <f t="shared" si="11"/>
        <v>0</v>
      </c>
      <c r="J20" s="85" t="str">
        <f t="shared" si="12"/>
        <v xml:space="preserve"> </v>
      </c>
      <c r="K20" s="85" t="str">
        <f t="shared" si="13"/>
        <v xml:space="preserve"> </v>
      </c>
      <c r="L20" s="85" t="str">
        <f t="shared" si="14"/>
        <v xml:space="preserve"> </v>
      </c>
      <c r="M20" s="85" t="str">
        <f t="shared" si="15"/>
        <v xml:space="preserve"> </v>
      </c>
      <c r="N20" s="11"/>
      <c r="O20" s="11"/>
      <c r="P20" s="13"/>
      <c r="Q20" s="11"/>
      <c r="R20" s="11"/>
      <c r="S20" s="11"/>
      <c r="T20" s="11"/>
      <c r="U20" s="11"/>
      <c r="V20" s="11"/>
      <c r="W20" s="11"/>
      <c r="X20" s="64" t="str">
        <f t="shared" si="5"/>
        <v xml:space="preserve"> </v>
      </c>
      <c r="Y20" s="64" t="str">
        <f t="shared" si="6"/>
        <v xml:space="preserve"> </v>
      </c>
      <c r="Z20" s="64" t="str">
        <f t="shared" si="6"/>
        <v xml:space="preserve"> </v>
      </c>
      <c r="AA20" s="55"/>
      <c r="AB20" s="13"/>
      <c r="AC20" s="11"/>
      <c r="AD20" s="11"/>
      <c r="AE20" s="11"/>
      <c r="AH20" s="12"/>
      <c r="AI20" s="12"/>
      <c r="AJ20" s="12"/>
    </row>
    <row r="21" spans="1:36" ht="18" customHeight="1">
      <c r="A21" s="77" t="s">
        <v>23</v>
      </c>
      <c r="B21" s="11">
        <f t="shared" ref="B21:B23" si="17">F21</f>
        <v>39.6</v>
      </c>
      <c r="C21" s="11">
        <f t="shared" ref="C21:C23" si="18">G21</f>
        <v>52</v>
      </c>
      <c r="D21" s="11">
        <f t="shared" ref="D21:D23" si="19">H21</f>
        <v>52</v>
      </c>
      <c r="E21" s="11">
        <f t="shared" ref="E21:E24" si="20">I21</f>
        <v>31.200000000000003</v>
      </c>
      <c r="F21" s="11">
        <f t="shared" si="8"/>
        <v>39.6</v>
      </c>
      <c r="G21" s="11">
        <f t="shared" si="9"/>
        <v>52</v>
      </c>
      <c r="H21" s="11">
        <f t="shared" si="10"/>
        <v>52</v>
      </c>
      <c r="I21" s="11">
        <f t="shared" si="11"/>
        <v>31.200000000000003</v>
      </c>
      <c r="J21" s="85">
        <f t="shared" si="12"/>
        <v>4.2105263157894778E-2</v>
      </c>
      <c r="K21" s="85">
        <f t="shared" si="13"/>
        <v>0.04</v>
      </c>
      <c r="L21" s="85">
        <f t="shared" si="14"/>
        <v>0.04</v>
      </c>
      <c r="M21" s="85">
        <f t="shared" si="15"/>
        <v>4.0000000000000098E-2</v>
      </c>
      <c r="N21" s="11"/>
      <c r="O21" s="11"/>
      <c r="P21" s="77" t="s">
        <v>23</v>
      </c>
      <c r="Q21" s="11">
        <v>38</v>
      </c>
      <c r="R21" s="11">
        <v>50</v>
      </c>
      <c r="S21" s="11">
        <v>50</v>
      </c>
      <c r="T21" s="11">
        <v>30</v>
      </c>
      <c r="U21" s="11">
        <f t="shared" ref="U21:W21" si="21">AC21*1.09</f>
        <v>37.768500000000003</v>
      </c>
      <c r="V21" s="11">
        <f t="shared" si="21"/>
        <v>50.358000000000004</v>
      </c>
      <c r="W21" s="11">
        <f t="shared" si="21"/>
        <v>29.900062500000008</v>
      </c>
      <c r="X21" s="64">
        <f t="shared" si="5"/>
        <v>9.6681096681096729E-2</v>
      </c>
      <c r="Y21" s="64">
        <f t="shared" si="6"/>
        <v>8.2251082251082186E-2</v>
      </c>
      <c r="Z21" s="64">
        <f t="shared" si="6"/>
        <v>9.364319890635657E-2</v>
      </c>
      <c r="AA21" s="55"/>
      <c r="AB21" s="13" t="s">
        <v>23</v>
      </c>
      <c r="AC21" s="11">
        <v>34.65</v>
      </c>
      <c r="AD21" s="11">
        <v>46.2</v>
      </c>
      <c r="AE21" s="11">
        <v>27.431250000000006</v>
      </c>
      <c r="AH21" s="12"/>
      <c r="AI21" s="12"/>
      <c r="AJ21" s="12"/>
    </row>
    <row r="22" spans="1:36" ht="18" customHeight="1">
      <c r="A22" s="13" t="s">
        <v>24</v>
      </c>
      <c r="B22" s="11">
        <f t="shared" si="17"/>
        <v>63.5</v>
      </c>
      <c r="C22" s="11">
        <f t="shared" si="18"/>
        <v>80.7</v>
      </c>
      <c r="D22" s="11">
        <f t="shared" si="19"/>
        <v>80.7</v>
      </c>
      <c r="E22" s="11">
        <f t="shared" si="20"/>
        <v>35.4</v>
      </c>
      <c r="F22" s="11">
        <f t="shared" si="8"/>
        <v>63.5</v>
      </c>
      <c r="G22" s="11">
        <f t="shared" si="9"/>
        <v>80.7</v>
      </c>
      <c r="H22" s="11">
        <f t="shared" si="10"/>
        <v>80.7</v>
      </c>
      <c r="I22" s="11">
        <f t="shared" si="11"/>
        <v>35.4</v>
      </c>
      <c r="J22" s="85">
        <f t="shared" si="12"/>
        <v>4.1256723074904744E-2</v>
      </c>
      <c r="K22" s="85">
        <f t="shared" si="13"/>
        <v>4.128360462190548E-2</v>
      </c>
      <c r="L22" s="85">
        <f t="shared" si="14"/>
        <v>4.128360462190548E-2</v>
      </c>
      <c r="M22" s="85">
        <f t="shared" si="15"/>
        <v>4.1609197938849332E-2</v>
      </c>
      <c r="N22" s="11"/>
      <c r="O22" s="11"/>
      <c r="P22" s="13" t="s">
        <v>24</v>
      </c>
      <c r="Q22" s="11">
        <v>60.984000000000009</v>
      </c>
      <c r="R22" s="11">
        <v>77.500500000000017</v>
      </c>
      <c r="S22" s="11">
        <v>77.500500000000017</v>
      </c>
      <c r="T22" s="11">
        <v>33.985875000000007</v>
      </c>
      <c r="U22" s="11">
        <f>AC22*1.1</f>
        <v>60.984000000000009</v>
      </c>
      <c r="V22" s="11">
        <f t="shared" ref="V22:W23" si="22">AD22*1.1</f>
        <v>77.500500000000017</v>
      </c>
      <c r="W22" s="11">
        <f t="shared" si="22"/>
        <v>33.985875000000007</v>
      </c>
      <c r="X22" s="70">
        <f t="shared" si="5"/>
        <v>0.10000000000000006</v>
      </c>
      <c r="Y22" s="70">
        <f t="shared" si="6"/>
        <v>0.10000000000000005</v>
      </c>
      <c r="Z22" s="70">
        <f t="shared" si="6"/>
        <v>0.10000000000000016</v>
      </c>
      <c r="AA22" s="55"/>
      <c r="AB22" s="13" t="s">
        <v>24</v>
      </c>
      <c r="AC22" s="11">
        <v>55.440000000000005</v>
      </c>
      <c r="AD22" s="11">
        <v>70.455000000000013</v>
      </c>
      <c r="AE22" s="11">
        <v>30.896250000000002</v>
      </c>
      <c r="AH22" s="12"/>
      <c r="AI22" s="12"/>
      <c r="AJ22" s="12"/>
    </row>
    <row r="23" spans="1:36" ht="18" customHeight="1">
      <c r="A23" s="77" t="s">
        <v>25</v>
      </c>
      <c r="B23" s="11">
        <f t="shared" si="17"/>
        <v>96.5</v>
      </c>
      <c r="C23" s="11">
        <f t="shared" si="18"/>
        <v>115</v>
      </c>
      <c r="D23" s="11">
        <f t="shared" si="19"/>
        <v>115</v>
      </c>
      <c r="E23" s="11">
        <f t="shared" si="20"/>
        <v>51.300000000000004</v>
      </c>
      <c r="F23" s="11">
        <f t="shared" si="8"/>
        <v>96.5</v>
      </c>
      <c r="G23" s="11">
        <f t="shared" si="9"/>
        <v>115</v>
      </c>
      <c r="H23" s="11">
        <f t="shared" si="10"/>
        <v>115</v>
      </c>
      <c r="I23" s="11">
        <f t="shared" si="11"/>
        <v>51.300000000000004</v>
      </c>
      <c r="J23" s="85">
        <f t="shared" si="12"/>
        <v>4.0470529885224489E-2</v>
      </c>
      <c r="K23" s="85">
        <f t="shared" si="13"/>
        <v>4.0408563919535539E-2</v>
      </c>
      <c r="L23" s="85">
        <f t="shared" si="14"/>
        <v>4.0408563919535539E-2</v>
      </c>
      <c r="M23" s="85">
        <f t="shared" si="15"/>
        <v>4.2007845526907152E-2</v>
      </c>
      <c r="N23" s="11"/>
      <c r="O23" s="11"/>
      <c r="P23" s="77" t="s">
        <v>25</v>
      </c>
      <c r="Q23" s="11">
        <v>92.746500000000026</v>
      </c>
      <c r="R23" s="11">
        <v>110.53350000000002</v>
      </c>
      <c r="S23" s="11">
        <v>110.53350000000002</v>
      </c>
      <c r="T23" s="11">
        <v>49.231875000000002</v>
      </c>
      <c r="U23" s="11">
        <f>AC23*1.1</f>
        <v>92.746500000000026</v>
      </c>
      <c r="V23" s="11">
        <f t="shared" si="22"/>
        <v>110.53350000000002</v>
      </c>
      <c r="W23" s="11">
        <f t="shared" si="22"/>
        <v>49.231875000000002</v>
      </c>
      <c r="X23" s="70">
        <f t="shared" si="5"/>
        <v>0.10000000000000016</v>
      </c>
      <c r="Y23" s="70">
        <f t="shared" si="6"/>
        <v>0.10000000000000003</v>
      </c>
      <c r="Z23" s="70">
        <f t="shared" si="6"/>
        <v>0.10000000000000002</v>
      </c>
      <c r="AA23" s="55"/>
      <c r="AB23" s="13" t="s">
        <v>25</v>
      </c>
      <c r="AC23" s="11">
        <v>84.315000000000012</v>
      </c>
      <c r="AD23" s="11">
        <v>100.48500000000001</v>
      </c>
      <c r="AE23" s="11">
        <v>44.756250000000001</v>
      </c>
      <c r="AH23" s="12"/>
      <c r="AI23" s="12"/>
      <c r="AJ23" s="12"/>
    </row>
    <row r="24" spans="1:36" ht="18" customHeight="1">
      <c r="A24" s="77" t="s">
        <v>26</v>
      </c>
      <c r="B24" s="11" t="s">
        <v>19</v>
      </c>
      <c r="C24" s="11" t="s">
        <v>19</v>
      </c>
      <c r="D24" s="11" t="s">
        <v>19</v>
      </c>
      <c r="E24" s="11">
        <f t="shared" si="20"/>
        <v>18.100000000000001</v>
      </c>
      <c r="F24" s="11">
        <f t="shared" si="8"/>
        <v>0</v>
      </c>
      <c r="G24" s="11">
        <f t="shared" si="9"/>
        <v>0</v>
      </c>
      <c r="H24" s="11">
        <f t="shared" si="10"/>
        <v>0</v>
      </c>
      <c r="I24" s="11">
        <f t="shared" si="11"/>
        <v>18.100000000000001</v>
      </c>
      <c r="J24" s="85" t="str">
        <f t="shared" si="12"/>
        <v xml:space="preserve"> </v>
      </c>
      <c r="K24" s="85" t="str">
        <f t="shared" si="13"/>
        <v xml:space="preserve"> </v>
      </c>
      <c r="L24" s="85" t="str">
        <f t="shared" si="14"/>
        <v xml:space="preserve"> </v>
      </c>
      <c r="M24" s="85">
        <f t="shared" si="15"/>
        <v>4.4733044733044645E-2</v>
      </c>
      <c r="N24" s="11"/>
      <c r="O24" s="11"/>
      <c r="P24" s="77" t="s">
        <v>26</v>
      </c>
      <c r="Q24" s="11" t="s">
        <v>27</v>
      </c>
      <c r="R24" s="11" t="s">
        <v>27</v>
      </c>
      <c r="S24" s="11" t="s">
        <v>27</v>
      </c>
      <c r="T24" s="11">
        <v>17.325000000000003</v>
      </c>
      <c r="U24" s="11"/>
      <c r="V24" s="11"/>
      <c r="W24" s="11">
        <f>AE24*1.1</f>
        <v>17.325000000000003</v>
      </c>
      <c r="X24" s="70" t="str">
        <f t="shared" si="5"/>
        <v xml:space="preserve"> </v>
      </c>
      <c r="Y24" s="70" t="str">
        <f t="shared" si="6"/>
        <v xml:space="preserve"> </v>
      </c>
      <c r="Z24" s="70">
        <f t="shared" si="6"/>
        <v>0.10000000000000019</v>
      </c>
      <c r="AA24" s="55"/>
      <c r="AB24" s="13" t="s">
        <v>26</v>
      </c>
      <c r="AC24" s="11" t="s">
        <v>27</v>
      </c>
      <c r="AD24" s="11" t="s">
        <v>27</v>
      </c>
      <c r="AE24" s="11">
        <v>15.75</v>
      </c>
      <c r="AH24" s="12"/>
      <c r="AI24" s="12"/>
      <c r="AJ24" s="12"/>
    </row>
    <row r="25" spans="1:36" ht="16.5" customHeight="1">
      <c r="A25" s="77" t="s">
        <v>28</v>
      </c>
      <c r="B25" s="11">
        <v>4</v>
      </c>
      <c r="C25" s="63"/>
      <c r="D25" s="63"/>
      <c r="E25" s="63"/>
      <c r="F25" s="11">
        <f t="shared" si="8"/>
        <v>0</v>
      </c>
      <c r="G25" s="11">
        <f t="shared" si="9"/>
        <v>0</v>
      </c>
      <c r="H25" s="11">
        <f t="shared" si="10"/>
        <v>0</v>
      </c>
      <c r="I25" s="11">
        <f t="shared" si="11"/>
        <v>0</v>
      </c>
      <c r="J25" s="85" t="str">
        <f t="shared" si="12"/>
        <v xml:space="preserve"> </v>
      </c>
      <c r="K25" s="85" t="str">
        <f t="shared" si="13"/>
        <v xml:space="preserve"> </v>
      </c>
      <c r="L25" s="85" t="str">
        <f t="shared" si="14"/>
        <v xml:space="preserve"> </v>
      </c>
      <c r="M25" s="85" t="str">
        <f t="shared" si="15"/>
        <v xml:space="preserve"> </v>
      </c>
      <c r="N25" s="11"/>
      <c r="O25" s="63"/>
      <c r="P25" s="77" t="s">
        <v>28</v>
      </c>
      <c r="Q25" s="63"/>
      <c r="R25" s="63"/>
      <c r="S25" s="63"/>
      <c r="T25" s="63"/>
      <c r="U25" s="28">
        <f>3.29*1.09</f>
        <v>3.5861000000000005</v>
      </c>
      <c r="V25" s="15"/>
      <c r="W25" s="15"/>
      <c r="X25" s="64" t="str">
        <f t="shared" si="5"/>
        <v xml:space="preserve"> </v>
      </c>
      <c r="Y25" s="64" t="str">
        <f t="shared" si="6"/>
        <v xml:space="preserve"> </v>
      </c>
      <c r="Z25" s="64" t="str">
        <f t="shared" si="6"/>
        <v xml:space="preserve"> </v>
      </c>
      <c r="AA25" s="55"/>
      <c r="AB25" s="281" t="s">
        <v>29</v>
      </c>
      <c r="AC25" s="281"/>
      <c r="AD25" s="281"/>
      <c r="AE25" s="281"/>
      <c r="AH25" s="12"/>
      <c r="AI25" s="12"/>
      <c r="AJ25" s="12"/>
    </row>
    <row r="26" spans="1:36" ht="17.25" customHeight="1">
      <c r="A26" s="13"/>
      <c r="B26" s="16"/>
      <c r="C26" s="16"/>
      <c r="D26" s="16"/>
      <c r="E26" s="16"/>
      <c r="F26" s="55">
        <f>(B25-U25)/U25</f>
        <v>0.11541786341708246</v>
      </c>
      <c r="G26" s="11">
        <f t="shared" si="9"/>
        <v>0</v>
      </c>
      <c r="H26" s="11">
        <f t="shared" si="10"/>
        <v>0</v>
      </c>
      <c r="I26" s="11">
        <f t="shared" si="11"/>
        <v>0</v>
      </c>
      <c r="J26" s="85" t="str">
        <f t="shared" si="12"/>
        <v xml:space="preserve"> </v>
      </c>
      <c r="K26" s="85" t="str">
        <f t="shared" si="13"/>
        <v xml:space="preserve"> </v>
      </c>
      <c r="L26" s="85" t="str">
        <f t="shared" si="14"/>
        <v xml:space="preserve"> </v>
      </c>
      <c r="M26" s="85" t="str">
        <f t="shared" si="15"/>
        <v xml:space="preserve"> </v>
      </c>
      <c r="N26" s="11"/>
      <c r="O26" s="16"/>
      <c r="P26" s="13"/>
      <c r="Q26" s="16"/>
      <c r="R26" s="16"/>
      <c r="S26" s="16"/>
      <c r="T26" s="16"/>
      <c r="U26" s="16"/>
      <c r="V26" s="16"/>
      <c r="W26" s="16"/>
      <c r="X26" s="64" t="str">
        <f t="shared" si="5"/>
        <v xml:space="preserve"> </v>
      </c>
      <c r="Y26" s="64" t="str">
        <f t="shared" si="6"/>
        <v xml:space="preserve"> </v>
      </c>
      <c r="Z26" s="64" t="str">
        <f t="shared" si="6"/>
        <v xml:space="preserve"> </v>
      </c>
      <c r="AA26" s="55"/>
      <c r="AB26" s="13"/>
      <c r="AC26" s="16"/>
      <c r="AD26" s="16"/>
      <c r="AE26" s="16"/>
      <c r="AH26" s="12"/>
      <c r="AI26" s="12"/>
      <c r="AJ26" s="12"/>
    </row>
    <row r="27" spans="1:36" ht="48.75" customHeight="1" thickBot="1">
      <c r="A27" s="9" t="s">
        <v>30</v>
      </c>
      <c r="B27" s="9"/>
      <c r="C27" s="9"/>
      <c r="D27" s="9"/>
      <c r="E27" s="9"/>
      <c r="F27" s="11">
        <f t="shared" si="8"/>
        <v>0</v>
      </c>
      <c r="G27" s="11">
        <f t="shared" si="9"/>
        <v>0</v>
      </c>
      <c r="H27" s="11">
        <f t="shared" si="10"/>
        <v>0</v>
      </c>
      <c r="I27" s="11">
        <f t="shared" si="11"/>
        <v>0</v>
      </c>
      <c r="J27" s="85" t="str">
        <f t="shared" si="12"/>
        <v xml:space="preserve"> </v>
      </c>
      <c r="K27" s="85" t="str">
        <f t="shared" si="13"/>
        <v xml:space="preserve"> </v>
      </c>
      <c r="L27" s="85" t="str">
        <f t="shared" si="14"/>
        <v xml:space="preserve"> </v>
      </c>
      <c r="M27" s="85" t="str">
        <f t="shared" si="15"/>
        <v xml:space="preserve"> </v>
      </c>
      <c r="N27" s="11"/>
      <c r="O27" s="9"/>
      <c r="P27" s="9" t="s">
        <v>30</v>
      </c>
      <c r="Q27" s="9"/>
      <c r="R27" s="9"/>
      <c r="S27" s="9"/>
      <c r="T27" s="9"/>
      <c r="U27" s="9"/>
      <c r="V27" s="9"/>
      <c r="W27" s="9"/>
      <c r="X27" s="64" t="str">
        <f t="shared" si="5"/>
        <v xml:space="preserve"> </v>
      </c>
      <c r="Y27" s="64" t="str">
        <f t="shared" si="6"/>
        <v xml:space="preserve"> </v>
      </c>
      <c r="Z27" s="64" t="str">
        <f t="shared" si="6"/>
        <v xml:space="preserve"> </v>
      </c>
      <c r="AA27" s="55"/>
      <c r="AB27" s="9" t="s">
        <v>31</v>
      </c>
      <c r="AC27" s="9"/>
      <c r="AD27" s="9"/>
      <c r="AE27" s="9"/>
      <c r="AH27" s="12"/>
      <c r="AI27" s="12"/>
      <c r="AJ27" s="12"/>
    </row>
    <row r="28" spans="1:36" ht="18" customHeight="1" thickTop="1">
      <c r="A28" s="17" t="s">
        <v>32</v>
      </c>
      <c r="B28" s="18">
        <f>F28</f>
        <v>49.5</v>
      </c>
      <c r="C28" s="18">
        <f t="shared" ref="C28:E28" si="23">G28</f>
        <v>53.6</v>
      </c>
      <c r="D28" s="18">
        <f t="shared" si="23"/>
        <v>57.800000000000004</v>
      </c>
      <c r="E28" s="18">
        <f t="shared" si="23"/>
        <v>41.5</v>
      </c>
      <c r="F28" s="11">
        <f t="shared" si="8"/>
        <v>49.5</v>
      </c>
      <c r="G28" s="11">
        <f t="shared" si="9"/>
        <v>53.6</v>
      </c>
      <c r="H28" s="11">
        <f t="shared" si="10"/>
        <v>57.800000000000004</v>
      </c>
      <c r="I28" s="11">
        <f t="shared" si="11"/>
        <v>41.5</v>
      </c>
      <c r="J28" s="85">
        <f t="shared" si="12"/>
        <v>4.1423733541954603E-2</v>
      </c>
      <c r="K28" s="85">
        <f t="shared" si="13"/>
        <v>4.0148873248059824E-2</v>
      </c>
      <c r="L28" s="85">
        <f t="shared" si="14"/>
        <v>4.085846692892818E-2</v>
      </c>
      <c r="M28" s="85">
        <f t="shared" si="15"/>
        <v>4.1405269761605988E-2</v>
      </c>
      <c r="N28" s="11"/>
      <c r="O28" s="18"/>
      <c r="P28" s="17" t="s">
        <v>32</v>
      </c>
      <c r="Q28" s="18">
        <v>47.531085000000004</v>
      </c>
      <c r="R28" s="18">
        <v>51.531085000000004</v>
      </c>
      <c r="S28" s="19">
        <v>55.531085000000004</v>
      </c>
      <c r="T28" s="18">
        <v>39.85</v>
      </c>
      <c r="U28" s="18"/>
      <c r="V28" s="18"/>
      <c r="W28" s="18"/>
      <c r="X28" s="64">
        <f t="shared" si="5"/>
        <v>9.0131246237206419E-2</v>
      </c>
      <c r="Y28" s="64">
        <f t="shared" si="6"/>
        <v>4.8612027739617661E-2</v>
      </c>
      <c r="Z28" s="64">
        <f t="shared" si="6"/>
        <v>0.15007215007215016</v>
      </c>
      <c r="AA28" s="55"/>
      <c r="AB28" s="17" t="s">
        <v>32</v>
      </c>
      <c r="AC28" s="18">
        <v>43.601250000000007</v>
      </c>
      <c r="AD28" s="19">
        <v>52.956750000000007</v>
      </c>
      <c r="AE28" s="18">
        <v>34.65</v>
      </c>
      <c r="AH28" s="12"/>
      <c r="AI28" s="12"/>
      <c r="AJ28" s="12"/>
    </row>
    <row r="29" spans="1:36" ht="18" customHeight="1">
      <c r="A29" s="20" t="s">
        <v>33</v>
      </c>
      <c r="B29" s="18">
        <f t="shared" ref="B29:B33" si="24">F29</f>
        <v>52.6</v>
      </c>
      <c r="C29" s="18">
        <f t="shared" ref="C29:C32" si="25">G29</f>
        <v>56.7</v>
      </c>
      <c r="D29" s="18">
        <f t="shared" ref="D29:D32" si="26">H29</f>
        <v>60.900000000000006</v>
      </c>
      <c r="E29" s="18">
        <f t="shared" ref="E29:E33" si="27">I29</f>
        <v>44.900000000000006</v>
      </c>
      <c r="F29" s="11">
        <f t="shared" si="8"/>
        <v>52.6</v>
      </c>
      <c r="G29" s="11">
        <f t="shared" si="9"/>
        <v>56.7</v>
      </c>
      <c r="H29" s="11">
        <f t="shared" si="10"/>
        <v>60.900000000000006</v>
      </c>
      <c r="I29" s="11">
        <f t="shared" si="11"/>
        <v>44.900000000000006</v>
      </c>
      <c r="J29" s="85">
        <f t="shared" si="12"/>
        <v>4.1916436915178538E-2</v>
      </c>
      <c r="K29" s="85">
        <f t="shared" si="13"/>
        <v>4.0674496564535242E-2</v>
      </c>
      <c r="L29" s="85">
        <f t="shared" si="14"/>
        <v>4.1312313415513821E-2</v>
      </c>
      <c r="M29" s="85">
        <f t="shared" si="15"/>
        <v>4.0074125550150656E-2</v>
      </c>
      <c r="N29" s="11"/>
      <c r="O29" s="18"/>
      <c r="P29" s="20" t="s">
        <v>33</v>
      </c>
      <c r="Q29" s="18">
        <v>50.483895000000004</v>
      </c>
      <c r="R29" s="18">
        <v>54.483895000000004</v>
      </c>
      <c r="S29" s="19">
        <v>58.483895000000004</v>
      </c>
      <c r="T29" s="18">
        <v>43.17</v>
      </c>
      <c r="U29" s="18"/>
      <c r="V29" s="18"/>
      <c r="W29" s="18"/>
      <c r="X29" s="64">
        <f t="shared" si="5"/>
        <v>8.9999999999999913E-2</v>
      </c>
      <c r="Y29" s="64">
        <f t="shared" si="6"/>
        <v>2.6046746229117054E-2</v>
      </c>
      <c r="Z29" s="64">
        <f t="shared" si="6"/>
        <v>0.15004995004995006</v>
      </c>
      <c r="AA29" s="55"/>
      <c r="AB29" s="20" t="s">
        <v>33</v>
      </c>
      <c r="AC29" s="18">
        <v>46.315500000000007</v>
      </c>
      <c r="AD29" s="19">
        <v>56.999250000000004</v>
      </c>
      <c r="AE29" s="18">
        <v>37.537500000000001</v>
      </c>
      <c r="AH29" s="12"/>
      <c r="AI29" s="12"/>
      <c r="AJ29" s="12"/>
    </row>
    <row r="30" spans="1:36" ht="18" customHeight="1">
      <c r="A30" s="20" t="s">
        <v>34</v>
      </c>
      <c r="B30" s="18">
        <f t="shared" si="24"/>
        <v>55.7</v>
      </c>
      <c r="C30" s="18">
        <f t="shared" si="25"/>
        <v>59.900000000000006</v>
      </c>
      <c r="D30" s="18">
        <f t="shared" si="26"/>
        <v>64</v>
      </c>
      <c r="E30" s="18">
        <f t="shared" si="27"/>
        <v>48.400000000000006</v>
      </c>
      <c r="F30" s="11">
        <f t="shared" si="8"/>
        <v>55.7</v>
      </c>
      <c r="G30" s="11">
        <f t="shared" si="9"/>
        <v>59.900000000000006</v>
      </c>
      <c r="H30" s="11">
        <f t="shared" si="10"/>
        <v>64</v>
      </c>
      <c r="I30" s="11">
        <f t="shared" si="11"/>
        <v>48.400000000000006</v>
      </c>
      <c r="J30" s="85">
        <f t="shared" si="12"/>
        <v>4.1016907179886174E-2</v>
      </c>
      <c r="K30" s="85">
        <f t="shared" si="13"/>
        <v>4.1641759574648544E-2</v>
      </c>
      <c r="L30" s="85">
        <f t="shared" si="14"/>
        <v>4.0559463298939308E-2</v>
      </c>
      <c r="M30" s="85">
        <f t="shared" si="15"/>
        <v>4.1084104108410485E-2</v>
      </c>
      <c r="N30" s="11"/>
      <c r="O30" s="18"/>
      <c r="P30" s="20" t="s">
        <v>34</v>
      </c>
      <c r="Q30" s="18">
        <v>53.505375000000001</v>
      </c>
      <c r="R30" s="18">
        <v>57.505375000000001</v>
      </c>
      <c r="S30" s="19">
        <v>61.505375000000001</v>
      </c>
      <c r="T30" s="18">
        <v>46.49</v>
      </c>
      <c r="U30" s="18"/>
      <c r="V30" s="18"/>
      <c r="W30" s="18"/>
      <c r="X30" s="64">
        <f t="shared" si="5"/>
        <v>8.9999999999999733E-2</v>
      </c>
      <c r="Y30" s="64">
        <f t="shared" si="6"/>
        <v>2.6038669102252845E-2</v>
      </c>
      <c r="Z30" s="64">
        <f t="shared" si="6"/>
        <v>0.15003092145949282</v>
      </c>
      <c r="AA30" s="55"/>
      <c r="AB30" s="20" t="s">
        <v>34</v>
      </c>
      <c r="AC30" s="18">
        <v>49.087500000000013</v>
      </c>
      <c r="AD30" s="19">
        <v>59.944500000000005</v>
      </c>
      <c r="AE30" s="18">
        <v>40.425000000000004</v>
      </c>
      <c r="AH30" s="12"/>
      <c r="AI30" s="12"/>
      <c r="AJ30" s="12"/>
    </row>
    <row r="31" spans="1:36" ht="12" customHeight="1">
      <c r="A31" s="20"/>
      <c r="B31" s="18"/>
      <c r="C31" s="18"/>
      <c r="D31" s="18"/>
      <c r="E31" s="18"/>
      <c r="F31" s="11">
        <f t="shared" si="8"/>
        <v>0</v>
      </c>
      <c r="G31" s="11">
        <f t="shared" si="9"/>
        <v>0</v>
      </c>
      <c r="H31" s="11">
        <f t="shared" si="10"/>
        <v>0</v>
      </c>
      <c r="I31" s="11">
        <f t="shared" si="11"/>
        <v>0</v>
      </c>
      <c r="J31" s="85" t="str">
        <f t="shared" si="12"/>
        <v xml:space="preserve"> </v>
      </c>
      <c r="K31" s="85" t="str">
        <f t="shared" si="13"/>
        <v xml:space="preserve"> </v>
      </c>
      <c r="L31" s="85" t="str">
        <f t="shared" si="14"/>
        <v xml:space="preserve"> </v>
      </c>
      <c r="M31" s="85" t="str">
        <f t="shared" si="15"/>
        <v xml:space="preserve"> </v>
      </c>
      <c r="N31" s="11"/>
      <c r="O31" s="18"/>
      <c r="P31" s="20"/>
      <c r="Q31" s="18"/>
      <c r="R31" s="18"/>
      <c r="S31" s="19"/>
      <c r="T31" s="18"/>
      <c r="U31" s="18"/>
      <c r="V31" s="18"/>
      <c r="W31" s="18"/>
      <c r="X31" s="64" t="str">
        <f t="shared" si="5"/>
        <v xml:space="preserve"> </v>
      </c>
      <c r="Y31" s="64" t="str">
        <f t="shared" si="6"/>
        <v xml:space="preserve"> </v>
      </c>
      <c r="Z31" s="64" t="str">
        <f t="shared" si="6"/>
        <v xml:space="preserve"> </v>
      </c>
      <c r="AA31" s="55"/>
      <c r="AB31" s="20"/>
      <c r="AC31" s="18"/>
      <c r="AD31" s="19"/>
      <c r="AE31" s="18"/>
      <c r="AH31" s="12"/>
      <c r="AI31" s="12"/>
      <c r="AJ31" s="12"/>
    </row>
    <row r="32" spans="1:36" ht="18" customHeight="1">
      <c r="A32" s="13" t="s">
        <v>35</v>
      </c>
      <c r="B32" s="18">
        <f t="shared" si="24"/>
        <v>19.900000000000002</v>
      </c>
      <c r="C32" s="18">
        <f t="shared" si="25"/>
        <v>19.900000000000002</v>
      </c>
      <c r="D32" s="18">
        <f t="shared" si="26"/>
        <v>19.900000000000002</v>
      </c>
      <c r="E32" s="18">
        <f t="shared" si="27"/>
        <v>19.900000000000002</v>
      </c>
      <c r="F32" s="11">
        <f t="shared" si="8"/>
        <v>19.900000000000002</v>
      </c>
      <c r="G32" s="11">
        <f t="shared" si="9"/>
        <v>19.900000000000002</v>
      </c>
      <c r="H32" s="11">
        <f t="shared" si="10"/>
        <v>19.900000000000002</v>
      </c>
      <c r="I32" s="11">
        <f t="shared" si="11"/>
        <v>19.900000000000002</v>
      </c>
      <c r="J32" s="85">
        <f t="shared" si="12"/>
        <v>4.4208316935589721E-2</v>
      </c>
      <c r="K32" s="85">
        <f t="shared" si="13"/>
        <v>4.4208316935589721E-2</v>
      </c>
      <c r="L32" s="85">
        <f t="shared" si="14"/>
        <v>4.4208316935589721E-2</v>
      </c>
      <c r="M32" s="85">
        <f t="shared" si="15"/>
        <v>4.4208316935589721E-2</v>
      </c>
      <c r="N32" s="11"/>
      <c r="O32" s="18"/>
      <c r="P32" s="13" t="s">
        <v>35</v>
      </c>
      <c r="Q32" s="18">
        <v>19.057500000000001</v>
      </c>
      <c r="R32" s="18">
        <v>19.057500000000001</v>
      </c>
      <c r="S32" s="19">
        <v>19.057500000000001</v>
      </c>
      <c r="T32" s="18">
        <v>19.057500000000001</v>
      </c>
      <c r="U32" s="18">
        <f>AC32*1.1</f>
        <v>19.057500000000001</v>
      </c>
      <c r="V32" s="18">
        <f t="shared" ref="V32:W33" si="28">AD32*1.1</f>
        <v>19.057500000000001</v>
      </c>
      <c r="W32" s="18">
        <f t="shared" si="28"/>
        <v>19.057500000000001</v>
      </c>
      <c r="X32" s="70">
        <f t="shared" si="5"/>
        <v>0.1000000000000001</v>
      </c>
      <c r="Y32" s="70">
        <f t="shared" si="6"/>
        <v>0.1000000000000001</v>
      </c>
      <c r="Z32" s="70">
        <f t="shared" si="6"/>
        <v>0.1000000000000001</v>
      </c>
      <c r="AA32" s="55"/>
      <c r="AB32" s="13" t="s">
        <v>35</v>
      </c>
      <c r="AC32" s="18">
        <v>17.324999999999999</v>
      </c>
      <c r="AD32" s="19">
        <v>17.324999999999999</v>
      </c>
      <c r="AE32" s="18">
        <v>17.324999999999999</v>
      </c>
      <c r="AH32" s="12"/>
      <c r="AI32" s="12"/>
      <c r="AJ32" s="12"/>
    </row>
    <row r="33" spans="1:36" ht="18" customHeight="1">
      <c r="A33" s="13" t="s">
        <v>22</v>
      </c>
      <c r="B33" s="18">
        <f t="shared" si="24"/>
        <v>63.5</v>
      </c>
      <c r="C33" s="18" t="s">
        <v>19</v>
      </c>
      <c r="D33" s="18" t="s">
        <v>19</v>
      </c>
      <c r="E33" s="18">
        <f t="shared" si="27"/>
        <v>47.6</v>
      </c>
      <c r="F33" s="11">
        <f t="shared" si="8"/>
        <v>63.5</v>
      </c>
      <c r="G33" s="11">
        <f t="shared" si="9"/>
        <v>0</v>
      </c>
      <c r="H33" s="11">
        <f t="shared" si="10"/>
        <v>0</v>
      </c>
      <c r="I33" s="11">
        <f t="shared" si="11"/>
        <v>47.6</v>
      </c>
      <c r="J33" s="85">
        <f t="shared" si="12"/>
        <v>4.1256723074904744E-2</v>
      </c>
      <c r="K33" s="85" t="str">
        <f t="shared" si="13"/>
        <v xml:space="preserve"> </v>
      </c>
      <c r="L33" s="85" t="str">
        <f t="shared" si="14"/>
        <v xml:space="preserve"> </v>
      </c>
      <c r="M33" s="85">
        <f t="shared" si="15"/>
        <v>4.0710131619222406E-2</v>
      </c>
      <c r="N33" s="11"/>
      <c r="O33" s="18"/>
      <c r="P33" s="13" t="s">
        <v>22</v>
      </c>
      <c r="Q33" s="18">
        <v>60.984000000000009</v>
      </c>
      <c r="R33" s="18" t="s">
        <v>27</v>
      </c>
      <c r="S33" s="19" t="s">
        <v>27</v>
      </c>
      <c r="T33" s="18">
        <v>45.738000000000007</v>
      </c>
      <c r="U33" s="18">
        <f>AC33*1.1</f>
        <v>60.984000000000009</v>
      </c>
      <c r="V33" s="18"/>
      <c r="W33" s="18">
        <f t="shared" si="28"/>
        <v>45.738000000000007</v>
      </c>
      <c r="X33" s="70">
        <f t="shared" si="5"/>
        <v>0.10000000000000006</v>
      </c>
      <c r="Y33" s="70" t="str">
        <f t="shared" si="6"/>
        <v xml:space="preserve"> </v>
      </c>
      <c r="Z33" s="70">
        <f t="shared" si="6"/>
        <v>0.10000000000000002</v>
      </c>
      <c r="AA33" s="55"/>
      <c r="AB33" s="13" t="s">
        <v>22</v>
      </c>
      <c r="AC33" s="18">
        <v>55.440000000000005</v>
      </c>
      <c r="AD33" s="19" t="s">
        <v>27</v>
      </c>
      <c r="AE33" s="18">
        <v>41.580000000000005</v>
      </c>
      <c r="AH33" s="12"/>
      <c r="AI33" s="12"/>
      <c r="AJ33" s="12"/>
    </row>
    <row r="34" spans="1:36" ht="15.75" customHeight="1">
      <c r="A34" s="13"/>
      <c r="B34" s="18"/>
      <c r="C34" s="18"/>
      <c r="D34" s="18"/>
      <c r="E34" s="18"/>
      <c r="F34" s="11">
        <f t="shared" si="8"/>
        <v>0</v>
      </c>
      <c r="G34" s="11">
        <f t="shared" si="9"/>
        <v>0</v>
      </c>
      <c r="H34" s="11">
        <f t="shared" si="10"/>
        <v>0</v>
      </c>
      <c r="I34" s="11">
        <f t="shared" si="11"/>
        <v>0</v>
      </c>
      <c r="J34" s="85" t="str">
        <f t="shared" si="12"/>
        <v xml:space="preserve"> </v>
      </c>
      <c r="K34" s="85" t="str">
        <f t="shared" si="13"/>
        <v xml:space="preserve"> </v>
      </c>
      <c r="L34" s="85" t="str">
        <f t="shared" si="14"/>
        <v xml:space="preserve"> </v>
      </c>
      <c r="M34" s="85" t="str">
        <f t="shared" si="15"/>
        <v xml:space="preserve"> </v>
      </c>
      <c r="N34" s="11"/>
      <c r="O34" s="18"/>
      <c r="P34" s="13"/>
      <c r="Q34" s="18"/>
      <c r="R34" s="18"/>
      <c r="S34" s="18"/>
      <c r="T34" s="18"/>
      <c r="U34" s="18"/>
      <c r="V34" s="18"/>
      <c r="W34" s="18"/>
      <c r="X34" s="64" t="str">
        <f t="shared" si="5"/>
        <v xml:space="preserve"> </v>
      </c>
      <c r="Y34" s="64" t="str">
        <f t="shared" si="6"/>
        <v xml:space="preserve"> </v>
      </c>
      <c r="Z34" s="64" t="str">
        <f t="shared" si="6"/>
        <v xml:space="preserve"> </v>
      </c>
      <c r="AA34" s="55"/>
      <c r="AB34" s="13"/>
      <c r="AC34" s="18"/>
      <c r="AD34" s="18"/>
      <c r="AE34" s="18"/>
      <c r="AH34" s="12"/>
      <c r="AI34" s="12"/>
      <c r="AJ34" s="12"/>
    </row>
    <row r="35" spans="1:36" ht="15" customHeight="1" thickBot="1">
      <c r="A35" s="9" t="s">
        <v>36</v>
      </c>
      <c r="B35" s="9"/>
      <c r="C35" s="9"/>
      <c r="D35" s="9"/>
      <c r="E35" s="9"/>
      <c r="F35" s="11">
        <f t="shared" si="8"/>
        <v>0</v>
      </c>
      <c r="G35" s="11">
        <f t="shared" si="9"/>
        <v>0</v>
      </c>
      <c r="H35" s="11">
        <f t="shared" si="10"/>
        <v>0</v>
      </c>
      <c r="I35" s="11">
        <f t="shared" si="11"/>
        <v>0</v>
      </c>
      <c r="J35" s="85" t="str">
        <f t="shared" si="12"/>
        <v xml:space="preserve"> </v>
      </c>
      <c r="K35" s="85" t="str">
        <f t="shared" si="13"/>
        <v xml:space="preserve"> </v>
      </c>
      <c r="L35" s="85" t="str">
        <f t="shared" si="14"/>
        <v xml:space="preserve"> </v>
      </c>
      <c r="M35" s="85" t="str">
        <f t="shared" si="15"/>
        <v xml:space="preserve"> </v>
      </c>
      <c r="N35" s="11"/>
      <c r="O35" s="9"/>
      <c r="P35" s="9" t="s">
        <v>36</v>
      </c>
      <c r="Q35" s="9"/>
      <c r="R35" s="9"/>
      <c r="S35" s="9"/>
      <c r="T35" s="9"/>
      <c r="U35" s="9"/>
      <c r="V35" s="9"/>
      <c r="W35" s="9"/>
      <c r="X35" s="64" t="str">
        <f t="shared" si="5"/>
        <v xml:space="preserve"> </v>
      </c>
      <c r="Y35" s="64" t="str">
        <f t="shared" si="6"/>
        <v xml:space="preserve"> </v>
      </c>
      <c r="Z35" s="64" t="str">
        <f t="shared" si="6"/>
        <v xml:space="preserve"> </v>
      </c>
      <c r="AA35" s="55"/>
      <c r="AB35" s="9" t="s">
        <v>36</v>
      </c>
      <c r="AC35" s="9"/>
      <c r="AD35" s="9"/>
      <c r="AE35" s="9"/>
      <c r="AH35" s="12"/>
      <c r="AI35" s="12"/>
      <c r="AJ35" s="12"/>
    </row>
    <row r="36" spans="1:36" ht="18" customHeight="1" thickTop="1">
      <c r="A36" s="13" t="s">
        <v>14</v>
      </c>
      <c r="B36" s="18">
        <f>F36</f>
        <v>115.30000000000001</v>
      </c>
      <c r="C36" s="18">
        <f t="shared" ref="C36:E36" si="29">G36</f>
        <v>133.6</v>
      </c>
      <c r="D36" s="18">
        <f t="shared" si="29"/>
        <v>133.6</v>
      </c>
      <c r="E36" s="18">
        <f t="shared" si="29"/>
        <v>70.3</v>
      </c>
      <c r="F36" s="11">
        <f t="shared" si="8"/>
        <v>115.30000000000001</v>
      </c>
      <c r="G36" s="11">
        <f t="shared" si="9"/>
        <v>133.6</v>
      </c>
      <c r="H36" s="11">
        <f t="shared" si="10"/>
        <v>133.6</v>
      </c>
      <c r="I36" s="11">
        <f t="shared" si="11"/>
        <v>70.3</v>
      </c>
      <c r="J36" s="85">
        <f t="shared" si="12"/>
        <v>4.0730190021265912E-2</v>
      </c>
      <c r="K36" s="85">
        <f t="shared" si="13"/>
        <v>4.0393916810538402E-2</v>
      </c>
      <c r="L36" s="85">
        <f t="shared" si="14"/>
        <v>4.0393916810538402E-2</v>
      </c>
      <c r="M36" s="85">
        <f t="shared" si="15"/>
        <v>4.055654233274119E-2</v>
      </c>
      <c r="N36" s="11"/>
      <c r="O36" s="18"/>
      <c r="P36" s="13" t="s">
        <v>14</v>
      </c>
      <c r="Q36" s="18">
        <v>110.78760000000001</v>
      </c>
      <c r="R36" s="18">
        <v>128.41290000000001</v>
      </c>
      <c r="S36" s="18">
        <v>128.41290000000001</v>
      </c>
      <c r="T36" s="18">
        <v>67.56</v>
      </c>
      <c r="U36" s="18"/>
      <c r="V36" s="18"/>
      <c r="W36" s="18"/>
      <c r="X36" s="64">
        <f t="shared" si="5"/>
        <v>8.9999999999999955E-2</v>
      </c>
      <c r="Y36" s="64">
        <f t="shared" si="6"/>
        <v>9.0000000000000038E-2</v>
      </c>
      <c r="Z36" s="64">
        <f t="shared" si="6"/>
        <v>0.12487512487512487</v>
      </c>
      <c r="AA36" s="55"/>
      <c r="AB36" s="13" t="s">
        <v>14</v>
      </c>
      <c r="AC36" s="18">
        <v>101.64000000000001</v>
      </c>
      <c r="AD36" s="18">
        <v>117.81</v>
      </c>
      <c r="AE36" s="18">
        <v>60.06</v>
      </c>
      <c r="AH36" s="12"/>
      <c r="AI36" s="12"/>
      <c r="AJ36" s="12"/>
    </row>
    <row r="37" spans="1:36" ht="18" customHeight="1">
      <c r="A37" s="13" t="s">
        <v>15</v>
      </c>
      <c r="B37" s="18">
        <f t="shared" ref="B37:B42" si="30">F37</f>
        <v>116.60000000000001</v>
      </c>
      <c r="C37" s="18">
        <f t="shared" ref="C37:C42" si="31">G37</f>
        <v>136.20000000000002</v>
      </c>
      <c r="D37" s="18">
        <f t="shared" ref="D37:D42" si="32">H37</f>
        <v>136.20000000000002</v>
      </c>
      <c r="E37" s="18">
        <f t="shared" ref="E37:E42" si="33">I37</f>
        <v>70.3</v>
      </c>
      <c r="F37" s="11">
        <f t="shared" si="8"/>
        <v>116.60000000000001</v>
      </c>
      <c r="G37" s="11">
        <f t="shared" si="9"/>
        <v>136.20000000000002</v>
      </c>
      <c r="H37" s="11">
        <f t="shared" si="10"/>
        <v>136.20000000000002</v>
      </c>
      <c r="I37" s="11">
        <f t="shared" si="11"/>
        <v>70.3</v>
      </c>
      <c r="J37" s="85">
        <f t="shared" si="12"/>
        <v>4.0638913023203146E-2</v>
      </c>
      <c r="K37" s="85">
        <f t="shared" si="13"/>
        <v>4.024415951021465E-2</v>
      </c>
      <c r="L37" s="85">
        <f t="shared" si="14"/>
        <v>4.024415951021465E-2</v>
      </c>
      <c r="M37" s="85">
        <f t="shared" si="15"/>
        <v>4.055654233274119E-2</v>
      </c>
      <c r="N37" s="11"/>
      <c r="O37" s="18"/>
      <c r="P37" s="13" t="s">
        <v>15</v>
      </c>
      <c r="Q37" s="18">
        <v>112.04655000000002</v>
      </c>
      <c r="R37" s="18">
        <v>130.9308</v>
      </c>
      <c r="S37" s="18">
        <v>130.9308</v>
      </c>
      <c r="T37" s="18">
        <v>67.56</v>
      </c>
      <c r="U37" s="18"/>
      <c r="V37" s="18"/>
      <c r="W37" s="18"/>
      <c r="X37" s="64">
        <f t="shared" si="5"/>
        <v>9.0000000000000066E-2</v>
      </c>
      <c r="Y37" s="64">
        <f t="shared" si="6"/>
        <v>0.09</v>
      </c>
      <c r="Z37" s="64">
        <f t="shared" si="6"/>
        <v>8.3213083213083044E-2</v>
      </c>
      <c r="AA37" s="55"/>
      <c r="AB37" s="13" t="s">
        <v>15</v>
      </c>
      <c r="AC37" s="18">
        <v>102.79500000000002</v>
      </c>
      <c r="AD37" s="18">
        <v>120.12</v>
      </c>
      <c r="AE37" s="18">
        <v>62.370000000000012</v>
      </c>
      <c r="AH37" s="12"/>
      <c r="AI37" s="12"/>
      <c r="AJ37" s="12"/>
    </row>
    <row r="38" spans="1:36" ht="18" customHeight="1">
      <c r="A38" s="13" t="s">
        <v>16</v>
      </c>
      <c r="B38" s="18">
        <f t="shared" si="30"/>
        <v>117.9</v>
      </c>
      <c r="C38" s="18">
        <f t="shared" si="31"/>
        <v>137.5</v>
      </c>
      <c r="D38" s="18">
        <f t="shared" si="32"/>
        <v>137.5</v>
      </c>
      <c r="E38" s="18">
        <f t="shared" si="33"/>
        <v>71</v>
      </c>
      <c r="F38" s="11">
        <f t="shared" si="8"/>
        <v>117.9</v>
      </c>
      <c r="G38" s="11">
        <f t="shared" si="9"/>
        <v>137.5</v>
      </c>
      <c r="H38" s="11">
        <f t="shared" si="10"/>
        <v>137.5</v>
      </c>
      <c r="I38" s="11">
        <f t="shared" si="11"/>
        <v>71</v>
      </c>
      <c r="J38" s="85">
        <f t="shared" si="12"/>
        <v>4.0549664402875378E-2</v>
      </c>
      <c r="K38" s="85">
        <f t="shared" si="13"/>
        <v>4.0171420250057183E-2</v>
      </c>
      <c r="L38" s="85">
        <f t="shared" si="14"/>
        <v>4.0171420250057183E-2</v>
      </c>
      <c r="M38" s="85">
        <f t="shared" si="15"/>
        <v>4.0750513046027573E-2</v>
      </c>
      <c r="N38" s="11"/>
      <c r="O38" s="18"/>
      <c r="P38" s="13" t="s">
        <v>16</v>
      </c>
      <c r="Q38" s="18">
        <v>113.30550000000001</v>
      </c>
      <c r="R38" s="18">
        <v>132.18975</v>
      </c>
      <c r="S38" s="18">
        <v>132.18975</v>
      </c>
      <c r="T38" s="18">
        <v>68.22</v>
      </c>
      <c r="U38" s="18"/>
      <c r="V38" s="18"/>
      <c r="W38" s="18"/>
      <c r="X38" s="64">
        <f t="shared" si="5"/>
        <v>8.9999999999999913E-2</v>
      </c>
      <c r="Y38" s="64">
        <f t="shared" si="6"/>
        <v>8.9999999999999858E-2</v>
      </c>
      <c r="Z38" s="64">
        <f t="shared" si="6"/>
        <v>5.4730983302411745E-2</v>
      </c>
      <c r="AA38" s="55"/>
      <c r="AB38" s="13" t="s">
        <v>16</v>
      </c>
      <c r="AC38" s="18">
        <v>103.95000000000002</v>
      </c>
      <c r="AD38" s="18">
        <v>121.27500000000002</v>
      </c>
      <c r="AE38" s="18">
        <v>64.680000000000007</v>
      </c>
      <c r="AH38" s="12"/>
      <c r="AI38" s="12"/>
      <c r="AJ38" s="12"/>
    </row>
    <row r="39" spans="1:36" ht="18" customHeight="1">
      <c r="A39" s="13" t="s">
        <v>17</v>
      </c>
      <c r="B39" s="18">
        <f t="shared" si="30"/>
        <v>117.9</v>
      </c>
      <c r="C39" s="18">
        <f t="shared" si="31"/>
        <v>137.5</v>
      </c>
      <c r="D39" s="18">
        <f t="shared" si="32"/>
        <v>137.5</v>
      </c>
      <c r="E39" s="18">
        <f t="shared" si="33"/>
        <v>71</v>
      </c>
      <c r="F39" s="11">
        <f t="shared" si="8"/>
        <v>117.9</v>
      </c>
      <c r="G39" s="11">
        <f t="shared" si="9"/>
        <v>137.5</v>
      </c>
      <c r="H39" s="11">
        <f t="shared" si="10"/>
        <v>137.5</v>
      </c>
      <c r="I39" s="11">
        <f t="shared" si="11"/>
        <v>71</v>
      </c>
      <c r="J39" s="85">
        <f t="shared" si="12"/>
        <v>4.0549664402875378E-2</v>
      </c>
      <c r="K39" s="85">
        <f t="shared" si="13"/>
        <v>4.0171420250057183E-2</v>
      </c>
      <c r="L39" s="85">
        <f t="shared" si="14"/>
        <v>4.0171420250057183E-2</v>
      </c>
      <c r="M39" s="85">
        <f t="shared" si="15"/>
        <v>4.0750513046027573E-2</v>
      </c>
      <c r="N39" s="11"/>
      <c r="O39" s="18"/>
      <c r="P39" s="13" t="s">
        <v>17</v>
      </c>
      <c r="Q39" s="18">
        <v>113.30550000000001</v>
      </c>
      <c r="R39" s="18">
        <v>132.18975</v>
      </c>
      <c r="S39" s="18">
        <v>132.18975</v>
      </c>
      <c r="T39" s="18">
        <v>68.22</v>
      </c>
      <c r="U39" s="18"/>
      <c r="V39" s="18"/>
      <c r="W39" s="18"/>
      <c r="X39" s="64">
        <f t="shared" si="5"/>
        <v>8.9999999999999913E-2</v>
      </c>
      <c r="Y39" s="64">
        <f t="shared" si="6"/>
        <v>8.9999999999999858E-2</v>
      </c>
      <c r="Z39" s="64">
        <f t="shared" si="6"/>
        <v>5.4730983302411745E-2</v>
      </c>
      <c r="AA39" s="55"/>
      <c r="AB39" s="13" t="s">
        <v>17</v>
      </c>
      <c r="AC39" s="18">
        <v>103.95000000000002</v>
      </c>
      <c r="AD39" s="18">
        <v>121.27500000000002</v>
      </c>
      <c r="AE39" s="18">
        <v>64.680000000000007</v>
      </c>
      <c r="AH39" s="12"/>
      <c r="AI39" s="12"/>
      <c r="AJ39" s="12"/>
    </row>
    <row r="40" spans="1:36" ht="18" customHeight="1">
      <c r="A40" s="13" t="s">
        <v>18</v>
      </c>
      <c r="B40" s="18" t="s">
        <v>19</v>
      </c>
      <c r="C40" s="18" t="s">
        <v>19</v>
      </c>
      <c r="D40" s="18" t="s">
        <v>19</v>
      </c>
      <c r="E40" s="18" t="s">
        <v>19</v>
      </c>
      <c r="F40" s="11">
        <f t="shared" si="8"/>
        <v>0</v>
      </c>
      <c r="G40" s="11">
        <f t="shared" si="9"/>
        <v>0</v>
      </c>
      <c r="H40" s="11">
        <f t="shared" si="10"/>
        <v>0</v>
      </c>
      <c r="I40" s="11">
        <f t="shared" si="11"/>
        <v>0</v>
      </c>
      <c r="J40" s="85" t="str">
        <f t="shared" si="12"/>
        <v xml:space="preserve"> </v>
      </c>
      <c r="K40" s="85" t="str">
        <f t="shared" si="13"/>
        <v xml:space="preserve"> </v>
      </c>
      <c r="L40" s="85" t="str">
        <f t="shared" si="14"/>
        <v xml:space="preserve"> </v>
      </c>
      <c r="M40" s="85" t="str">
        <f t="shared" si="15"/>
        <v xml:space="preserve"> </v>
      </c>
      <c r="N40" s="11"/>
      <c r="O40" s="11"/>
      <c r="P40" s="13" t="s">
        <v>18</v>
      </c>
      <c r="Q40" s="11" t="s">
        <v>27</v>
      </c>
      <c r="R40" s="11" t="s">
        <v>27</v>
      </c>
      <c r="S40" s="11" t="s">
        <v>27</v>
      </c>
      <c r="T40" s="11" t="s">
        <v>27</v>
      </c>
      <c r="U40" s="11"/>
      <c r="V40" s="11"/>
      <c r="W40" s="11"/>
      <c r="X40" s="70" t="str">
        <f t="shared" si="5"/>
        <v xml:space="preserve"> </v>
      </c>
      <c r="Y40" s="70" t="str">
        <f t="shared" si="6"/>
        <v xml:space="preserve"> </v>
      </c>
      <c r="Z40" s="70" t="str">
        <f t="shared" si="6"/>
        <v xml:space="preserve"> </v>
      </c>
      <c r="AA40" s="55"/>
      <c r="AB40" s="13" t="s">
        <v>18</v>
      </c>
      <c r="AC40" s="11" t="s">
        <v>27</v>
      </c>
      <c r="AD40" s="11" t="s">
        <v>27</v>
      </c>
      <c r="AE40" s="11" t="s">
        <v>27</v>
      </c>
      <c r="AH40" s="12"/>
      <c r="AI40" s="12"/>
      <c r="AJ40" s="12"/>
    </row>
    <row r="41" spans="1:36" ht="18" customHeight="1">
      <c r="A41" s="13" t="s">
        <v>37</v>
      </c>
      <c r="B41" s="18">
        <f t="shared" si="30"/>
        <v>23.8</v>
      </c>
      <c r="C41" s="18">
        <f t="shared" si="31"/>
        <v>39.700000000000003</v>
      </c>
      <c r="D41" s="18">
        <f t="shared" si="32"/>
        <v>39.700000000000003</v>
      </c>
      <c r="E41" s="18">
        <f t="shared" si="33"/>
        <v>15.9</v>
      </c>
      <c r="F41" s="11">
        <f t="shared" si="8"/>
        <v>23.8</v>
      </c>
      <c r="G41" s="11">
        <f t="shared" si="9"/>
        <v>39.700000000000003</v>
      </c>
      <c r="H41" s="11">
        <f t="shared" si="10"/>
        <v>39.700000000000003</v>
      </c>
      <c r="I41" s="11">
        <f t="shared" si="11"/>
        <v>15.9</v>
      </c>
      <c r="J41" s="85">
        <f t="shared" si="12"/>
        <v>4.0710131619222406E-2</v>
      </c>
      <c r="K41" s="85">
        <f t="shared" si="13"/>
        <v>4.158467794831433E-2</v>
      </c>
      <c r="L41" s="85">
        <f t="shared" si="14"/>
        <v>4.158467794831433E-2</v>
      </c>
      <c r="M41" s="85">
        <f t="shared" si="15"/>
        <v>4.2896497441951856E-2</v>
      </c>
      <c r="N41" s="11"/>
      <c r="O41" s="18"/>
      <c r="P41" s="13" t="s">
        <v>37</v>
      </c>
      <c r="Q41" s="18">
        <v>22.869000000000003</v>
      </c>
      <c r="R41" s="18">
        <v>38.115000000000002</v>
      </c>
      <c r="S41" s="18">
        <v>38.115000000000002</v>
      </c>
      <c r="T41" s="18">
        <v>15.246000000000002</v>
      </c>
      <c r="U41" s="18">
        <f>AC41*1.1</f>
        <v>22.869000000000003</v>
      </c>
      <c r="V41" s="18">
        <f t="shared" ref="V41:W42" si="34">AD41*1.1</f>
        <v>38.115000000000002</v>
      </c>
      <c r="W41" s="18">
        <f t="shared" si="34"/>
        <v>15.246000000000002</v>
      </c>
      <c r="X41" s="70">
        <f t="shared" si="5"/>
        <v>0.10000000000000002</v>
      </c>
      <c r="Y41" s="70">
        <f t="shared" si="6"/>
        <v>0.1000000000000001</v>
      </c>
      <c r="Z41" s="70">
        <f t="shared" si="6"/>
        <v>0.10000000000000006</v>
      </c>
      <c r="AA41" s="55"/>
      <c r="AB41" s="13" t="s">
        <v>37</v>
      </c>
      <c r="AC41" s="18">
        <v>20.790000000000003</v>
      </c>
      <c r="AD41" s="18">
        <v>34.65</v>
      </c>
      <c r="AE41" s="18">
        <v>13.860000000000001</v>
      </c>
      <c r="AH41" s="12"/>
      <c r="AI41" s="12"/>
      <c r="AJ41" s="12"/>
    </row>
    <row r="42" spans="1:36" ht="17.25" customHeight="1">
      <c r="A42" s="13" t="s">
        <v>22</v>
      </c>
      <c r="B42" s="18">
        <f t="shared" si="30"/>
        <v>39.700000000000003</v>
      </c>
      <c r="C42" s="18">
        <f t="shared" si="31"/>
        <v>79.300000000000011</v>
      </c>
      <c r="D42" s="18">
        <f t="shared" si="32"/>
        <v>79.300000000000011</v>
      </c>
      <c r="E42" s="18">
        <f t="shared" si="33"/>
        <v>37</v>
      </c>
      <c r="F42" s="11">
        <f t="shared" si="8"/>
        <v>39.700000000000003</v>
      </c>
      <c r="G42" s="11">
        <f t="shared" si="9"/>
        <v>79.300000000000011</v>
      </c>
      <c r="H42" s="11">
        <f t="shared" si="10"/>
        <v>79.300000000000011</v>
      </c>
      <c r="I42" s="11">
        <f t="shared" si="11"/>
        <v>37</v>
      </c>
      <c r="J42" s="85">
        <f t="shared" si="12"/>
        <v>4.158467794831433E-2</v>
      </c>
      <c r="K42" s="85">
        <f t="shared" si="13"/>
        <v>4.0272858454676728E-2</v>
      </c>
      <c r="L42" s="85">
        <f t="shared" si="14"/>
        <v>4.0272858454676728E-2</v>
      </c>
      <c r="M42" s="85">
        <f t="shared" si="15"/>
        <v>4.0085455669871102E-2</v>
      </c>
      <c r="N42" s="11"/>
      <c r="O42" s="18"/>
      <c r="P42" s="13" t="s">
        <v>22</v>
      </c>
      <c r="Q42" s="18">
        <v>38.115000000000002</v>
      </c>
      <c r="R42" s="18">
        <v>76.23</v>
      </c>
      <c r="S42" s="18">
        <v>76.23</v>
      </c>
      <c r="T42" s="18">
        <v>35.574000000000005</v>
      </c>
      <c r="U42" s="18">
        <f>AC42*1.1</f>
        <v>38.115000000000002</v>
      </c>
      <c r="V42" s="18">
        <f t="shared" si="34"/>
        <v>76.23</v>
      </c>
      <c r="W42" s="18">
        <f t="shared" si="34"/>
        <v>35.574000000000005</v>
      </c>
      <c r="X42" s="70">
        <f t="shared" si="5"/>
        <v>0.1000000000000001</v>
      </c>
      <c r="Y42" s="70">
        <f t="shared" si="6"/>
        <v>0.1000000000000001</v>
      </c>
      <c r="Z42" s="70">
        <f t="shared" si="6"/>
        <v>0.10000000000000005</v>
      </c>
      <c r="AA42" s="55"/>
      <c r="AB42" s="13" t="s">
        <v>22</v>
      </c>
      <c r="AC42" s="18">
        <v>34.65</v>
      </c>
      <c r="AD42" s="18">
        <v>69.3</v>
      </c>
      <c r="AE42" s="18">
        <v>32.340000000000003</v>
      </c>
      <c r="AH42" s="12"/>
      <c r="AI42" s="12"/>
      <c r="AJ42" s="12"/>
    </row>
    <row r="43" spans="1:36" ht="17.25" customHeight="1">
      <c r="A43" s="13"/>
      <c r="B43" s="21"/>
      <c r="C43" s="21"/>
      <c r="D43" s="21"/>
      <c r="E43" s="21"/>
      <c r="F43" s="21"/>
      <c r="G43" s="21"/>
      <c r="H43" s="21"/>
      <c r="I43" s="21"/>
      <c r="J43" s="86"/>
      <c r="K43" s="86"/>
      <c r="L43" s="86"/>
      <c r="M43" s="86"/>
      <c r="N43" s="21"/>
      <c r="O43" s="21"/>
      <c r="P43" s="13"/>
      <c r="Q43" s="21"/>
      <c r="R43" s="21"/>
      <c r="S43" s="21"/>
      <c r="T43" s="21"/>
      <c r="U43" s="21"/>
      <c r="V43" s="21"/>
      <c r="W43" s="21"/>
      <c r="X43" s="65"/>
      <c r="Y43" s="65"/>
      <c r="Z43" s="65"/>
      <c r="AA43" s="21"/>
      <c r="AB43" s="13"/>
      <c r="AC43" s="21"/>
      <c r="AD43" s="21"/>
      <c r="AE43" s="21"/>
      <c r="AF43">
        <v>5.75</v>
      </c>
    </row>
    <row r="44" spans="1:36" ht="17.25" customHeight="1">
      <c r="A44" s="78" t="s">
        <v>38</v>
      </c>
      <c r="B44" s="21"/>
      <c r="C44" s="23"/>
      <c r="D44" s="21"/>
      <c r="E44" s="23"/>
      <c r="F44" s="23">
        <f>CEILING(U44*(1+$F$8),0.1)</f>
        <v>6.6000000000000005</v>
      </c>
      <c r="G44" s="23"/>
      <c r="H44" s="23"/>
      <c r="I44" s="23"/>
      <c r="J44" s="87">
        <f>(F44-U44)/U44</f>
        <v>4.7619047619047734E-2</v>
      </c>
      <c r="K44" s="88"/>
      <c r="L44" s="88"/>
      <c r="M44" s="88"/>
      <c r="N44" s="23"/>
      <c r="O44" s="23"/>
      <c r="P44" s="78" t="s">
        <v>39</v>
      </c>
      <c r="Q44" s="21"/>
      <c r="R44" s="23"/>
      <c r="S44" s="21"/>
      <c r="T44" s="23"/>
      <c r="U44" s="23">
        <v>6.3</v>
      </c>
      <c r="V44" s="23"/>
      <c r="W44" s="23"/>
      <c r="X44" s="66">
        <f>IFERROR((U44-AF43)/AF43," ")</f>
        <v>9.5652173913043453E-2</v>
      </c>
      <c r="Y44" s="67"/>
      <c r="Z44" s="67"/>
      <c r="AA44" s="23"/>
      <c r="AB44" s="22" t="s">
        <v>40</v>
      </c>
      <c r="AC44" s="21"/>
      <c r="AD44" s="21"/>
      <c r="AE44" s="23"/>
      <c r="AF44">
        <v>18.48</v>
      </c>
    </row>
    <row r="45" spans="1:36" ht="17.25" customHeight="1">
      <c r="A45" s="79" t="s">
        <v>41</v>
      </c>
      <c r="B45" s="23"/>
      <c r="D45" s="21"/>
      <c r="E45" s="23"/>
      <c r="F45" s="23">
        <f t="shared" ref="F45:F47" si="35">CEILING(U45*(1+$F$8),0.1)</f>
        <v>21.200000000000003</v>
      </c>
      <c r="G45" s="23"/>
      <c r="H45" s="23"/>
      <c r="I45" s="23"/>
      <c r="J45" s="87">
        <f t="shared" ref="J45:J46" si="36">(F45-U45)/U45</f>
        <v>4.2896497441951974E-2</v>
      </c>
      <c r="K45" s="88"/>
      <c r="L45" s="88"/>
      <c r="M45" s="88"/>
      <c r="N45" s="23"/>
      <c r="O45" s="23"/>
      <c r="P45" s="79" t="s">
        <v>42</v>
      </c>
      <c r="Q45" s="21"/>
      <c r="R45" s="23"/>
      <c r="S45" s="21"/>
      <c r="T45" s="23"/>
      <c r="U45" s="23">
        <f>18.48*1.1</f>
        <v>20.328000000000003</v>
      </c>
      <c r="V45" s="23"/>
      <c r="W45" s="23"/>
      <c r="X45" s="66">
        <f t="shared" ref="X45:X46" si="37">IFERROR((U45-AF44)/AF44," ")</f>
        <v>0.10000000000000013</v>
      </c>
      <c r="Y45" s="67"/>
      <c r="Z45" s="67"/>
      <c r="AA45" s="23"/>
      <c r="AB45" s="24" t="s">
        <v>43</v>
      </c>
      <c r="AC45" s="21"/>
      <c r="AD45" s="21"/>
      <c r="AE45" s="23"/>
      <c r="AF45">
        <v>46.2</v>
      </c>
    </row>
    <row r="46" spans="1:36" ht="17.25" customHeight="1">
      <c r="A46" s="80"/>
      <c r="B46" s="26"/>
      <c r="C46" s="27"/>
      <c r="D46" s="26"/>
      <c r="E46" s="27"/>
      <c r="F46" s="23">
        <f t="shared" si="35"/>
        <v>52.900000000000006</v>
      </c>
      <c r="G46" s="27"/>
      <c r="H46" s="27"/>
      <c r="I46" s="27"/>
      <c r="J46" s="87">
        <f t="shared" si="36"/>
        <v>4.0928768201495436E-2</v>
      </c>
      <c r="K46" s="89"/>
      <c r="L46" s="89"/>
      <c r="M46" s="89"/>
      <c r="N46" s="27"/>
      <c r="O46" s="27"/>
      <c r="P46" s="80" t="s">
        <v>44</v>
      </c>
      <c r="Q46" s="26"/>
      <c r="R46" s="27"/>
      <c r="S46" s="26"/>
      <c r="T46" s="27"/>
      <c r="U46" s="26">
        <f>46.2*1.1</f>
        <v>50.820000000000007</v>
      </c>
      <c r="V46" s="27"/>
      <c r="W46" s="27"/>
      <c r="X46" s="66">
        <f t="shared" si="37"/>
        <v>0.10000000000000009</v>
      </c>
      <c r="Y46" s="68"/>
      <c r="Z46" s="68"/>
      <c r="AA46" s="27"/>
      <c r="AB46" s="25" t="s">
        <v>44</v>
      </c>
      <c r="AC46" s="26"/>
      <c r="AD46" s="26"/>
      <c r="AE46" s="27"/>
    </row>
    <row r="47" spans="1:36" ht="16.149999999999999" customHeight="1">
      <c r="A47" s="81" t="s">
        <v>45</v>
      </c>
      <c r="B47" s="28"/>
      <c r="C47" s="28"/>
      <c r="D47" s="28"/>
      <c r="E47" s="28"/>
      <c r="F47" s="23">
        <f t="shared" si="35"/>
        <v>0</v>
      </c>
      <c r="G47" s="28"/>
      <c r="H47" s="28"/>
      <c r="I47" s="28"/>
      <c r="J47" s="69"/>
      <c r="K47" s="69"/>
      <c r="L47" s="69"/>
      <c r="M47" s="69"/>
      <c r="N47" s="28"/>
      <c r="O47" s="28"/>
      <c r="P47" s="81" t="s">
        <v>46</v>
      </c>
      <c r="Q47" s="28"/>
      <c r="R47" s="28"/>
      <c r="S47" s="28"/>
      <c r="T47" s="28"/>
      <c r="U47" s="28"/>
      <c r="V47" s="28"/>
      <c r="W47" s="28"/>
      <c r="X47" s="69"/>
      <c r="Y47" s="69"/>
      <c r="Z47" s="69"/>
      <c r="AA47" s="28"/>
      <c r="AB47" s="235" t="s">
        <v>47</v>
      </c>
      <c r="AC47" s="235"/>
      <c r="AD47" s="235"/>
      <c r="AE47" s="235"/>
    </row>
    <row r="48" spans="1:36" ht="15" customHeight="1">
      <c r="A48" s="9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82"/>
      <c r="AC48" s="282"/>
      <c r="AD48" s="282"/>
      <c r="AE48" s="282"/>
    </row>
    <row r="49" spans="1:31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35"/>
      <c r="AC49" s="235"/>
      <c r="AD49" s="235"/>
      <c r="AE49" s="235"/>
    </row>
    <row r="50" spans="1:31" ht="15.75" hidden="1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237"/>
      <c r="AC50" s="237"/>
      <c r="AD50" s="30"/>
      <c r="AE50" s="30"/>
    </row>
    <row r="51" spans="1:3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35"/>
      <c r="AC51" s="235"/>
      <c r="AD51" s="235"/>
      <c r="AE51" s="235"/>
    </row>
  </sheetData>
  <mergeCells count="19">
    <mergeCell ref="AB51:AE51"/>
    <mergeCell ref="P4:T4"/>
    <mergeCell ref="AB4:AE4"/>
    <mergeCell ref="P5:T5"/>
    <mergeCell ref="AB5:AE5"/>
    <mergeCell ref="P6:T6"/>
    <mergeCell ref="U6:W7"/>
    <mergeCell ref="X6:Z7"/>
    <mergeCell ref="AB6:AE6"/>
    <mergeCell ref="AB25:AE25"/>
    <mergeCell ref="AB47:AE47"/>
    <mergeCell ref="AB48:AE48"/>
    <mergeCell ref="AB49:AE49"/>
    <mergeCell ref="AB50:AC50"/>
    <mergeCell ref="A4:E4"/>
    <mergeCell ref="A5:E5"/>
    <mergeCell ref="A6:E6"/>
    <mergeCell ref="J8:M8"/>
    <mergeCell ref="F7:I7"/>
  </mergeCells>
  <printOptions horizontalCentered="1"/>
  <pageMargins left="0" right="0" top="0" bottom="0" header="0" footer="0"/>
  <pageSetup scale="8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6145" r:id="rId4">
          <objectPr defaultSize="0" autoPict="0" r:id="rId5">
            <anchor moveWithCells="1" sizeWithCells="1">
              <from>
                <xdr:col>27</xdr:col>
                <xdr:colOff>260350</xdr:colOff>
                <xdr:row>0</xdr:row>
                <xdr:rowOff>133350</xdr:rowOff>
              </from>
              <to>
                <xdr:col>27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6145" r:id="rId4"/>
      </mc:Fallback>
    </mc:AlternateContent>
    <mc:AlternateContent xmlns:mc="http://schemas.openxmlformats.org/markup-compatibility/2006">
      <mc:Choice Requires="x14">
        <oleObject progId="MSPhotoEd.3" shapeId="6146" r:id="rId6">
          <objectPr defaultSize="0" autoPict="0" r:id="rId5">
            <anchor moveWithCells="1" sizeWithCells="1">
              <from>
                <xdr:col>15</xdr:col>
                <xdr:colOff>260350</xdr:colOff>
                <xdr:row>0</xdr:row>
                <xdr:rowOff>133350</xdr:rowOff>
              </from>
              <to>
                <xdr:col>16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6146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3497-0779-42C0-A950-47EDCBA0D51A}">
  <sheetPr>
    <tabColor rgb="FFFF0000"/>
  </sheetPr>
  <dimension ref="A1:P47"/>
  <sheetViews>
    <sheetView view="pageBreakPreview" topLeftCell="B1" zoomScale="80" zoomScaleNormal="100" zoomScaleSheetLayoutView="80" workbookViewId="0">
      <selection activeCell="I8" sqref="I8"/>
    </sheetView>
  </sheetViews>
  <sheetFormatPr defaultColWidth="10.84375" defaultRowHeight="15.5"/>
  <cols>
    <col min="1" max="1" width="40.23046875" style="31" hidden="1" customWidth="1"/>
    <col min="2" max="2" width="55.765625" style="31" customWidth="1"/>
    <col min="3" max="3" width="23.84375" style="32" customWidth="1"/>
    <col min="4" max="4" width="23.84375" style="32" hidden="1" customWidth="1"/>
    <col min="5" max="5" width="23.84375" style="32" customWidth="1"/>
    <col min="6" max="6" width="20.23046875" style="32" customWidth="1"/>
    <col min="7" max="7" width="15.765625" style="32" customWidth="1"/>
    <col min="8" max="8" width="55.765625" style="31" customWidth="1"/>
    <col min="9" max="11" width="23.84375" style="32" customWidth="1"/>
    <col min="12" max="12" width="55.765625" style="31" customWidth="1"/>
    <col min="13" max="13" width="23.84375" style="32" customWidth="1"/>
    <col min="14" max="16384" width="10.84375" style="31"/>
  </cols>
  <sheetData>
    <row r="1" spans="1:16" ht="79.150000000000006" customHeight="1"/>
    <row r="2" spans="1:16" customFormat="1" ht="19.5" customHeight="1">
      <c r="A2" s="52" t="s">
        <v>0</v>
      </c>
      <c r="B2" s="233" t="s">
        <v>0</v>
      </c>
      <c r="C2" s="233"/>
      <c r="D2" s="1"/>
      <c r="E2" s="1"/>
      <c r="F2" s="1"/>
      <c r="G2" s="1"/>
      <c r="H2" s="233" t="s">
        <v>0</v>
      </c>
      <c r="I2" s="233"/>
      <c r="J2" s="1"/>
      <c r="K2" s="1"/>
      <c r="L2" s="233" t="s">
        <v>0</v>
      </c>
      <c r="M2" s="233"/>
      <c r="N2" s="52"/>
    </row>
    <row r="3" spans="1:16" customFormat="1" ht="23.25" customHeight="1">
      <c r="A3" s="51" t="s">
        <v>1</v>
      </c>
      <c r="B3" s="234" t="s">
        <v>1</v>
      </c>
      <c r="C3" s="234"/>
      <c r="D3" s="83">
        <v>0.04</v>
      </c>
      <c r="E3" s="2"/>
      <c r="F3" s="2"/>
      <c r="G3" s="2"/>
      <c r="H3" s="234" t="s">
        <v>1</v>
      </c>
      <c r="I3" s="234"/>
      <c r="J3" s="2"/>
      <c r="K3" s="2"/>
      <c r="L3" s="234" t="s">
        <v>1</v>
      </c>
      <c r="M3" s="234"/>
      <c r="N3" s="51"/>
    </row>
    <row r="4" spans="1:16" customFormat="1" ht="18" customHeight="1">
      <c r="A4" s="53">
        <v>44361</v>
      </c>
      <c r="B4" s="238">
        <v>45292</v>
      </c>
      <c r="C4" s="238"/>
      <c r="D4" s="50"/>
      <c r="E4" s="50"/>
      <c r="F4" s="50"/>
      <c r="G4" s="50"/>
      <c r="H4" s="238">
        <v>44565</v>
      </c>
      <c r="I4" s="238"/>
      <c r="J4" s="50"/>
      <c r="K4" s="50"/>
      <c r="L4" s="238">
        <v>44361</v>
      </c>
      <c r="M4" s="238"/>
      <c r="N4" s="53"/>
    </row>
    <row r="5" spans="1:16" customFormat="1" ht="18" customHeight="1">
      <c r="A5" s="50"/>
      <c r="B5" s="50"/>
      <c r="C5" s="50"/>
      <c r="D5" s="58" t="s">
        <v>48</v>
      </c>
      <c r="E5" s="58" t="s">
        <v>10</v>
      </c>
      <c r="F5" s="58"/>
      <c r="G5" s="58"/>
      <c r="H5" s="50"/>
      <c r="I5" s="50"/>
      <c r="J5" s="58" t="s">
        <v>48</v>
      </c>
      <c r="K5" s="58" t="s">
        <v>10</v>
      </c>
      <c r="L5" s="50"/>
      <c r="M5" s="50"/>
      <c r="N5" s="50"/>
    </row>
    <row r="6" spans="1:16">
      <c r="A6" s="32" t="s">
        <v>49</v>
      </c>
      <c r="B6" s="54" t="s">
        <v>50</v>
      </c>
      <c r="C6" s="18"/>
      <c r="D6" s="18"/>
      <c r="E6" s="18"/>
      <c r="F6" s="18"/>
      <c r="G6" s="18"/>
      <c r="H6" s="54" t="s">
        <v>50</v>
      </c>
      <c r="I6" s="18"/>
      <c r="J6" s="18"/>
      <c r="K6" s="18"/>
      <c r="L6" s="54" t="s">
        <v>50</v>
      </c>
      <c r="M6" s="18"/>
    </row>
    <row r="7" spans="1:16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P7" s="33" t="s">
        <v>51</v>
      </c>
    </row>
    <row r="8" spans="1:16">
      <c r="A8" s="31" t="s">
        <v>52</v>
      </c>
      <c r="B8" s="54" t="s">
        <v>53</v>
      </c>
      <c r="C8" s="18">
        <v>4</v>
      </c>
      <c r="D8" s="18">
        <f>IFERROR(ROUND(I8*(1+$D$3),1)," ")</f>
        <v>3.3</v>
      </c>
      <c r="E8" s="57">
        <f>IFERROR((C8-J8)/J8," ")</f>
        <v>0.25934671389216823</v>
      </c>
      <c r="F8" s="92">
        <f>IFERROR(I8*(1+E8),0)</f>
        <v>4</v>
      </c>
      <c r="G8" s="92"/>
      <c r="H8" s="54" t="s">
        <v>53</v>
      </c>
      <c r="I8" s="18">
        <v>3.1762500000000005</v>
      </c>
      <c r="J8" s="18">
        <f>IFERROR(M8*1.1," ")</f>
        <v>3.1762500000000005</v>
      </c>
      <c r="K8" s="57">
        <f>IFERROR((I8-M8)/M8," ")</f>
        <v>0.10000000000000009</v>
      </c>
      <c r="L8" s="54" t="s">
        <v>53</v>
      </c>
      <c r="M8" s="18">
        <v>2.8875000000000002</v>
      </c>
    </row>
    <row r="9" spans="1:16">
      <c r="A9" s="31" t="s">
        <v>54</v>
      </c>
      <c r="B9" s="54" t="s">
        <v>55</v>
      </c>
      <c r="C9" s="18">
        <v>14</v>
      </c>
      <c r="D9" s="18">
        <f t="shared" ref="D9:D26" si="0">IFERROR(ROUND(I9*(1+$D$3),1)," ")</f>
        <v>12.9</v>
      </c>
      <c r="E9" s="57">
        <f t="shared" ref="E9:E26" si="1">IFERROR((C9-J9)/J9," ")</f>
        <v>0.13018294836476618</v>
      </c>
      <c r="F9" s="92">
        <f t="shared" ref="F9:F27" si="2">IFERROR(I9*(1+E9),0)</f>
        <v>14.000000000000002</v>
      </c>
      <c r="G9" s="92"/>
      <c r="H9" s="54" t="s">
        <v>55</v>
      </c>
      <c r="I9" s="18">
        <v>12.387375000000004</v>
      </c>
      <c r="J9" s="18">
        <f>IFERROR(M9*1.1," ")</f>
        <v>12.387375000000004</v>
      </c>
      <c r="K9" s="57">
        <f>IFERROR((I9-M9)/M9," ")</f>
        <v>0.10000000000000014</v>
      </c>
      <c r="L9" s="54" t="s">
        <v>55</v>
      </c>
      <c r="M9" s="18">
        <v>11.261250000000002</v>
      </c>
    </row>
    <row r="10" spans="1:16">
      <c r="B10" s="54"/>
      <c r="C10" s="18"/>
      <c r="D10" s="18">
        <f t="shared" si="0"/>
        <v>0</v>
      </c>
      <c r="E10" s="57" t="str">
        <f t="shared" si="1"/>
        <v xml:space="preserve"> </v>
      </c>
      <c r="F10" s="92">
        <f t="shared" si="2"/>
        <v>0</v>
      </c>
      <c r="G10" s="92"/>
      <c r="H10" s="54" t="str">
        <f>IFERROR(CEILING(S10*(1+$H$8),0.1)," ")</f>
        <v xml:space="preserve"> </v>
      </c>
      <c r="I10" s="18"/>
      <c r="J10" s="18"/>
      <c r="K10" s="57" t="str">
        <f t="shared" ref="K10:K26" si="3">IFERROR((I10-M10)/M10," ")</f>
        <v xml:space="preserve"> </v>
      </c>
      <c r="L10" s="54"/>
      <c r="M10" s="18"/>
    </row>
    <row r="11" spans="1:16">
      <c r="A11" s="31" t="s">
        <v>56</v>
      </c>
      <c r="B11" s="54" t="s">
        <v>57</v>
      </c>
      <c r="C11" s="18">
        <v>5</v>
      </c>
      <c r="D11" s="18">
        <f t="shared" si="0"/>
        <v>4.3</v>
      </c>
      <c r="E11" s="57">
        <f t="shared" si="1"/>
        <v>0.21091030181939269</v>
      </c>
      <c r="F11" s="92">
        <f t="shared" si="2"/>
        <v>5</v>
      </c>
      <c r="G11" s="92"/>
      <c r="H11" s="54" t="s">
        <v>57</v>
      </c>
      <c r="I11" s="18">
        <v>4.1291250000000002</v>
      </c>
      <c r="J11" s="18">
        <f t="shared" ref="J11:J26" si="4">IFERROR(M11*1.1," ")</f>
        <v>4.1291250000000002</v>
      </c>
      <c r="K11" s="57">
        <f t="shared" si="3"/>
        <v>0.1</v>
      </c>
      <c r="L11" s="54" t="s">
        <v>57</v>
      </c>
      <c r="M11" s="18">
        <v>3.7537500000000001</v>
      </c>
    </row>
    <row r="12" spans="1:16">
      <c r="B12" s="54"/>
      <c r="C12" s="18"/>
      <c r="D12" s="18">
        <f t="shared" si="0"/>
        <v>0</v>
      </c>
      <c r="E12" s="57" t="str">
        <f t="shared" si="1"/>
        <v xml:space="preserve"> </v>
      </c>
      <c r="F12" s="92">
        <f t="shared" si="2"/>
        <v>0</v>
      </c>
      <c r="G12" s="92"/>
      <c r="H12" s="54"/>
      <c r="I12" s="18"/>
      <c r="J12" s="18"/>
      <c r="K12" s="57" t="str">
        <f t="shared" si="3"/>
        <v xml:space="preserve"> </v>
      </c>
      <c r="L12" s="54"/>
      <c r="M12" s="18"/>
    </row>
    <row r="13" spans="1:16">
      <c r="A13" s="34" t="s">
        <v>58</v>
      </c>
      <c r="B13" s="54" t="s">
        <v>59</v>
      </c>
      <c r="C13" s="18">
        <v>25</v>
      </c>
      <c r="D13" s="18">
        <f t="shared" si="0"/>
        <v>23.8</v>
      </c>
      <c r="E13" s="57">
        <f t="shared" si="1"/>
        <v>9.3182911364729393E-2</v>
      </c>
      <c r="F13" s="92">
        <f t="shared" si="2"/>
        <v>25</v>
      </c>
      <c r="G13" s="92"/>
      <c r="H13" s="54" t="s">
        <v>59</v>
      </c>
      <c r="I13" s="18">
        <v>22.869000000000003</v>
      </c>
      <c r="J13" s="18">
        <f t="shared" si="4"/>
        <v>22.869000000000003</v>
      </c>
      <c r="K13" s="57">
        <f t="shared" si="3"/>
        <v>0.10000000000000002</v>
      </c>
      <c r="L13" s="54" t="s">
        <v>59</v>
      </c>
      <c r="M13" s="18">
        <v>20.790000000000003</v>
      </c>
    </row>
    <row r="14" spans="1:16">
      <c r="A14" s="34" t="s">
        <v>60</v>
      </c>
      <c r="B14" s="54" t="s">
        <v>61</v>
      </c>
      <c r="C14" s="18">
        <v>35</v>
      </c>
      <c r="D14" s="18">
        <f t="shared" si="0"/>
        <v>33</v>
      </c>
      <c r="E14" s="57">
        <f t="shared" si="1"/>
        <v>0.10192837465564716</v>
      </c>
      <c r="F14" s="92">
        <f t="shared" si="2"/>
        <v>35</v>
      </c>
      <c r="G14" s="92"/>
      <c r="H14" s="54" t="s">
        <v>61</v>
      </c>
      <c r="I14" s="18">
        <v>31.762500000000006</v>
      </c>
      <c r="J14" s="18">
        <f t="shared" si="4"/>
        <v>31.762500000000006</v>
      </c>
      <c r="K14" s="57">
        <f t="shared" si="3"/>
        <v>0.10000000000000009</v>
      </c>
      <c r="L14" s="54" t="s">
        <v>61</v>
      </c>
      <c r="M14" s="18">
        <v>28.875000000000004</v>
      </c>
    </row>
    <row r="15" spans="1:16">
      <c r="A15" s="34" t="s">
        <v>62</v>
      </c>
      <c r="B15" s="54" t="s">
        <v>63</v>
      </c>
      <c r="C15" s="18">
        <v>4</v>
      </c>
      <c r="D15" s="18">
        <f t="shared" si="0"/>
        <v>3.3</v>
      </c>
      <c r="E15" s="57">
        <f t="shared" si="1"/>
        <v>0.25934671389216823</v>
      </c>
      <c r="F15" s="92">
        <f t="shared" si="2"/>
        <v>4</v>
      </c>
      <c r="G15" s="92"/>
      <c r="H15" s="54" t="s">
        <v>63</v>
      </c>
      <c r="I15" s="18">
        <v>3.1762500000000005</v>
      </c>
      <c r="J15" s="18">
        <f t="shared" si="4"/>
        <v>3.1762500000000005</v>
      </c>
      <c r="K15" s="57">
        <f t="shared" si="3"/>
        <v>0.10000000000000009</v>
      </c>
      <c r="L15" s="54" t="s">
        <v>63</v>
      </c>
      <c r="M15" s="18">
        <v>2.8875000000000002</v>
      </c>
    </row>
    <row r="16" spans="1:16">
      <c r="A16" s="34" t="s">
        <v>64</v>
      </c>
      <c r="B16" s="54" t="s">
        <v>65</v>
      </c>
      <c r="C16" s="18">
        <v>4</v>
      </c>
      <c r="D16" s="18">
        <f t="shared" si="0"/>
        <v>3.3</v>
      </c>
      <c r="E16" s="57">
        <f t="shared" si="1"/>
        <v>0.25934671389216823</v>
      </c>
      <c r="F16" s="92">
        <f t="shared" si="2"/>
        <v>4</v>
      </c>
      <c r="G16" s="92"/>
      <c r="H16" s="54" t="s">
        <v>65</v>
      </c>
      <c r="I16" s="18">
        <v>3.1762500000000005</v>
      </c>
      <c r="J16" s="18">
        <f t="shared" si="4"/>
        <v>3.1762500000000005</v>
      </c>
      <c r="K16" s="57">
        <f t="shared" si="3"/>
        <v>0.10000000000000009</v>
      </c>
      <c r="L16" s="54" t="s">
        <v>65</v>
      </c>
      <c r="M16" s="18">
        <v>2.8875000000000002</v>
      </c>
    </row>
    <row r="17" spans="1:13" ht="14.5" customHeight="1">
      <c r="B17" s="54"/>
      <c r="C17" s="18"/>
      <c r="D17" s="18">
        <f t="shared" si="0"/>
        <v>0</v>
      </c>
      <c r="E17" s="57" t="str">
        <f t="shared" si="1"/>
        <v xml:space="preserve"> </v>
      </c>
      <c r="F17" s="92">
        <f t="shared" si="2"/>
        <v>0</v>
      </c>
      <c r="G17" s="92"/>
      <c r="H17" s="54"/>
      <c r="I17" s="18"/>
      <c r="J17" s="18"/>
      <c r="K17" s="57" t="str">
        <f t="shared" si="3"/>
        <v xml:space="preserve"> </v>
      </c>
      <c r="L17" s="54"/>
      <c r="M17" s="18"/>
    </row>
    <row r="18" spans="1:13">
      <c r="A18" s="34" t="s">
        <v>66</v>
      </c>
      <c r="B18" s="54" t="s">
        <v>67</v>
      </c>
      <c r="C18" s="18">
        <v>30</v>
      </c>
      <c r="D18" s="18">
        <f t="shared" si="0"/>
        <v>26.4</v>
      </c>
      <c r="E18" s="57">
        <f t="shared" si="1"/>
        <v>0.18063754427390774</v>
      </c>
      <c r="F18" s="92">
        <f t="shared" si="2"/>
        <v>29.999999999999996</v>
      </c>
      <c r="G18" s="92"/>
      <c r="H18" s="54" t="s">
        <v>67</v>
      </c>
      <c r="I18" s="18">
        <v>25.410000000000004</v>
      </c>
      <c r="J18" s="59">
        <f t="shared" si="4"/>
        <v>25.410000000000004</v>
      </c>
      <c r="K18" s="60">
        <f t="shared" si="3"/>
        <v>0.10000000000000009</v>
      </c>
      <c r="L18" s="54" t="s">
        <v>67</v>
      </c>
      <c r="M18" s="18">
        <v>23.1</v>
      </c>
    </row>
    <row r="19" spans="1:13">
      <c r="A19" s="34" t="s">
        <v>68</v>
      </c>
      <c r="B19" s="54" t="s">
        <v>69</v>
      </c>
      <c r="C19" s="18">
        <v>20</v>
      </c>
      <c r="D19" s="18">
        <f t="shared" si="0"/>
        <v>19.8</v>
      </c>
      <c r="E19" s="57">
        <f t="shared" si="1"/>
        <v>4.9455594910140309E-2</v>
      </c>
      <c r="F19" s="92">
        <f t="shared" si="2"/>
        <v>20</v>
      </c>
      <c r="G19" s="92"/>
      <c r="H19" s="54" t="s">
        <v>69</v>
      </c>
      <c r="I19" s="18">
        <v>19.057500000000001</v>
      </c>
      <c r="J19" s="59">
        <f t="shared" si="4"/>
        <v>19.057500000000001</v>
      </c>
      <c r="K19" s="60">
        <f t="shared" si="3"/>
        <v>0.1000000000000001</v>
      </c>
      <c r="L19" s="54" t="s">
        <v>69</v>
      </c>
      <c r="M19" s="18">
        <v>17.324999999999999</v>
      </c>
    </row>
    <row r="20" spans="1:13">
      <c r="A20" s="34"/>
      <c r="B20" s="54"/>
      <c r="C20" s="18"/>
      <c r="D20" s="18">
        <f t="shared" si="0"/>
        <v>0</v>
      </c>
      <c r="E20" s="57" t="str">
        <f t="shared" si="1"/>
        <v xml:space="preserve"> </v>
      </c>
      <c r="F20" s="92">
        <f t="shared" si="2"/>
        <v>0</v>
      </c>
      <c r="G20" s="92"/>
      <c r="H20" s="54"/>
      <c r="I20" s="18"/>
      <c r="J20" s="18"/>
      <c r="K20" s="57" t="str">
        <f t="shared" si="3"/>
        <v xml:space="preserve"> </v>
      </c>
      <c r="L20" s="54"/>
      <c r="M20" s="18"/>
    </row>
    <row r="21" spans="1:13" hidden="1">
      <c r="A21" s="34"/>
      <c r="B21" s="54" t="s">
        <v>70</v>
      </c>
      <c r="C21" s="18">
        <v>2.65</v>
      </c>
      <c r="D21" s="18">
        <f>I21*(1+D3)</f>
        <v>2.642640000000001</v>
      </c>
      <c r="E21" s="57">
        <f t="shared" si="1"/>
        <v>4.289649744195162E-2</v>
      </c>
      <c r="F21" s="92">
        <f t="shared" si="2"/>
        <v>2.65</v>
      </c>
      <c r="G21" s="92"/>
      <c r="H21" s="54" t="s">
        <v>70</v>
      </c>
      <c r="I21" s="18">
        <v>2.5410000000000008</v>
      </c>
      <c r="J21" s="59">
        <f t="shared" si="4"/>
        <v>2.5410000000000008</v>
      </c>
      <c r="K21" s="57">
        <f t="shared" si="3"/>
        <v>0.10000000000000012</v>
      </c>
      <c r="L21" s="54" t="s">
        <v>70</v>
      </c>
      <c r="M21" s="18">
        <v>2.3100000000000005</v>
      </c>
    </row>
    <row r="22" spans="1:13">
      <c r="A22" s="34"/>
      <c r="B22" s="54"/>
      <c r="C22" s="18"/>
      <c r="D22" s="18">
        <f t="shared" si="0"/>
        <v>0</v>
      </c>
      <c r="E22" s="57" t="str">
        <f t="shared" si="1"/>
        <v xml:space="preserve"> </v>
      </c>
      <c r="F22" s="92">
        <f t="shared" si="2"/>
        <v>0</v>
      </c>
      <c r="G22" s="92"/>
      <c r="H22" s="54"/>
      <c r="I22" s="18"/>
      <c r="J22" s="59"/>
      <c r="K22" s="60" t="str">
        <f t="shared" si="3"/>
        <v xml:space="preserve"> </v>
      </c>
      <c r="L22" s="54"/>
      <c r="M22" s="18"/>
    </row>
    <row r="23" spans="1:13">
      <c r="A23" s="31" t="s">
        <v>71</v>
      </c>
      <c r="B23" s="54" t="s">
        <v>72</v>
      </c>
      <c r="C23" s="18">
        <v>12</v>
      </c>
      <c r="D23" s="18">
        <f t="shared" si="0"/>
        <v>8.6</v>
      </c>
      <c r="E23" s="57">
        <f t="shared" si="1"/>
        <v>0.4530923621832712</v>
      </c>
      <c r="F23" s="92">
        <f t="shared" si="2"/>
        <v>12</v>
      </c>
      <c r="G23" s="92"/>
      <c r="H23" s="54" t="s">
        <v>72</v>
      </c>
      <c r="I23" s="18">
        <v>8.2582500000000003</v>
      </c>
      <c r="J23" s="59">
        <f t="shared" si="4"/>
        <v>8.2582500000000003</v>
      </c>
      <c r="K23" s="60">
        <f t="shared" si="3"/>
        <v>0.1</v>
      </c>
      <c r="L23" s="54" t="s">
        <v>72</v>
      </c>
      <c r="M23" s="18">
        <v>7.5075000000000003</v>
      </c>
    </row>
    <row r="24" spans="1:13">
      <c r="B24" s="54"/>
      <c r="C24" s="18"/>
      <c r="D24" s="18">
        <f t="shared" si="0"/>
        <v>0</v>
      </c>
      <c r="E24" s="57" t="str">
        <f t="shared" si="1"/>
        <v xml:space="preserve"> </v>
      </c>
      <c r="F24" s="92">
        <f t="shared" si="2"/>
        <v>0</v>
      </c>
      <c r="G24" s="92"/>
      <c r="H24" s="54"/>
      <c r="I24" s="18"/>
      <c r="J24" s="59"/>
      <c r="K24" s="57" t="str">
        <f t="shared" si="3"/>
        <v xml:space="preserve"> </v>
      </c>
      <c r="L24" s="54"/>
      <c r="M24" s="18"/>
    </row>
    <row r="25" spans="1:13">
      <c r="A25" s="34" t="s">
        <v>73</v>
      </c>
      <c r="B25" s="54" t="s">
        <v>74</v>
      </c>
      <c r="C25" s="18" t="s">
        <v>75</v>
      </c>
      <c r="D25" s="18">
        <f t="shared" si="0"/>
        <v>6.6</v>
      </c>
      <c r="E25" s="57" t="str">
        <f t="shared" si="1"/>
        <v xml:space="preserve"> </v>
      </c>
      <c r="F25" s="92">
        <f t="shared" si="2"/>
        <v>0</v>
      </c>
      <c r="G25" s="92"/>
      <c r="H25" s="54" t="s">
        <v>74</v>
      </c>
      <c r="I25" s="18">
        <v>6.3525000000000009</v>
      </c>
      <c r="J25" s="18">
        <f t="shared" si="4"/>
        <v>6.3525000000000009</v>
      </c>
      <c r="K25" s="57">
        <f t="shared" si="3"/>
        <v>0.10000000000000009</v>
      </c>
      <c r="L25" s="54" t="s">
        <v>74</v>
      </c>
      <c r="M25" s="18">
        <v>5.7750000000000004</v>
      </c>
    </row>
    <row r="26" spans="1:13">
      <c r="A26" s="34" t="s">
        <v>76</v>
      </c>
      <c r="B26" s="54" t="s">
        <v>77</v>
      </c>
      <c r="C26" s="18" t="s">
        <v>75</v>
      </c>
      <c r="D26" s="18">
        <f t="shared" si="0"/>
        <v>15.9</v>
      </c>
      <c r="E26" s="57" t="str">
        <f t="shared" si="1"/>
        <v xml:space="preserve"> </v>
      </c>
      <c r="F26" s="92">
        <f t="shared" si="2"/>
        <v>0</v>
      </c>
      <c r="G26" s="92"/>
      <c r="H26" s="54" t="s">
        <v>77</v>
      </c>
      <c r="I26" s="18">
        <v>15.246000000000002</v>
      </c>
      <c r="J26" s="18">
        <f t="shared" si="4"/>
        <v>15.246000000000002</v>
      </c>
      <c r="K26" s="57">
        <f t="shared" si="3"/>
        <v>0.10000000000000006</v>
      </c>
      <c r="L26" s="54" t="s">
        <v>77</v>
      </c>
      <c r="M26" s="18">
        <v>13.860000000000001</v>
      </c>
    </row>
    <row r="27" spans="1:13">
      <c r="A27" s="34" t="s">
        <v>78</v>
      </c>
      <c r="B27" s="54" t="s">
        <v>79</v>
      </c>
      <c r="C27" s="18" t="s">
        <v>75</v>
      </c>
      <c r="D27" s="18" t="str">
        <f t="shared" ref="D27" si="5">IFERROR(I27*(1+$D$3)," ")</f>
        <v xml:space="preserve"> </v>
      </c>
      <c r="E27" s="18"/>
      <c r="F27" s="92">
        <f t="shared" si="2"/>
        <v>0</v>
      </c>
      <c r="G27" s="92"/>
      <c r="H27" s="54" t="s">
        <v>79</v>
      </c>
      <c r="I27" s="18" t="s">
        <v>80</v>
      </c>
      <c r="J27" s="18" t="str">
        <f t="shared" ref="J27" si="6">IFERROR(M27*1.09," ")</f>
        <v xml:space="preserve"> </v>
      </c>
      <c r="K27" s="18"/>
      <c r="L27" s="54" t="s">
        <v>79</v>
      </c>
      <c r="M27" s="18" t="s">
        <v>81</v>
      </c>
    </row>
    <row r="28" spans="1:13">
      <c r="A28" s="34"/>
      <c r="B28" s="54"/>
      <c r="C28" s="18"/>
      <c r="D28" s="18"/>
      <c r="E28" s="18"/>
      <c r="F28" s="18"/>
      <c r="G28" s="18"/>
      <c r="H28" s="54"/>
      <c r="I28" s="18"/>
      <c r="J28" s="18"/>
      <c r="K28" s="18"/>
      <c r="L28" s="54"/>
      <c r="M28" s="18"/>
    </row>
    <row r="29" spans="1:13">
      <c r="A29" s="31" t="s">
        <v>82</v>
      </c>
      <c r="D29" s="18"/>
      <c r="E29" s="18"/>
      <c r="F29" s="18"/>
      <c r="G29" s="18"/>
      <c r="J29" s="18"/>
      <c r="K29" s="18"/>
      <c r="L29" s="54" t="s">
        <v>83</v>
      </c>
      <c r="M29" s="18"/>
    </row>
    <row r="30" spans="1:13">
      <c r="A30" s="31" t="s">
        <v>84</v>
      </c>
      <c r="D30" s="18"/>
      <c r="E30" s="18"/>
      <c r="F30" s="18"/>
      <c r="G30" s="18"/>
      <c r="J30" s="18"/>
      <c r="K30" s="18"/>
      <c r="L30" s="54" t="s">
        <v>84</v>
      </c>
      <c r="M30" s="18">
        <v>34.65</v>
      </c>
    </row>
    <row r="31" spans="1:13">
      <c r="A31" s="31" t="s">
        <v>85</v>
      </c>
      <c r="D31" s="18"/>
      <c r="E31" s="18"/>
      <c r="F31" s="18"/>
      <c r="G31" s="18"/>
      <c r="J31" s="18"/>
      <c r="K31" s="18"/>
      <c r="L31" s="54" t="s">
        <v>85</v>
      </c>
      <c r="M31" s="18">
        <v>43.890000000000008</v>
      </c>
    </row>
    <row r="32" spans="1:13">
      <c r="A32" s="35" t="s">
        <v>86</v>
      </c>
      <c r="B32" s="61"/>
      <c r="C32" s="62"/>
      <c r="D32" s="59"/>
      <c r="E32" s="59"/>
      <c r="F32" s="59"/>
      <c r="G32" s="59"/>
      <c r="H32" s="61"/>
      <c r="I32" s="62"/>
      <c r="J32" s="59"/>
      <c r="K32" s="59"/>
      <c r="L32" s="54" t="s">
        <v>86</v>
      </c>
      <c r="M32" s="18">
        <v>63.525000000000013</v>
      </c>
    </row>
    <row r="33" spans="1:12">
      <c r="B33" s="61"/>
      <c r="D33" s="91"/>
      <c r="H33" s="61"/>
    </row>
    <row r="41" spans="1:12">
      <c r="B41" s="61"/>
      <c r="C41" s="62"/>
      <c r="D41" s="62"/>
      <c r="E41" s="62"/>
      <c r="F41" s="62"/>
      <c r="G41" s="62"/>
      <c r="H41" s="61"/>
      <c r="I41" s="62"/>
      <c r="J41" s="62"/>
      <c r="K41" s="62"/>
    </row>
    <row r="42" spans="1:12">
      <c r="B42" s="61"/>
      <c r="C42" s="62"/>
      <c r="D42" s="62"/>
      <c r="E42" s="62"/>
      <c r="F42" s="62"/>
      <c r="G42" s="62"/>
      <c r="H42" s="61"/>
      <c r="I42" s="62"/>
      <c r="J42" s="62"/>
      <c r="K42" s="62"/>
    </row>
    <row r="44" spans="1:12">
      <c r="L44" s="84" t="e">
        <f>(H44-W45)/W45</f>
        <v>#DIV/0!</v>
      </c>
    </row>
    <row r="45" spans="1:12">
      <c r="B45" s="61"/>
      <c r="H45" s="61"/>
      <c r="L45" s="84" t="e">
        <f>(H45-W44)/W44</f>
        <v>#DIV/0!</v>
      </c>
    </row>
    <row r="46" spans="1:12">
      <c r="L46" s="84" t="e">
        <f>(H47-W46)/W46</f>
        <v>#DIV/0!</v>
      </c>
    </row>
    <row r="47" spans="1:12">
      <c r="A47" s="61"/>
      <c r="B47" s="61"/>
      <c r="C47" s="62"/>
      <c r="D47" s="62"/>
      <c r="H47" s="61"/>
      <c r="I47" s="62"/>
      <c r="J47" s="62"/>
    </row>
  </sheetData>
  <mergeCells count="9">
    <mergeCell ref="B2:C2"/>
    <mergeCell ref="B3:C3"/>
    <mergeCell ref="B4:C4"/>
    <mergeCell ref="H2:I2"/>
    <mergeCell ref="L2:M2"/>
    <mergeCell ref="H3:I3"/>
    <mergeCell ref="L3:M3"/>
    <mergeCell ref="H4:I4"/>
    <mergeCell ref="L4:M4"/>
  </mergeCells>
  <printOptions horizontalCentered="1"/>
  <pageMargins left="0.70866141732283472" right="0.70866141732283472" top="0.35433070866141736" bottom="0.15748031496062992" header="0" footer="0"/>
  <pageSetup scale="95"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7169" r:id="rId4">
          <objectPr defaultSize="0" autoPict="0" r:id="rId5">
            <anchor moveWithCells="1" sizeWithCells="1">
              <from>
                <xdr:col>11</xdr:col>
                <xdr:colOff>146050</xdr:colOff>
                <xdr:row>0</xdr:row>
                <xdr:rowOff>133350</xdr:rowOff>
              </from>
              <to>
                <xdr:col>11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7169" r:id="rId4"/>
      </mc:Fallback>
    </mc:AlternateContent>
    <mc:AlternateContent xmlns:mc="http://schemas.openxmlformats.org/markup-compatibility/2006">
      <mc:Choice Requires="x14">
        <oleObject progId="MSPhotoEd.3" shapeId="7170" r:id="rId6">
          <objectPr defaultSize="0" autoPict="0" r:id="rId5">
            <anchor moveWithCells="1" sizeWithCells="1">
              <from>
                <xdr:col>7</xdr:col>
                <xdr:colOff>146050</xdr:colOff>
                <xdr:row>0</xdr:row>
                <xdr:rowOff>133350</xdr:rowOff>
              </from>
              <to>
                <xdr:col>7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7170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tabColor rgb="FFFF0000"/>
    <pageSetUpPr fitToPage="1"/>
  </sheetPr>
  <dimension ref="A4:GW51"/>
  <sheetViews>
    <sheetView defaultGridColor="0" view="pageBreakPreview" colorId="22" zoomScale="60" zoomScaleNormal="100" workbookViewId="0">
      <selection activeCell="G27" sqref="G27"/>
    </sheetView>
  </sheetViews>
  <sheetFormatPr defaultColWidth="9" defaultRowHeight="15.5"/>
  <cols>
    <col min="1" max="1" width="26.765625" customWidth="1"/>
    <col min="2" max="12" width="20.69140625" customWidth="1"/>
    <col min="13" max="13" width="26.765625" customWidth="1"/>
    <col min="14" max="16" width="20.69140625" customWidth="1"/>
    <col min="18" max="21" width="9" customWidth="1"/>
  </cols>
  <sheetData>
    <row r="4" spans="1:205" ht="19.5" customHeight="1">
      <c r="A4" s="233" t="s">
        <v>0</v>
      </c>
      <c r="B4" s="233"/>
      <c r="C4" s="233"/>
      <c r="D4" s="233"/>
      <c r="E4" s="233"/>
      <c r="F4" s="1"/>
      <c r="G4" s="1"/>
      <c r="H4" s="1"/>
      <c r="I4" s="1"/>
      <c r="J4" s="1"/>
      <c r="K4" s="1"/>
      <c r="L4" s="1"/>
      <c r="M4" s="233" t="s">
        <v>0</v>
      </c>
      <c r="N4" s="233"/>
      <c r="O4" s="233"/>
      <c r="P4" s="233"/>
    </row>
    <row r="5" spans="1:205" ht="23.25" customHeight="1">
      <c r="A5" s="234" t="s">
        <v>1</v>
      </c>
      <c r="B5" s="234"/>
      <c r="C5" s="234"/>
      <c r="D5" s="234"/>
      <c r="E5" s="234"/>
      <c r="F5" s="2"/>
      <c r="G5" s="2"/>
      <c r="H5" s="2"/>
      <c r="I5" s="2"/>
      <c r="J5" s="2"/>
      <c r="K5" s="2"/>
      <c r="L5" s="2"/>
      <c r="M5" s="234" t="s">
        <v>1</v>
      </c>
      <c r="N5" s="234"/>
      <c r="O5" s="234"/>
      <c r="P5" s="234"/>
    </row>
    <row r="6" spans="1:205" ht="18" customHeight="1">
      <c r="A6" s="238">
        <v>44565</v>
      </c>
      <c r="B6" s="238"/>
      <c r="C6" s="238"/>
      <c r="D6" s="238"/>
      <c r="E6" s="238"/>
      <c r="F6" s="279" t="s">
        <v>2</v>
      </c>
      <c r="G6" s="279"/>
      <c r="H6" s="279"/>
      <c r="I6" s="280" t="s">
        <v>3</v>
      </c>
      <c r="J6" s="280"/>
      <c r="K6" s="280"/>
      <c r="L6" s="56"/>
      <c r="M6" s="238">
        <v>44565</v>
      </c>
      <c r="N6" s="238"/>
      <c r="O6" s="238"/>
      <c r="P6" s="238"/>
    </row>
    <row r="7" spans="1:205" ht="22.15" customHeight="1">
      <c r="A7" s="3"/>
      <c r="B7" s="3"/>
      <c r="C7" s="3"/>
      <c r="D7" s="3"/>
      <c r="E7" s="3"/>
      <c r="F7" s="279"/>
      <c r="G7" s="279"/>
      <c r="H7" s="279"/>
      <c r="I7" s="280"/>
      <c r="J7" s="280"/>
      <c r="K7" s="280"/>
      <c r="L7" s="56"/>
      <c r="M7" s="3"/>
      <c r="N7" s="3"/>
      <c r="O7" s="3"/>
      <c r="P7" s="3"/>
      <c r="S7" s="4"/>
    </row>
    <row r="8" spans="1:205" ht="61.9" customHeight="1">
      <c r="A8" s="5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6</v>
      </c>
      <c r="G8" s="6" t="s">
        <v>8</v>
      </c>
      <c r="H8" s="6" t="s">
        <v>9</v>
      </c>
      <c r="I8" s="6" t="s">
        <v>6</v>
      </c>
      <c r="J8" s="6" t="s">
        <v>8</v>
      </c>
      <c r="K8" s="6" t="s">
        <v>9</v>
      </c>
      <c r="L8" s="6"/>
      <c r="M8" s="5" t="s">
        <v>5</v>
      </c>
      <c r="N8" s="6" t="s">
        <v>6</v>
      </c>
      <c r="O8" s="6" t="s">
        <v>8</v>
      </c>
      <c r="P8" s="6" t="s">
        <v>9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</row>
    <row r="9" spans="1:205" ht="17.25" customHeight="1" thickBot="1">
      <c r="A9" s="8"/>
      <c r="B9" s="9"/>
      <c r="C9" s="9"/>
      <c r="D9" s="8"/>
      <c r="E9" s="9"/>
      <c r="F9" s="9"/>
      <c r="G9" s="9"/>
      <c r="H9" s="9"/>
      <c r="I9" s="9"/>
      <c r="J9" s="9"/>
      <c r="K9" s="9"/>
      <c r="L9" s="9"/>
      <c r="M9" s="8"/>
      <c r="N9" s="9"/>
      <c r="O9" s="8"/>
      <c r="P9" s="9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</row>
    <row r="10" spans="1:205" ht="18" customHeight="1" thickTop="1">
      <c r="A10" s="10" t="s">
        <v>11</v>
      </c>
      <c r="B10" s="11">
        <v>34.24</v>
      </c>
      <c r="C10" s="11">
        <v>38.243440000000007</v>
      </c>
      <c r="D10" s="11">
        <v>42.243440000000007</v>
      </c>
      <c r="E10" s="11">
        <v>23.91</v>
      </c>
      <c r="F10" s="11"/>
      <c r="G10" s="11"/>
      <c r="H10" s="11"/>
      <c r="I10" s="64">
        <f t="shared" ref="I10:I42" si="0">IFERROR((B10-N10)/N10," ")</f>
        <v>8.9751750477402928E-2</v>
      </c>
      <c r="J10" s="64">
        <f t="shared" ref="J10:J42" si="1">IFERROR((D10-O10)/O10," ")</f>
        <v>5.4017490674551034E-2</v>
      </c>
      <c r="K10" s="64">
        <f t="shared" ref="K10:K42" si="2">IFERROR((E10-P10)/P10," ")</f>
        <v>0.15007215007214994</v>
      </c>
      <c r="L10" s="55"/>
      <c r="M10" s="10" t="s">
        <v>11</v>
      </c>
      <c r="N10" s="11">
        <v>31.42</v>
      </c>
      <c r="O10" s="11">
        <v>40.078500000000012</v>
      </c>
      <c r="P10" s="11">
        <v>20.790000000000003</v>
      </c>
      <c r="S10" s="12"/>
      <c r="T10" s="12"/>
      <c r="U10" s="12"/>
    </row>
    <row r="11" spans="1:205" ht="18" customHeight="1">
      <c r="A11" s="13" t="s">
        <v>12</v>
      </c>
      <c r="B11" s="11">
        <v>37.139025000000011</v>
      </c>
      <c r="C11" s="11">
        <v>41.139025000000011</v>
      </c>
      <c r="D11" s="11">
        <v>45.139025000000011</v>
      </c>
      <c r="E11" s="11">
        <v>26.9</v>
      </c>
      <c r="F11" s="11"/>
      <c r="G11" s="11"/>
      <c r="H11" s="11"/>
      <c r="I11" s="64">
        <f t="shared" si="0"/>
        <v>9.0000000000000149E-2</v>
      </c>
      <c r="J11" s="64">
        <f t="shared" si="1"/>
        <v>8.7104504211597295E-2</v>
      </c>
      <c r="K11" s="64">
        <f t="shared" si="2"/>
        <v>0.15012559457003888</v>
      </c>
      <c r="L11" s="55"/>
      <c r="M11" s="13" t="s">
        <v>12</v>
      </c>
      <c r="N11" s="11">
        <v>34.072500000000005</v>
      </c>
      <c r="O11" s="11">
        <v>41.522250000000014</v>
      </c>
      <c r="P11" s="11">
        <v>23.388750000000002</v>
      </c>
      <c r="S11" s="12"/>
      <c r="T11" s="12"/>
      <c r="U11" s="12"/>
    </row>
    <row r="12" spans="1:205" ht="18" customHeight="1">
      <c r="A12" s="13" t="s">
        <v>13</v>
      </c>
      <c r="B12" s="11">
        <v>38.088960000000007</v>
      </c>
      <c r="C12" s="11">
        <v>42.088960000000007</v>
      </c>
      <c r="D12" s="11">
        <v>46.088960000000007</v>
      </c>
      <c r="E12" s="11">
        <v>27.23</v>
      </c>
      <c r="F12" s="11"/>
      <c r="G12" s="11"/>
      <c r="H12" s="11"/>
      <c r="I12" s="64">
        <f t="shared" si="0"/>
        <v>9.0163786626596562E-2</v>
      </c>
      <c r="J12" s="64">
        <f t="shared" si="1"/>
        <v>0.10844059644059648</v>
      </c>
      <c r="K12" s="64">
        <f t="shared" si="2"/>
        <v>0.15003695491500363</v>
      </c>
      <c r="L12" s="55"/>
      <c r="M12" s="13" t="s">
        <v>13</v>
      </c>
      <c r="N12" s="11">
        <v>34.938750000000006</v>
      </c>
      <c r="O12" s="11">
        <v>41.580000000000005</v>
      </c>
      <c r="P12" s="11">
        <v>23.677500000000002</v>
      </c>
      <c r="S12" s="12"/>
      <c r="T12" s="12"/>
      <c r="U12" s="12"/>
    </row>
    <row r="13" spans="1:205" ht="15.75" customHeight="1">
      <c r="A13" s="13" t="s">
        <v>14</v>
      </c>
      <c r="B13" s="11">
        <v>38.397975000000002</v>
      </c>
      <c r="C13" s="11">
        <v>42.397975000000002</v>
      </c>
      <c r="D13" s="11">
        <v>46.397975000000002</v>
      </c>
      <c r="E13" s="11">
        <v>28.9</v>
      </c>
      <c r="F13" s="11"/>
      <c r="G13" s="11"/>
      <c r="H13" s="11"/>
      <c r="I13" s="64">
        <f t="shared" si="0"/>
        <v>8.9999999999999872E-2</v>
      </c>
      <c r="J13" s="64">
        <f t="shared" si="1"/>
        <v>9.1614318652362248E-2</v>
      </c>
      <c r="K13" s="64">
        <f t="shared" si="2"/>
        <v>0.15042046076528814</v>
      </c>
      <c r="L13" s="55"/>
      <c r="M13" s="13" t="s">
        <v>14</v>
      </c>
      <c r="N13" s="11">
        <v>35.227500000000006</v>
      </c>
      <c r="O13" s="11">
        <v>42.503999999999998</v>
      </c>
      <c r="P13" s="11">
        <v>25.121250000000003</v>
      </c>
      <c r="S13" s="12"/>
      <c r="T13" s="12"/>
      <c r="U13" s="12"/>
    </row>
    <row r="14" spans="1:205" ht="18" customHeight="1">
      <c r="A14" s="13" t="s">
        <v>15</v>
      </c>
      <c r="B14" s="11">
        <v>40.286400000000015</v>
      </c>
      <c r="C14" s="11">
        <v>44.286400000000015</v>
      </c>
      <c r="D14" s="11">
        <v>48.286400000000015</v>
      </c>
      <c r="E14" s="11">
        <v>29.56</v>
      </c>
      <c r="F14" s="11"/>
      <c r="G14" s="11"/>
      <c r="H14" s="11"/>
      <c r="I14" s="64">
        <f t="shared" si="0"/>
        <v>9.0000000000000163E-2</v>
      </c>
      <c r="J14" s="64">
        <f t="shared" si="1"/>
        <v>0.11187252463848213</v>
      </c>
      <c r="K14" s="64">
        <f t="shared" si="2"/>
        <v>0.15025049856510508</v>
      </c>
      <c r="L14" s="55"/>
      <c r="M14" s="13" t="s">
        <v>15</v>
      </c>
      <c r="N14" s="11">
        <v>36.960000000000008</v>
      </c>
      <c r="O14" s="11">
        <v>43.428000000000011</v>
      </c>
      <c r="P14" s="11">
        <v>25.698750000000004</v>
      </c>
      <c r="S14" s="12"/>
      <c r="T14" s="12"/>
      <c r="U14" s="12"/>
    </row>
    <row r="15" spans="1:205" ht="18" customHeight="1">
      <c r="A15" s="13" t="s">
        <v>16</v>
      </c>
      <c r="B15" s="11">
        <v>42.174825000000006</v>
      </c>
      <c r="C15" s="11">
        <v>46.174825000000006</v>
      </c>
      <c r="D15" s="11">
        <v>50.174825000000006</v>
      </c>
      <c r="E15" s="11">
        <v>30.22</v>
      </c>
      <c r="F15" s="11"/>
      <c r="G15" s="11"/>
      <c r="H15" s="11"/>
      <c r="I15" s="64">
        <f t="shared" si="0"/>
        <v>9.0000000000000066E-2</v>
      </c>
      <c r="J15" s="64">
        <f t="shared" si="1"/>
        <v>0.11531211621070402</v>
      </c>
      <c r="K15" s="64">
        <f t="shared" si="2"/>
        <v>0.15008800723086413</v>
      </c>
      <c r="L15" s="55"/>
      <c r="M15" s="13" t="s">
        <v>16</v>
      </c>
      <c r="N15" s="11">
        <v>38.692500000000003</v>
      </c>
      <c r="O15" s="11">
        <v>44.98725000000001</v>
      </c>
      <c r="P15" s="11">
        <v>26.276250000000005</v>
      </c>
      <c r="S15" s="12"/>
      <c r="T15" s="12"/>
      <c r="U15" s="12"/>
    </row>
    <row r="16" spans="1:205" ht="18" customHeight="1">
      <c r="A16" s="13" t="s">
        <v>17</v>
      </c>
      <c r="B16" s="11">
        <v>42.174825000000006</v>
      </c>
      <c r="C16" s="11">
        <v>46.174825000000006</v>
      </c>
      <c r="D16" s="11">
        <v>50.174825000000006</v>
      </c>
      <c r="E16" s="11">
        <v>30.22</v>
      </c>
      <c r="F16" s="11"/>
      <c r="G16" s="11"/>
      <c r="H16" s="11"/>
      <c r="I16" s="64">
        <f t="shared" si="0"/>
        <v>9.0000000000000066E-2</v>
      </c>
      <c r="J16" s="64">
        <f t="shared" si="1"/>
        <v>0.11531211621070402</v>
      </c>
      <c r="K16" s="64">
        <f t="shared" si="2"/>
        <v>0.15008800723086413</v>
      </c>
      <c r="L16" s="55"/>
      <c r="M16" s="13" t="s">
        <v>17</v>
      </c>
      <c r="N16" s="11">
        <v>38.692500000000003</v>
      </c>
      <c r="O16" s="11">
        <v>44.98725000000001</v>
      </c>
      <c r="P16" s="11">
        <v>26.276250000000005</v>
      </c>
      <c r="S16" s="12"/>
      <c r="T16" s="12"/>
      <c r="U16" s="12"/>
    </row>
    <row r="17" spans="1:21" ht="18" customHeight="1">
      <c r="A17" s="13" t="s">
        <v>18</v>
      </c>
      <c r="B17" s="14" t="s">
        <v>20</v>
      </c>
      <c r="C17" s="11" t="s">
        <v>20</v>
      </c>
      <c r="D17" s="14" t="s">
        <v>20</v>
      </c>
      <c r="E17" s="11">
        <v>54.13</v>
      </c>
      <c r="F17" s="11"/>
      <c r="G17" s="11"/>
      <c r="H17" s="11"/>
      <c r="I17" s="64" t="str">
        <f t="shared" si="0"/>
        <v xml:space="preserve"> </v>
      </c>
      <c r="J17" s="64" t="str">
        <f t="shared" si="1"/>
        <v xml:space="preserve"> </v>
      </c>
      <c r="K17" s="64">
        <f t="shared" si="2"/>
        <v>0.14995273148295682</v>
      </c>
      <c r="L17" s="55"/>
      <c r="M17" s="13" t="s">
        <v>18</v>
      </c>
      <c r="N17" s="14" t="s">
        <v>20</v>
      </c>
      <c r="O17" s="14" t="s">
        <v>20</v>
      </c>
      <c r="P17" s="11">
        <v>47.0715</v>
      </c>
      <c r="S17" s="12"/>
      <c r="T17" s="12"/>
      <c r="U17" s="12"/>
    </row>
    <row r="18" spans="1:21" ht="18" customHeight="1">
      <c r="A18" s="13" t="s">
        <v>21</v>
      </c>
      <c r="B18" s="11">
        <v>16.516500000000001</v>
      </c>
      <c r="C18" s="11">
        <v>20.328000000000007</v>
      </c>
      <c r="D18" s="11">
        <v>20.328000000000007</v>
      </c>
      <c r="E18" s="11">
        <v>10.164000000000003</v>
      </c>
      <c r="F18" s="11">
        <f>N18*1.1</f>
        <v>16.516500000000001</v>
      </c>
      <c r="G18" s="11">
        <f t="shared" ref="G18:H19" si="3">O18*1.1</f>
        <v>20.328000000000007</v>
      </c>
      <c r="H18" s="11">
        <f t="shared" si="3"/>
        <v>10.164000000000003</v>
      </c>
      <c r="I18" s="71">
        <f t="shared" si="0"/>
        <v>0.1</v>
      </c>
      <c r="J18" s="71">
        <f t="shared" si="1"/>
        <v>0.10000000000000012</v>
      </c>
      <c r="K18" s="71">
        <f t="shared" si="2"/>
        <v>0.10000000000000012</v>
      </c>
      <c r="L18" s="55"/>
      <c r="M18" s="13" t="s">
        <v>21</v>
      </c>
      <c r="N18" s="11">
        <v>15.015000000000001</v>
      </c>
      <c r="O18" s="11">
        <v>18.480000000000004</v>
      </c>
      <c r="P18" s="11">
        <v>9.240000000000002</v>
      </c>
      <c r="S18" s="12"/>
      <c r="T18" s="12"/>
      <c r="U18" s="12"/>
    </row>
    <row r="19" spans="1:21" ht="18" customHeight="1">
      <c r="A19" s="13" t="s">
        <v>22</v>
      </c>
      <c r="B19" s="11">
        <v>29.221500000000002</v>
      </c>
      <c r="C19" s="11">
        <v>38.115000000000002</v>
      </c>
      <c r="D19" s="11">
        <v>38.115000000000002</v>
      </c>
      <c r="E19" s="11">
        <v>20.328000000000007</v>
      </c>
      <c r="F19" s="11">
        <f>N19*1.1</f>
        <v>29.221500000000002</v>
      </c>
      <c r="G19" s="11">
        <f t="shared" si="3"/>
        <v>38.115000000000002</v>
      </c>
      <c r="H19" s="11">
        <f t="shared" si="3"/>
        <v>20.328000000000007</v>
      </c>
      <c r="I19" s="71">
        <f t="shared" si="0"/>
        <v>0.10000000000000003</v>
      </c>
      <c r="J19" s="71">
        <f t="shared" si="1"/>
        <v>0.1000000000000001</v>
      </c>
      <c r="K19" s="71">
        <f t="shared" si="2"/>
        <v>0.10000000000000012</v>
      </c>
      <c r="L19" s="55"/>
      <c r="M19" s="13" t="s">
        <v>22</v>
      </c>
      <c r="N19" s="11">
        <v>26.565000000000001</v>
      </c>
      <c r="O19" s="11">
        <v>34.65</v>
      </c>
      <c r="P19" s="11">
        <v>18.480000000000004</v>
      </c>
      <c r="S19" s="12"/>
      <c r="T19" s="12"/>
      <c r="U19" s="12"/>
    </row>
    <row r="20" spans="1:21">
      <c r="A20" s="13"/>
      <c r="B20" s="11"/>
      <c r="C20" s="11"/>
      <c r="D20" s="11"/>
      <c r="E20" s="11"/>
      <c r="F20" s="11"/>
      <c r="G20" s="11"/>
      <c r="H20" s="11"/>
      <c r="I20" s="64" t="str">
        <f t="shared" si="0"/>
        <v xml:space="preserve"> </v>
      </c>
      <c r="J20" s="64" t="str">
        <f t="shared" si="1"/>
        <v xml:space="preserve"> </v>
      </c>
      <c r="K20" s="64" t="str">
        <f t="shared" si="2"/>
        <v xml:space="preserve"> </v>
      </c>
      <c r="L20" s="55"/>
      <c r="M20" s="13"/>
      <c r="N20" s="11"/>
      <c r="O20" s="11"/>
      <c r="P20" s="11"/>
      <c r="S20" s="12"/>
      <c r="T20" s="12"/>
      <c r="U20" s="12"/>
    </row>
    <row r="21" spans="1:21" ht="18" customHeight="1">
      <c r="A21" s="77" t="s">
        <v>23</v>
      </c>
      <c r="B21" s="11">
        <v>38</v>
      </c>
      <c r="C21" s="11">
        <v>50</v>
      </c>
      <c r="D21" s="11">
        <v>50</v>
      </c>
      <c r="E21" s="11">
        <v>30</v>
      </c>
      <c r="F21" s="11">
        <f t="shared" ref="F21:G21" si="4">N21*1.09</f>
        <v>37.768500000000003</v>
      </c>
      <c r="G21" s="11">
        <f t="shared" si="4"/>
        <v>50.358000000000004</v>
      </c>
      <c r="H21" s="11">
        <f t="shared" ref="H21" si="5">P21*1.09</f>
        <v>29.900062500000008</v>
      </c>
      <c r="I21" s="64">
        <f t="shared" si="0"/>
        <v>9.6681096681096729E-2</v>
      </c>
      <c r="J21" s="64">
        <f t="shared" si="1"/>
        <v>8.2251082251082186E-2</v>
      </c>
      <c r="K21" s="64">
        <f t="shared" si="2"/>
        <v>9.364319890635657E-2</v>
      </c>
      <c r="L21" s="55"/>
      <c r="M21" s="13" t="s">
        <v>23</v>
      </c>
      <c r="N21" s="11">
        <v>34.65</v>
      </c>
      <c r="O21" s="11">
        <v>46.2</v>
      </c>
      <c r="P21" s="11">
        <v>27.431250000000006</v>
      </c>
      <c r="S21" s="12"/>
      <c r="T21" s="12"/>
      <c r="U21" s="12"/>
    </row>
    <row r="22" spans="1:21" ht="18" customHeight="1">
      <c r="A22" s="13" t="s">
        <v>24</v>
      </c>
      <c r="B22" s="11">
        <v>60.984000000000009</v>
      </c>
      <c r="C22" s="11">
        <v>77.500500000000017</v>
      </c>
      <c r="D22" s="11">
        <v>77.500500000000017</v>
      </c>
      <c r="E22" s="11">
        <v>33.985875000000007</v>
      </c>
      <c r="F22" s="11">
        <f>N22*1.1</f>
        <v>60.984000000000009</v>
      </c>
      <c r="G22" s="11">
        <f t="shared" ref="G22:H23" si="6">O22*1.1</f>
        <v>77.500500000000017</v>
      </c>
      <c r="H22" s="11">
        <f t="shared" si="6"/>
        <v>33.985875000000007</v>
      </c>
      <c r="I22" s="70">
        <f t="shared" si="0"/>
        <v>0.10000000000000006</v>
      </c>
      <c r="J22" s="70">
        <f t="shared" si="1"/>
        <v>0.10000000000000005</v>
      </c>
      <c r="K22" s="70">
        <f t="shared" si="2"/>
        <v>0.10000000000000016</v>
      </c>
      <c r="L22" s="55"/>
      <c r="M22" s="13" t="s">
        <v>24</v>
      </c>
      <c r="N22" s="11">
        <v>55.440000000000005</v>
      </c>
      <c r="O22" s="11">
        <v>70.455000000000013</v>
      </c>
      <c r="P22" s="11">
        <v>30.896250000000002</v>
      </c>
      <c r="S22" s="12"/>
      <c r="T22" s="12"/>
      <c r="U22" s="12"/>
    </row>
    <row r="23" spans="1:21" ht="18" customHeight="1">
      <c r="A23" s="77" t="s">
        <v>25</v>
      </c>
      <c r="B23" s="11">
        <v>92.746500000000026</v>
      </c>
      <c r="C23" s="11">
        <v>110.53350000000002</v>
      </c>
      <c r="D23" s="11">
        <v>110.53350000000002</v>
      </c>
      <c r="E23" s="11">
        <v>49.231875000000002</v>
      </c>
      <c r="F23" s="11">
        <f>N23*1.1</f>
        <v>92.746500000000026</v>
      </c>
      <c r="G23" s="11">
        <f t="shared" si="6"/>
        <v>110.53350000000002</v>
      </c>
      <c r="H23" s="11">
        <f t="shared" si="6"/>
        <v>49.231875000000002</v>
      </c>
      <c r="I23" s="70">
        <f t="shared" si="0"/>
        <v>0.10000000000000016</v>
      </c>
      <c r="J23" s="70">
        <f t="shared" si="1"/>
        <v>0.10000000000000003</v>
      </c>
      <c r="K23" s="70">
        <f t="shared" si="2"/>
        <v>0.10000000000000002</v>
      </c>
      <c r="L23" s="55"/>
      <c r="M23" s="13" t="s">
        <v>25</v>
      </c>
      <c r="N23" s="11">
        <v>84.315000000000012</v>
      </c>
      <c r="O23" s="11">
        <v>100.48500000000001</v>
      </c>
      <c r="P23" s="11">
        <v>44.756250000000001</v>
      </c>
      <c r="S23" s="12"/>
      <c r="T23" s="12"/>
      <c r="U23" s="12"/>
    </row>
    <row r="24" spans="1:21" ht="18" customHeight="1">
      <c r="A24" s="77" t="s">
        <v>26</v>
      </c>
      <c r="B24" s="11" t="s">
        <v>27</v>
      </c>
      <c r="C24" s="11" t="s">
        <v>27</v>
      </c>
      <c r="D24" s="11" t="s">
        <v>27</v>
      </c>
      <c r="E24" s="11">
        <v>17.325000000000003</v>
      </c>
      <c r="F24" s="11"/>
      <c r="G24" s="11"/>
      <c r="H24" s="11">
        <f>P24*1.1</f>
        <v>17.325000000000003</v>
      </c>
      <c r="I24" s="70" t="str">
        <f t="shared" si="0"/>
        <v xml:space="preserve"> </v>
      </c>
      <c r="J24" s="70" t="str">
        <f t="shared" si="1"/>
        <v xml:space="preserve"> </v>
      </c>
      <c r="K24" s="70">
        <f t="shared" si="2"/>
        <v>0.10000000000000019</v>
      </c>
      <c r="L24" s="55"/>
      <c r="M24" s="13" t="s">
        <v>26</v>
      </c>
      <c r="N24" s="11" t="s">
        <v>27</v>
      </c>
      <c r="O24" s="11" t="s">
        <v>27</v>
      </c>
      <c r="P24" s="11">
        <v>15.75</v>
      </c>
      <c r="S24" s="12"/>
      <c r="T24" s="12"/>
      <c r="U24" s="12"/>
    </row>
    <row r="25" spans="1:21" ht="16.5" customHeight="1">
      <c r="A25" s="77" t="s">
        <v>28</v>
      </c>
      <c r="B25" s="63"/>
      <c r="C25" s="63"/>
      <c r="D25" s="63"/>
      <c r="E25" s="63"/>
      <c r="F25" s="28">
        <f>3.29*1.09</f>
        <v>3.5861000000000005</v>
      </c>
      <c r="G25" s="15"/>
      <c r="H25" s="15"/>
      <c r="I25" s="64" t="str">
        <f t="shared" si="0"/>
        <v xml:space="preserve"> </v>
      </c>
      <c r="J25" s="64" t="str">
        <f t="shared" si="1"/>
        <v xml:space="preserve"> </v>
      </c>
      <c r="K25" s="64" t="str">
        <f t="shared" si="2"/>
        <v xml:space="preserve"> </v>
      </c>
      <c r="L25" s="55"/>
      <c r="M25" s="281" t="s">
        <v>29</v>
      </c>
      <c r="N25" s="281"/>
      <c r="O25" s="281"/>
      <c r="P25" s="281"/>
      <c r="S25" s="12"/>
      <c r="T25" s="12"/>
      <c r="U25" s="12"/>
    </row>
    <row r="26" spans="1:21" ht="17.25" customHeight="1">
      <c r="A26" s="13"/>
      <c r="B26" s="16"/>
      <c r="C26" s="16"/>
      <c r="D26" s="16"/>
      <c r="E26" s="16"/>
      <c r="F26" s="16"/>
      <c r="G26" s="16"/>
      <c r="H26" s="16"/>
      <c r="I26" s="64" t="str">
        <f t="shared" si="0"/>
        <v xml:space="preserve"> </v>
      </c>
      <c r="J26" s="64" t="str">
        <f t="shared" si="1"/>
        <v xml:space="preserve"> </v>
      </c>
      <c r="K26" s="64" t="str">
        <f t="shared" si="2"/>
        <v xml:space="preserve"> </v>
      </c>
      <c r="L26" s="55"/>
      <c r="M26" s="13"/>
      <c r="N26" s="16"/>
      <c r="O26" s="16"/>
      <c r="P26" s="16"/>
      <c r="S26" s="12"/>
      <c r="T26" s="12"/>
      <c r="U26" s="12"/>
    </row>
    <row r="27" spans="1:21" ht="48.75" customHeight="1" thickBot="1">
      <c r="A27" s="9" t="s">
        <v>30</v>
      </c>
      <c r="B27" s="9"/>
      <c r="C27" s="9"/>
      <c r="D27" s="9"/>
      <c r="E27" s="9"/>
      <c r="F27" s="9"/>
      <c r="G27" s="9"/>
      <c r="H27" s="9"/>
      <c r="I27" s="64" t="str">
        <f t="shared" si="0"/>
        <v xml:space="preserve"> </v>
      </c>
      <c r="J27" s="64" t="str">
        <f t="shared" si="1"/>
        <v xml:space="preserve"> </v>
      </c>
      <c r="K27" s="64" t="str">
        <f t="shared" si="2"/>
        <v xml:space="preserve"> </v>
      </c>
      <c r="L27" s="55"/>
      <c r="M27" s="9" t="s">
        <v>31</v>
      </c>
      <c r="N27" s="9"/>
      <c r="O27" s="9"/>
      <c r="P27" s="9"/>
      <c r="S27" s="12"/>
      <c r="T27" s="12"/>
      <c r="U27" s="12"/>
    </row>
    <row r="28" spans="1:21" ht="18" customHeight="1" thickTop="1">
      <c r="A28" s="17" t="s">
        <v>32</v>
      </c>
      <c r="B28" s="18">
        <v>47.531085000000004</v>
      </c>
      <c r="C28" s="18">
        <v>51.531085000000004</v>
      </c>
      <c r="D28" s="19">
        <v>55.531085000000004</v>
      </c>
      <c r="E28" s="18">
        <v>39.85</v>
      </c>
      <c r="F28" s="18"/>
      <c r="G28" s="18"/>
      <c r="H28" s="18"/>
      <c r="I28" s="64">
        <f t="shared" si="0"/>
        <v>9.0131246237206419E-2</v>
      </c>
      <c r="J28" s="64">
        <f t="shared" si="1"/>
        <v>4.8612027739617661E-2</v>
      </c>
      <c r="K28" s="64">
        <f t="shared" si="2"/>
        <v>0.15007215007215016</v>
      </c>
      <c r="L28" s="55"/>
      <c r="M28" s="17" t="s">
        <v>32</v>
      </c>
      <c r="N28" s="18">
        <v>43.601250000000007</v>
      </c>
      <c r="O28" s="19">
        <v>52.956750000000007</v>
      </c>
      <c r="P28" s="18">
        <v>34.65</v>
      </c>
      <c r="S28" s="12"/>
      <c r="T28" s="12"/>
      <c r="U28" s="12"/>
    </row>
    <row r="29" spans="1:21" ht="18" customHeight="1">
      <c r="A29" s="20" t="s">
        <v>33</v>
      </c>
      <c r="B29" s="18">
        <v>50.483895000000004</v>
      </c>
      <c r="C29" s="18">
        <v>54.483895000000004</v>
      </c>
      <c r="D29" s="19">
        <v>58.483895000000004</v>
      </c>
      <c r="E29" s="18">
        <v>43.17</v>
      </c>
      <c r="F29" s="18"/>
      <c r="G29" s="18"/>
      <c r="H29" s="18"/>
      <c r="I29" s="64">
        <f t="shared" si="0"/>
        <v>8.9999999999999913E-2</v>
      </c>
      <c r="J29" s="64">
        <f t="shared" si="1"/>
        <v>2.6046746229117054E-2</v>
      </c>
      <c r="K29" s="64">
        <f t="shared" si="2"/>
        <v>0.15004995004995006</v>
      </c>
      <c r="L29" s="55"/>
      <c r="M29" s="20" t="s">
        <v>33</v>
      </c>
      <c r="N29" s="18">
        <v>46.315500000000007</v>
      </c>
      <c r="O29" s="19">
        <v>56.999250000000004</v>
      </c>
      <c r="P29" s="18">
        <v>37.537500000000001</v>
      </c>
      <c r="S29" s="12"/>
      <c r="T29" s="12"/>
      <c r="U29" s="12"/>
    </row>
    <row r="30" spans="1:21" ht="18" customHeight="1">
      <c r="A30" s="20" t="s">
        <v>34</v>
      </c>
      <c r="B30" s="18">
        <v>53.505375000000001</v>
      </c>
      <c r="C30" s="18">
        <v>57.505375000000001</v>
      </c>
      <c r="D30" s="19">
        <v>61.505375000000001</v>
      </c>
      <c r="E30" s="18">
        <v>46.49</v>
      </c>
      <c r="F30" s="18"/>
      <c r="G30" s="18"/>
      <c r="H30" s="18"/>
      <c r="I30" s="64">
        <f t="shared" si="0"/>
        <v>8.9999999999999733E-2</v>
      </c>
      <c r="J30" s="64">
        <f t="shared" si="1"/>
        <v>2.6038669102252845E-2</v>
      </c>
      <c r="K30" s="64">
        <f t="shared" si="2"/>
        <v>0.15003092145949282</v>
      </c>
      <c r="L30" s="55"/>
      <c r="M30" s="20" t="s">
        <v>34</v>
      </c>
      <c r="N30" s="18">
        <v>49.087500000000013</v>
      </c>
      <c r="O30" s="19">
        <v>59.944500000000005</v>
      </c>
      <c r="P30" s="18">
        <v>40.425000000000004</v>
      </c>
      <c r="S30" s="12"/>
      <c r="T30" s="12"/>
      <c r="U30" s="12"/>
    </row>
    <row r="31" spans="1:21" ht="12" customHeight="1">
      <c r="A31" s="20"/>
      <c r="B31" s="18"/>
      <c r="C31" s="18"/>
      <c r="D31" s="19"/>
      <c r="E31" s="18"/>
      <c r="F31" s="18"/>
      <c r="G31" s="18"/>
      <c r="H31" s="18"/>
      <c r="I31" s="64" t="str">
        <f t="shared" si="0"/>
        <v xml:space="preserve"> </v>
      </c>
      <c r="J31" s="64" t="str">
        <f t="shared" si="1"/>
        <v xml:space="preserve"> </v>
      </c>
      <c r="K31" s="64" t="str">
        <f t="shared" si="2"/>
        <v xml:space="preserve"> </v>
      </c>
      <c r="L31" s="55"/>
      <c r="M31" s="20"/>
      <c r="N31" s="18"/>
      <c r="O31" s="19"/>
      <c r="P31" s="18"/>
      <c r="S31" s="12"/>
      <c r="T31" s="12"/>
      <c r="U31" s="12"/>
    </row>
    <row r="32" spans="1:21" ht="18" customHeight="1">
      <c r="A32" s="13" t="s">
        <v>35</v>
      </c>
      <c r="B32" s="18">
        <v>19.057500000000001</v>
      </c>
      <c r="C32" s="18">
        <v>19.057500000000001</v>
      </c>
      <c r="D32" s="19">
        <v>19.057500000000001</v>
      </c>
      <c r="E32" s="18">
        <v>19.057500000000001</v>
      </c>
      <c r="F32" s="18">
        <f>N32*1.1</f>
        <v>19.057500000000001</v>
      </c>
      <c r="G32" s="18">
        <f t="shared" ref="G32:H33" si="7">O32*1.1</f>
        <v>19.057500000000001</v>
      </c>
      <c r="H32" s="18">
        <f t="shared" si="7"/>
        <v>19.057500000000001</v>
      </c>
      <c r="I32" s="70">
        <f t="shared" si="0"/>
        <v>0.1000000000000001</v>
      </c>
      <c r="J32" s="70">
        <f t="shared" si="1"/>
        <v>0.1000000000000001</v>
      </c>
      <c r="K32" s="70">
        <f t="shared" si="2"/>
        <v>0.1000000000000001</v>
      </c>
      <c r="L32" s="55"/>
      <c r="M32" s="13" t="s">
        <v>35</v>
      </c>
      <c r="N32" s="18">
        <v>17.324999999999999</v>
      </c>
      <c r="O32" s="19">
        <v>17.324999999999999</v>
      </c>
      <c r="P32" s="18">
        <v>17.324999999999999</v>
      </c>
      <c r="S32" s="12"/>
      <c r="T32" s="12"/>
      <c r="U32" s="12"/>
    </row>
    <row r="33" spans="1:21" ht="18" customHeight="1">
      <c r="A33" s="13" t="s">
        <v>22</v>
      </c>
      <c r="B33" s="18">
        <v>60.984000000000009</v>
      </c>
      <c r="C33" s="18" t="s">
        <v>27</v>
      </c>
      <c r="D33" s="19" t="s">
        <v>27</v>
      </c>
      <c r="E33" s="18">
        <v>45.738000000000007</v>
      </c>
      <c r="F33" s="18">
        <f>N33*1.1</f>
        <v>60.984000000000009</v>
      </c>
      <c r="G33" s="18"/>
      <c r="H33" s="18">
        <f t="shared" si="7"/>
        <v>45.738000000000007</v>
      </c>
      <c r="I33" s="70">
        <f t="shared" si="0"/>
        <v>0.10000000000000006</v>
      </c>
      <c r="J33" s="70" t="str">
        <f t="shared" si="1"/>
        <v xml:space="preserve"> </v>
      </c>
      <c r="K33" s="70">
        <f t="shared" si="2"/>
        <v>0.10000000000000002</v>
      </c>
      <c r="L33" s="55"/>
      <c r="M33" s="13" t="s">
        <v>22</v>
      </c>
      <c r="N33" s="18">
        <v>55.440000000000005</v>
      </c>
      <c r="O33" s="19" t="s">
        <v>27</v>
      </c>
      <c r="P33" s="18">
        <v>41.580000000000005</v>
      </c>
      <c r="S33" s="12"/>
      <c r="T33" s="12"/>
      <c r="U33" s="12"/>
    </row>
    <row r="34" spans="1:21" ht="15.75" customHeight="1">
      <c r="A34" s="13"/>
      <c r="B34" s="18"/>
      <c r="C34" s="18"/>
      <c r="D34" s="18"/>
      <c r="E34" s="18"/>
      <c r="F34" s="18"/>
      <c r="G34" s="18"/>
      <c r="H34" s="18"/>
      <c r="I34" s="64" t="str">
        <f t="shared" si="0"/>
        <v xml:space="preserve"> </v>
      </c>
      <c r="J34" s="64" t="str">
        <f t="shared" si="1"/>
        <v xml:space="preserve"> </v>
      </c>
      <c r="K34" s="64" t="str">
        <f t="shared" si="2"/>
        <v xml:space="preserve"> </v>
      </c>
      <c r="L34" s="55"/>
      <c r="M34" s="13"/>
      <c r="N34" s="18"/>
      <c r="O34" s="18"/>
      <c r="P34" s="18"/>
      <c r="S34" s="12"/>
      <c r="T34" s="12"/>
      <c r="U34" s="12"/>
    </row>
    <row r="35" spans="1:21" ht="15" customHeight="1" thickBot="1">
      <c r="A35" s="9" t="s">
        <v>36</v>
      </c>
      <c r="B35" s="9"/>
      <c r="C35" s="9"/>
      <c r="D35" s="9"/>
      <c r="E35" s="9"/>
      <c r="F35" s="9"/>
      <c r="G35" s="9"/>
      <c r="H35" s="9"/>
      <c r="I35" s="64" t="str">
        <f t="shared" si="0"/>
        <v xml:space="preserve"> </v>
      </c>
      <c r="J35" s="64" t="str">
        <f t="shared" si="1"/>
        <v xml:space="preserve"> </v>
      </c>
      <c r="K35" s="64" t="str">
        <f t="shared" si="2"/>
        <v xml:space="preserve"> </v>
      </c>
      <c r="L35" s="55"/>
      <c r="M35" s="9" t="s">
        <v>36</v>
      </c>
      <c r="N35" s="9"/>
      <c r="O35" s="9"/>
      <c r="P35" s="9"/>
      <c r="S35" s="12"/>
      <c r="T35" s="12"/>
      <c r="U35" s="12"/>
    </row>
    <row r="36" spans="1:21" ht="18" customHeight="1" thickTop="1">
      <c r="A36" s="13" t="s">
        <v>14</v>
      </c>
      <c r="B36" s="18">
        <v>110.78760000000001</v>
      </c>
      <c r="C36" s="18">
        <v>128.41290000000001</v>
      </c>
      <c r="D36" s="18">
        <v>128.41290000000001</v>
      </c>
      <c r="E36" s="18">
        <v>67.56</v>
      </c>
      <c r="F36" s="18"/>
      <c r="G36" s="18"/>
      <c r="H36" s="18"/>
      <c r="I36" s="64">
        <f t="shared" si="0"/>
        <v>8.9999999999999955E-2</v>
      </c>
      <c r="J36" s="64">
        <f t="shared" si="1"/>
        <v>9.0000000000000038E-2</v>
      </c>
      <c r="K36" s="64">
        <f t="shared" si="2"/>
        <v>0.12487512487512487</v>
      </c>
      <c r="L36" s="55"/>
      <c r="M36" s="13" t="s">
        <v>14</v>
      </c>
      <c r="N36" s="18">
        <v>101.64000000000001</v>
      </c>
      <c r="O36" s="18">
        <v>117.81</v>
      </c>
      <c r="P36" s="18">
        <v>60.06</v>
      </c>
      <c r="S36" s="12"/>
      <c r="T36" s="12"/>
      <c r="U36" s="12"/>
    </row>
    <row r="37" spans="1:21" ht="18" customHeight="1">
      <c r="A37" s="13" t="s">
        <v>15</v>
      </c>
      <c r="B37" s="18">
        <v>112.04655000000002</v>
      </c>
      <c r="C37" s="18">
        <v>130.9308</v>
      </c>
      <c r="D37" s="18">
        <v>130.9308</v>
      </c>
      <c r="E37" s="18">
        <v>67.56</v>
      </c>
      <c r="F37" s="18"/>
      <c r="G37" s="18"/>
      <c r="H37" s="18"/>
      <c r="I37" s="64">
        <f t="shared" si="0"/>
        <v>9.0000000000000066E-2</v>
      </c>
      <c r="J37" s="64">
        <f t="shared" si="1"/>
        <v>0.09</v>
      </c>
      <c r="K37" s="64">
        <f t="shared" si="2"/>
        <v>8.3213083213083044E-2</v>
      </c>
      <c r="L37" s="55"/>
      <c r="M37" s="13" t="s">
        <v>15</v>
      </c>
      <c r="N37" s="18">
        <v>102.79500000000002</v>
      </c>
      <c r="O37" s="18">
        <v>120.12</v>
      </c>
      <c r="P37" s="18">
        <v>62.370000000000012</v>
      </c>
      <c r="S37" s="12"/>
      <c r="T37" s="12"/>
      <c r="U37" s="12"/>
    </row>
    <row r="38" spans="1:21" ht="18" customHeight="1">
      <c r="A38" s="13" t="s">
        <v>16</v>
      </c>
      <c r="B38" s="18">
        <v>113.30550000000001</v>
      </c>
      <c r="C38" s="18">
        <v>132.18975</v>
      </c>
      <c r="D38" s="18">
        <v>132.18975</v>
      </c>
      <c r="E38" s="18">
        <v>68.22</v>
      </c>
      <c r="F38" s="18"/>
      <c r="G38" s="18"/>
      <c r="H38" s="18"/>
      <c r="I38" s="64">
        <f t="shared" si="0"/>
        <v>8.9999999999999913E-2</v>
      </c>
      <c r="J38" s="64">
        <f t="shared" si="1"/>
        <v>8.9999999999999858E-2</v>
      </c>
      <c r="K38" s="64">
        <f t="shared" si="2"/>
        <v>5.4730983302411745E-2</v>
      </c>
      <c r="L38" s="55"/>
      <c r="M38" s="13" t="s">
        <v>16</v>
      </c>
      <c r="N38" s="18">
        <v>103.95000000000002</v>
      </c>
      <c r="O38" s="18">
        <v>121.27500000000002</v>
      </c>
      <c r="P38" s="18">
        <v>64.680000000000007</v>
      </c>
      <c r="S38" s="12"/>
      <c r="T38" s="12"/>
      <c r="U38" s="12"/>
    </row>
    <row r="39" spans="1:21" ht="18" customHeight="1">
      <c r="A39" s="13" t="s">
        <v>17</v>
      </c>
      <c r="B39" s="18">
        <v>113.30550000000001</v>
      </c>
      <c r="C39" s="18">
        <v>132.18975</v>
      </c>
      <c r="D39" s="18">
        <v>132.18975</v>
      </c>
      <c r="E39" s="18">
        <v>68.22</v>
      </c>
      <c r="F39" s="18"/>
      <c r="G39" s="18"/>
      <c r="H39" s="18"/>
      <c r="I39" s="64">
        <f t="shared" si="0"/>
        <v>8.9999999999999913E-2</v>
      </c>
      <c r="J39" s="64">
        <f t="shared" si="1"/>
        <v>8.9999999999999858E-2</v>
      </c>
      <c r="K39" s="64">
        <f t="shared" si="2"/>
        <v>5.4730983302411745E-2</v>
      </c>
      <c r="L39" s="55"/>
      <c r="M39" s="13" t="s">
        <v>17</v>
      </c>
      <c r="N39" s="18">
        <v>103.95000000000002</v>
      </c>
      <c r="O39" s="18">
        <v>121.27500000000002</v>
      </c>
      <c r="P39" s="18">
        <v>64.680000000000007</v>
      </c>
      <c r="S39" s="12"/>
      <c r="T39" s="12"/>
      <c r="U39" s="12"/>
    </row>
    <row r="40" spans="1:21" ht="18" customHeight="1">
      <c r="A40" s="13" t="s">
        <v>18</v>
      </c>
      <c r="B40" s="11" t="s">
        <v>27</v>
      </c>
      <c r="C40" s="11" t="s">
        <v>27</v>
      </c>
      <c r="D40" s="11" t="s">
        <v>27</v>
      </c>
      <c r="E40" s="11" t="s">
        <v>27</v>
      </c>
      <c r="F40" s="11"/>
      <c r="G40" s="11"/>
      <c r="H40" s="11"/>
      <c r="I40" s="70" t="str">
        <f t="shared" si="0"/>
        <v xml:space="preserve"> </v>
      </c>
      <c r="J40" s="70" t="str">
        <f t="shared" si="1"/>
        <v xml:space="preserve"> </v>
      </c>
      <c r="K40" s="70" t="str">
        <f t="shared" si="2"/>
        <v xml:space="preserve"> </v>
      </c>
      <c r="L40" s="55"/>
      <c r="M40" s="13" t="s">
        <v>18</v>
      </c>
      <c r="N40" s="11" t="s">
        <v>27</v>
      </c>
      <c r="O40" s="11" t="s">
        <v>27</v>
      </c>
      <c r="P40" s="11" t="s">
        <v>27</v>
      </c>
      <c r="S40" s="12"/>
      <c r="T40" s="12"/>
      <c r="U40" s="12"/>
    </row>
    <row r="41" spans="1:21" ht="18" customHeight="1">
      <c r="A41" s="13" t="s">
        <v>37</v>
      </c>
      <c r="B41" s="18">
        <v>22.869000000000003</v>
      </c>
      <c r="C41" s="18">
        <v>38.115000000000002</v>
      </c>
      <c r="D41" s="18">
        <v>38.115000000000002</v>
      </c>
      <c r="E41" s="18">
        <v>15.246000000000002</v>
      </c>
      <c r="F41" s="18">
        <f>N41*1.1</f>
        <v>22.869000000000003</v>
      </c>
      <c r="G41" s="18">
        <f t="shared" ref="G41:H42" si="8">O41*1.1</f>
        <v>38.115000000000002</v>
      </c>
      <c r="H41" s="18">
        <f t="shared" si="8"/>
        <v>15.246000000000002</v>
      </c>
      <c r="I41" s="70">
        <f t="shared" si="0"/>
        <v>0.10000000000000002</v>
      </c>
      <c r="J41" s="70">
        <f t="shared" si="1"/>
        <v>0.1000000000000001</v>
      </c>
      <c r="K41" s="70">
        <f t="shared" si="2"/>
        <v>0.10000000000000006</v>
      </c>
      <c r="L41" s="55"/>
      <c r="M41" s="13" t="s">
        <v>37</v>
      </c>
      <c r="N41" s="18">
        <v>20.790000000000003</v>
      </c>
      <c r="O41" s="18">
        <v>34.65</v>
      </c>
      <c r="P41" s="18">
        <v>13.860000000000001</v>
      </c>
      <c r="S41" s="12"/>
      <c r="T41" s="12"/>
      <c r="U41" s="12"/>
    </row>
    <row r="42" spans="1:21" ht="17.25" customHeight="1">
      <c r="A42" s="13" t="s">
        <v>22</v>
      </c>
      <c r="B42" s="18">
        <v>38.115000000000002</v>
      </c>
      <c r="C42" s="18">
        <v>76.23</v>
      </c>
      <c r="D42" s="18">
        <v>76.23</v>
      </c>
      <c r="E42" s="18">
        <v>35.574000000000005</v>
      </c>
      <c r="F42" s="18">
        <f>N42*1.1</f>
        <v>38.115000000000002</v>
      </c>
      <c r="G42" s="18">
        <f t="shared" si="8"/>
        <v>76.23</v>
      </c>
      <c r="H42" s="18">
        <f t="shared" si="8"/>
        <v>35.574000000000005</v>
      </c>
      <c r="I42" s="70">
        <f t="shared" si="0"/>
        <v>0.1000000000000001</v>
      </c>
      <c r="J42" s="70">
        <f t="shared" si="1"/>
        <v>0.1000000000000001</v>
      </c>
      <c r="K42" s="70">
        <f t="shared" si="2"/>
        <v>0.10000000000000005</v>
      </c>
      <c r="L42" s="55"/>
      <c r="M42" s="13" t="s">
        <v>22</v>
      </c>
      <c r="N42" s="18">
        <v>34.65</v>
      </c>
      <c r="O42" s="18">
        <v>69.3</v>
      </c>
      <c r="P42" s="18">
        <v>32.340000000000003</v>
      </c>
      <c r="S42" s="12"/>
      <c r="T42" s="12"/>
      <c r="U42" s="12"/>
    </row>
    <row r="43" spans="1:21" ht="17.25" customHeight="1">
      <c r="A43" s="13"/>
      <c r="B43" s="21"/>
      <c r="C43" s="21"/>
      <c r="D43" s="21"/>
      <c r="E43" s="21"/>
      <c r="F43" s="21"/>
      <c r="G43" s="21"/>
      <c r="H43" s="21"/>
      <c r="I43" s="65"/>
      <c r="J43" s="65"/>
      <c r="K43" s="65"/>
      <c r="L43" s="21"/>
      <c r="M43" s="13"/>
      <c r="N43" s="21"/>
      <c r="O43" s="21"/>
      <c r="P43" s="21"/>
      <c r="Q43">
        <v>5.75</v>
      </c>
    </row>
    <row r="44" spans="1:21" ht="17.25" customHeight="1">
      <c r="A44" s="78" t="s">
        <v>39</v>
      </c>
      <c r="B44" s="21"/>
      <c r="C44" s="23"/>
      <c r="D44" s="21"/>
      <c r="E44" s="23"/>
      <c r="F44" s="23">
        <v>6.3</v>
      </c>
      <c r="G44" s="23"/>
      <c r="H44" s="23"/>
      <c r="I44" s="66">
        <f>IFERROR((F44-Q43)/Q43," ")</f>
        <v>9.5652173913043453E-2</v>
      </c>
      <c r="J44" s="67"/>
      <c r="K44" s="67"/>
      <c r="L44" s="23"/>
      <c r="M44" s="22" t="s">
        <v>40</v>
      </c>
      <c r="N44" s="21"/>
      <c r="O44" s="21"/>
      <c r="P44" s="23"/>
      <c r="Q44">
        <v>18.48</v>
      </c>
    </row>
    <row r="45" spans="1:21" ht="17.25" customHeight="1">
      <c r="A45" s="79" t="s">
        <v>42</v>
      </c>
      <c r="B45" s="21"/>
      <c r="C45" s="23"/>
      <c r="D45" s="21"/>
      <c r="E45" s="23"/>
      <c r="F45" s="23">
        <f>18.48*1.1</f>
        <v>20.328000000000003</v>
      </c>
      <c r="G45" s="23"/>
      <c r="H45" s="23"/>
      <c r="I45" s="66">
        <f t="shared" ref="I45:I46" si="9">IFERROR((F45-Q44)/Q44," ")</f>
        <v>0.10000000000000013</v>
      </c>
      <c r="J45" s="67"/>
      <c r="K45" s="67"/>
      <c r="L45" s="23"/>
      <c r="M45" s="24" t="s">
        <v>43</v>
      </c>
      <c r="N45" s="21"/>
      <c r="O45" s="21"/>
      <c r="P45" s="23"/>
      <c r="Q45">
        <v>46.2</v>
      </c>
    </row>
    <row r="46" spans="1:21" ht="17.25" customHeight="1">
      <c r="A46" s="80" t="s">
        <v>44</v>
      </c>
      <c r="B46" s="26"/>
      <c r="C46" s="27"/>
      <c r="D46" s="26"/>
      <c r="E46" s="27"/>
      <c r="F46" s="26">
        <f>46.2*1.1</f>
        <v>50.820000000000007</v>
      </c>
      <c r="G46" s="27"/>
      <c r="H46" s="27"/>
      <c r="I46" s="66">
        <f t="shared" si="9"/>
        <v>0.10000000000000009</v>
      </c>
      <c r="J46" s="68"/>
      <c r="K46" s="68"/>
      <c r="L46" s="27"/>
      <c r="M46" s="25" t="s">
        <v>44</v>
      </c>
      <c r="N46" s="26"/>
      <c r="O46" s="26"/>
      <c r="P46" s="27"/>
    </row>
    <row r="47" spans="1:21" ht="16.149999999999999" customHeight="1">
      <c r="A47" s="81" t="s">
        <v>46</v>
      </c>
      <c r="B47" s="28"/>
      <c r="C47" s="28"/>
      <c r="D47" s="28"/>
      <c r="E47" s="28"/>
      <c r="F47" s="28"/>
      <c r="G47" s="28"/>
      <c r="H47" s="28"/>
      <c r="I47" s="69"/>
      <c r="J47" s="69"/>
      <c r="K47" s="69"/>
      <c r="L47" s="28"/>
      <c r="M47" s="235" t="s">
        <v>47</v>
      </c>
      <c r="N47" s="235"/>
      <c r="O47" s="235"/>
      <c r="P47" s="235"/>
    </row>
    <row r="48" spans="1:21" ht="1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82"/>
      <c r="N48" s="282"/>
      <c r="O48" s="282"/>
      <c r="P48" s="282"/>
    </row>
    <row r="49" spans="1:16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35"/>
      <c r="N49" s="235"/>
      <c r="O49" s="235"/>
      <c r="P49" s="235"/>
    </row>
    <row r="50" spans="1:16" ht="15.75" hidden="1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237"/>
      <c r="N50" s="237"/>
      <c r="O50" s="30"/>
      <c r="P50" s="30"/>
    </row>
    <row r="51" spans="1:16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35"/>
      <c r="N51" s="235"/>
      <c r="O51" s="235"/>
      <c r="P51" s="235"/>
    </row>
  </sheetData>
  <mergeCells count="14">
    <mergeCell ref="M49:P49"/>
    <mergeCell ref="M50:N50"/>
    <mergeCell ref="M51:P51"/>
    <mergeCell ref="M4:P4"/>
    <mergeCell ref="M5:P5"/>
    <mergeCell ref="M6:P6"/>
    <mergeCell ref="M25:P25"/>
    <mergeCell ref="M47:P47"/>
    <mergeCell ref="M48:P48"/>
    <mergeCell ref="A5:E5"/>
    <mergeCell ref="A4:E4"/>
    <mergeCell ref="A6:E6"/>
    <mergeCell ref="I6:K7"/>
    <mergeCell ref="F6:H7"/>
  </mergeCells>
  <printOptions horizontalCentered="1"/>
  <pageMargins left="0" right="0" top="0" bottom="0" header="0" footer="0"/>
  <pageSetup scale="8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 sizeWithCells="1">
              <from>
                <xdr:col>12</xdr:col>
                <xdr:colOff>260350</xdr:colOff>
                <xdr:row>0</xdr:row>
                <xdr:rowOff>133350</xdr:rowOff>
              </from>
              <to>
                <xdr:col>12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1025" r:id="rId4"/>
      </mc:Fallback>
    </mc:AlternateContent>
    <mc:AlternateContent xmlns:mc="http://schemas.openxmlformats.org/markup-compatibility/2006">
      <mc:Choice Requires="x14">
        <oleObject progId="MSPhotoEd.3" shapeId="1026" r:id="rId6">
          <objectPr defaultSize="0" autoPict="0" r:id="rId5">
            <anchor moveWithCells="1" sizeWithCells="1">
              <from>
                <xdr:col>0</xdr:col>
                <xdr:colOff>260350</xdr:colOff>
                <xdr:row>0</xdr:row>
                <xdr:rowOff>133350</xdr:rowOff>
              </from>
              <to>
                <xdr:col>1</xdr:col>
                <xdr:colOff>2165350</xdr:colOff>
                <xdr:row>2</xdr:row>
                <xdr:rowOff>127000</xdr:rowOff>
              </to>
            </anchor>
          </objectPr>
        </oleObject>
      </mc:Choice>
      <mc:Fallback>
        <oleObject progId="MSPhotoEd.3" shapeId="1026" r:id="rId6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47"/>
  <sheetViews>
    <sheetView view="pageBreakPreview" topLeftCell="B1" zoomScale="70" zoomScaleNormal="100" zoomScaleSheetLayoutView="70" workbookViewId="0">
      <selection activeCell="G27" sqref="G27"/>
    </sheetView>
  </sheetViews>
  <sheetFormatPr defaultColWidth="10.84375" defaultRowHeight="15.5"/>
  <cols>
    <col min="1" max="1" width="40.23046875" style="31" hidden="1" customWidth="1"/>
    <col min="2" max="2" width="55.765625" style="31" customWidth="1"/>
    <col min="3" max="5" width="23.84375" style="32" customWidth="1"/>
    <col min="6" max="6" width="55.765625" style="31" customWidth="1"/>
    <col min="7" max="7" width="23.84375" style="32" customWidth="1"/>
    <col min="8" max="16384" width="10.84375" style="31"/>
  </cols>
  <sheetData>
    <row r="1" spans="1:10" ht="79.150000000000006" customHeight="1"/>
    <row r="2" spans="1:10" customFormat="1" ht="19.5" customHeight="1">
      <c r="A2" s="52" t="s">
        <v>0</v>
      </c>
      <c r="B2" s="233" t="s">
        <v>0</v>
      </c>
      <c r="C2" s="233"/>
      <c r="D2" s="1"/>
      <c r="E2" s="1"/>
      <c r="F2" s="233" t="s">
        <v>0</v>
      </c>
      <c r="G2" s="233"/>
      <c r="H2" s="52"/>
    </row>
    <row r="3" spans="1:10" customFormat="1" ht="23.25" customHeight="1">
      <c r="A3" s="51" t="s">
        <v>1</v>
      </c>
      <c r="B3" s="234" t="s">
        <v>1</v>
      </c>
      <c r="C3" s="234"/>
      <c r="D3" s="2"/>
      <c r="E3" s="2"/>
      <c r="F3" s="234" t="s">
        <v>1</v>
      </c>
      <c r="G3" s="234"/>
      <c r="H3" s="51"/>
    </row>
    <row r="4" spans="1:10" customFormat="1" ht="18" customHeight="1">
      <c r="A4" s="53">
        <v>44361</v>
      </c>
      <c r="B4" s="238">
        <v>44565</v>
      </c>
      <c r="C4" s="238"/>
      <c r="D4" s="50"/>
      <c r="E4" s="50"/>
      <c r="F4" s="238">
        <v>44361</v>
      </c>
      <c r="G4" s="238"/>
      <c r="H4" s="53"/>
    </row>
    <row r="5" spans="1:10" customFormat="1" ht="18" customHeight="1">
      <c r="A5" s="50"/>
      <c r="B5" s="50"/>
      <c r="C5" s="50"/>
      <c r="D5" s="58" t="s">
        <v>48</v>
      </c>
      <c r="E5" s="58" t="s">
        <v>10</v>
      </c>
      <c r="F5" s="50"/>
      <c r="G5" s="50"/>
      <c r="H5" s="50"/>
    </row>
    <row r="6" spans="1:10">
      <c r="A6" s="32" t="s">
        <v>49</v>
      </c>
      <c r="B6" s="54" t="s">
        <v>50</v>
      </c>
      <c r="C6" s="18"/>
      <c r="D6" s="18"/>
      <c r="E6" s="18"/>
      <c r="F6" s="54" t="s">
        <v>50</v>
      </c>
      <c r="G6" s="18"/>
    </row>
    <row r="7" spans="1:10">
      <c r="B7" s="18"/>
      <c r="C7" s="18"/>
      <c r="D7" s="18"/>
      <c r="E7" s="18"/>
      <c r="F7" s="18"/>
      <c r="G7" s="18"/>
      <c r="J7" s="33" t="s">
        <v>51</v>
      </c>
    </row>
    <row r="8" spans="1:10">
      <c r="A8" s="31" t="s">
        <v>52</v>
      </c>
      <c r="B8" s="54" t="s">
        <v>53</v>
      </c>
      <c r="C8" s="18">
        <v>3.1762500000000005</v>
      </c>
      <c r="D8" s="18">
        <f>IFERROR(G8*1.1," ")</f>
        <v>3.1762500000000005</v>
      </c>
      <c r="E8" s="57">
        <f>IFERROR((C8-G8)/G8," ")</f>
        <v>0.10000000000000009</v>
      </c>
      <c r="F8" s="54" t="s">
        <v>53</v>
      </c>
      <c r="G8" s="18">
        <v>2.8875000000000002</v>
      </c>
    </row>
    <row r="9" spans="1:10">
      <c r="A9" s="31" t="s">
        <v>54</v>
      </c>
      <c r="B9" s="54" t="s">
        <v>55</v>
      </c>
      <c r="C9" s="18">
        <v>12.387375000000004</v>
      </c>
      <c r="D9" s="18">
        <f>IFERROR(G9*1.1," ")</f>
        <v>12.387375000000004</v>
      </c>
      <c r="E9" s="57">
        <f>IFERROR((C9-G9)/G9," ")</f>
        <v>0.10000000000000014</v>
      </c>
      <c r="F9" s="54" t="s">
        <v>55</v>
      </c>
      <c r="G9" s="18">
        <v>11.261250000000002</v>
      </c>
    </row>
    <row r="10" spans="1:10">
      <c r="B10" s="54"/>
      <c r="C10" s="18"/>
      <c r="D10" s="18"/>
      <c r="E10" s="57" t="str">
        <f t="shared" ref="E10:E26" si="0">IFERROR((C10-G10)/G10," ")</f>
        <v xml:space="preserve"> </v>
      </c>
      <c r="F10" s="54"/>
      <c r="G10" s="18"/>
    </row>
    <row r="11" spans="1:10">
      <c r="A11" s="31" t="s">
        <v>56</v>
      </c>
      <c r="B11" s="54" t="s">
        <v>57</v>
      </c>
      <c r="C11" s="18">
        <v>4.1291250000000002</v>
      </c>
      <c r="D11" s="18">
        <f t="shared" ref="D11:D26" si="1">IFERROR(G11*1.1," ")</f>
        <v>4.1291250000000002</v>
      </c>
      <c r="E11" s="57">
        <f t="shared" si="0"/>
        <v>0.1</v>
      </c>
      <c r="F11" s="54" t="s">
        <v>57</v>
      </c>
      <c r="G11" s="18">
        <v>3.7537500000000001</v>
      </c>
    </row>
    <row r="12" spans="1:10">
      <c r="B12" s="54"/>
      <c r="C12" s="18"/>
      <c r="D12" s="18"/>
      <c r="E12" s="57" t="str">
        <f t="shared" si="0"/>
        <v xml:space="preserve"> </v>
      </c>
      <c r="F12" s="54"/>
      <c r="G12" s="18"/>
    </row>
    <row r="13" spans="1:10">
      <c r="A13" s="34" t="s">
        <v>58</v>
      </c>
      <c r="B13" s="54" t="s">
        <v>59</v>
      </c>
      <c r="C13" s="18">
        <v>22.869000000000003</v>
      </c>
      <c r="D13" s="18">
        <f t="shared" si="1"/>
        <v>22.869000000000003</v>
      </c>
      <c r="E13" s="57">
        <f t="shared" si="0"/>
        <v>0.10000000000000002</v>
      </c>
      <c r="F13" s="54" t="s">
        <v>59</v>
      </c>
      <c r="G13" s="18">
        <v>20.790000000000003</v>
      </c>
    </row>
    <row r="14" spans="1:10">
      <c r="A14" s="34" t="s">
        <v>60</v>
      </c>
      <c r="B14" s="54" t="s">
        <v>61</v>
      </c>
      <c r="C14" s="18">
        <v>31.762500000000006</v>
      </c>
      <c r="D14" s="18">
        <f t="shared" si="1"/>
        <v>31.762500000000006</v>
      </c>
      <c r="E14" s="57">
        <f t="shared" si="0"/>
        <v>0.10000000000000009</v>
      </c>
      <c r="F14" s="54" t="s">
        <v>61</v>
      </c>
      <c r="G14" s="18">
        <v>28.875000000000004</v>
      </c>
    </row>
    <row r="15" spans="1:10">
      <c r="A15" s="34" t="s">
        <v>62</v>
      </c>
      <c r="B15" s="54" t="s">
        <v>63</v>
      </c>
      <c r="C15" s="18">
        <v>3.1762500000000005</v>
      </c>
      <c r="D15" s="18">
        <f t="shared" si="1"/>
        <v>3.1762500000000005</v>
      </c>
      <c r="E15" s="57">
        <f t="shared" si="0"/>
        <v>0.10000000000000009</v>
      </c>
      <c r="F15" s="54" t="s">
        <v>63</v>
      </c>
      <c r="G15" s="18">
        <v>2.8875000000000002</v>
      </c>
    </row>
    <row r="16" spans="1:10">
      <c r="A16" s="34" t="s">
        <v>64</v>
      </c>
      <c r="B16" s="54" t="s">
        <v>65</v>
      </c>
      <c r="C16" s="18">
        <v>3.1762500000000005</v>
      </c>
      <c r="D16" s="18">
        <f t="shared" si="1"/>
        <v>3.1762500000000005</v>
      </c>
      <c r="E16" s="57">
        <f t="shared" si="0"/>
        <v>0.10000000000000009</v>
      </c>
      <c r="F16" s="54" t="s">
        <v>65</v>
      </c>
      <c r="G16" s="18">
        <v>2.8875000000000002</v>
      </c>
    </row>
    <row r="17" spans="1:7" ht="14.5" customHeight="1">
      <c r="B17" s="54"/>
      <c r="C17" s="18"/>
      <c r="D17" s="18"/>
      <c r="E17" s="57" t="str">
        <f t="shared" si="0"/>
        <v xml:space="preserve"> </v>
      </c>
      <c r="F17" s="54"/>
      <c r="G17" s="18"/>
    </row>
    <row r="18" spans="1:7">
      <c r="A18" s="34" t="s">
        <v>66</v>
      </c>
      <c r="B18" s="54" t="s">
        <v>67</v>
      </c>
      <c r="C18" s="18">
        <v>25.410000000000004</v>
      </c>
      <c r="D18" s="59">
        <f t="shared" si="1"/>
        <v>25.410000000000004</v>
      </c>
      <c r="E18" s="60">
        <f t="shared" si="0"/>
        <v>0.10000000000000009</v>
      </c>
      <c r="F18" s="54" t="s">
        <v>67</v>
      </c>
      <c r="G18" s="18">
        <v>23.1</v>
      </c>
    </row>
    <row r="19" spans="1:7">
      <c r="A19" s="34" t="s">
        <v>68</v>
      </c>
      <c r="B19" s="54" t="s">
        <v>69</v>
      </c>
      <c r="C19" s="18">
        <v>19.057500000000001</v>
      </c>
      <c r="D19" s="59">
        <f t="shared" si="1"/>
        <v>19.057500000000001</v>
      </c>
      <c r="E19" s="60">
        <f t="shared" si="0"/>
        <v>0.1000000000000001</v>
      </c>
      <c r="F19" s="54" t="s">
        <v>69</v>
      </c>
      <c r="G19" s="18">
        <v>17.324999999999999</v>
      </c>
    </row>
    <row r="20" spans="1:7">
      <c r="A20" s="34"/>
      <c r="B20" s="54"/>
      <c r="C20" s="18"/>
      <c r="D20" s="18"/>
      <c r="E20" s="57" t="str">
        <f t="shared" si="0"/>
        <v xml:space="preserve"> </v>
      </c>
      <c r="F20" s="54"/>
      <c r="G20" s="18"/>
    </row>
    <row r="21" spans="1:7">
      <c r="A21" s="34"/>
      <c r="B21" s="54" t="s">
        <v>70</v>
      </c>
      <c r="C21" s="18">
        <v>2.5410000000000008</v>
      </c>
      <c r="D21" s="59">
        <f t="shared" si="1"/>
        <v>2.5410000000000008</v>
      </c>
      <c r="E21" s="57">
        <f t="shared" si="0"/>
        <v>0.10000000000000012</v>
      </c>
      <c r="F21" s="54" t="s">
        <v>70</v>
      </c>
      <c r="G21" s="18">
        <v>2.3100000000000005</v>
      </c>
    </row>
    <row r="22" spans="1:7">
      <c r="A22" s="34"/>
      <c r="B22" s="54"/>
      <c r="C22" s="18"/>
      <c r="D22" s="59"/>
      <c r="E22" s="60" t="str">
        <f t="shared" si="0"/>
        <v xml:space="preserve"> </v>
      </c>
      <c r="F22" s="54"/>
      <c r="G22" s="18"/>
    </row>
    <row r="23" spans="1:7">
      <c r="A23" s="31" t="s">
        <v>71</v>
      </c>
      <c r="B23" s="54" t="s">
        <v>72</v>
      </c>
      <c r="C23" s="18">
        <v>8.2582500000000003</v>
      </c>
      <c r="D23" s="59">
        <f t="shared" si="1"/>
        <v>8.2582500000000003</v>
      </c>
      <c r="E23" s="60">
        <f t="shared" si="0"/>
        <v>0.1</v>
      </c>
      <c r="F23" s="54" t="s">
        <v>72</v>
      </c>
      <c r="G23" s="18">
        <v>7.5075000000000003</v>
      </c>
    </row>
    <row r="24" spans="1:7">
      <c r="B24" s="54"/>
      <c r="C24" s="18"/>
      <c r="D24" s="59"/>
      <c r="E24" s="57" t="str">
        <f t="shared" si="0"/>
        <v xml:space="preserve"> </v>
      </c>
      <c r="F24" s="54"/>
      <c r="G24" s="18"/>
    </row>
    <row r="25" spans="1:7">
      <c r="A25" s="34" t="s">
        <v>73</v>
      </c>
      <c r="B25" s="54" t="s">
        <v>74</v>
      </c>
      <c r="C25" s="18">
        <v>6.3525000000000009</v>
      </c>
      <c r="D25" s="18">
        <f t="shared" si="1"/>
        <v>6.3525000000000009</v>
      </c>
      <c r="E25" s="57">
        <f t="shared" si="0"/>
        <v>0.10000000000000009</v>
      </c>
      <c r="F25" s="54" t="s">
        <v>74</v>
      </c>
      <c r="G25" s="18">
        <v>5.7750000000000004</v>
      </c>
    </row>
    <row r="26" spans="1:7">
      <c r="A26" s="34" t="s">
        <v>76</v>
      </c>
      <c r="B26" s="54" t="s">
        <v>77</v>
      </c>
      <c r="C26" s="18">
        <v>15.246000000000002</v>
      </c>
      <c r="D26" s="18">
        <f t="shared" si="1"/>
        <v>15.246000000000002</v>
      </c>
      <c r="E26" s="57">
        <f t="shared" si="0"/>
        <v>0.10000000000000006</v>
      </c>
      <c r="F26" s="54" t="s">
        <v>77</v>
      </c>
      <c r="G26" s="18">
        <v>13.860000000000001</v>
      </c>
    </row>
    <row r="27" spans="1:7">
      <c r="A27" s="34" t="s">
        <v>78</v>
      </c>
      <c r="B27" s="54" t="s">
        <v>79</v>
      </c>
      <c r="C27" s="18" t="s">
        <v>80</v>
      </c>
      <c r="D27" s="18" t="str">
        <f t="shared" ref="D27" si="2">IFERROR(G27*1.09," ")</f>
        <v xml:space="preserve"> </v>
      </c>
      <c r="E27" s="18"/>
      <c r="F27" s="54" t="s">
        <v>79</v>
      </c>
      <c r="G27" s="18" t="s">
        <v>81</v>
      </c>
    </row>
    <row r="28" spans="1:7">
      <c r="A28" s="34"/>
      <c r="B28" s="54"/>
      <c r="C28" s="18"/>
      <c r="D28" s="18"/>
      <c r="E28" s="18"/>
      <c r="F28" s="54"/>
      <c r="G28" s="18"/>
    </row>
    <row r="29" spans="1:7">
      <c r="A29" s="31" t="s">
        <v>82</v>
      </c>
      <c r="D29" s="18"/>
      <c r="E29" s="18"/>
      <c r="F29" s="54" t="s">
        <v>83</v>
      </c>
      <c r="G29" s="18"/>
    </row>
    <row r="30" spans="1:7">
      <c r="A30" s="31" t="s">
        <v>84</v>
      </c>
      <c r="D30" s="18"/>
      <c r="E30" s="18"/>
      <c r="F30" s="54" t="s">
        <v>84</v>
      </c>
      <c r="G30" s="18">
        <v>34.65</v>
      </c>
    </row>
    <row r="31" spans="1:7">
      <c r="A31" s="31" t="s">
        <v>85</v>
      </c>
      <c r="D31" s="18"/>
      <c r="E31" s="18"/>
      <c r="F31" s="54" t="s">
        <v>85</v>
      </c>
      <c r="G31" s="18">
        <v>43.890000000000008</v>
      </c>
    </row>
    <row r="32" spans="1:7">
      <c r="A32" s="35" t="s">
        <v>86</v>
      </c>
      <c r="B32" s="61"/>
      <c r="C32" s="62"/>
      <c r="D32" s="59"/>
      <c r="E32" s="59"/>
      <c r="F32" s="54" t="s">
        <v>86</v>
      </c>
      <c r="G32" s="18">
        <v>63.525000000000013</v>
      </c>
    </row>
    <row r="33" spans="1:5">
      <c r="B33" s="61"/>
    </row>
    <row r="41" spans="1:5">
      <c r="B41" s="61"/>
      <c r="C41" s="62"/>
      <c r="D41" s="62"/>
      <c r="E41" s="62"/>
    </row>
    <row r="42" spans="1:5">
      <c r="B42" s="61"/>
      <c r="C42" s="62"/>
      <c r="D42" s="62"/>
      <c r="E42" s="62"/>
    </row>
    <row r="45" spans="1:5">
      <c r="B45" s="61"/>
    </row>
    <row r="47" spans="1:5">
      <c r="A47" s="61"/>
      <c r="B47" s="61"/>
      <c r="C47" s="62"/>
      <c r="D47" s="62"/>
    </row>
  </sheetData>
  <mergeCells count="6">
    <mergeCell ref="F3:G3"/>
    <mergeCell ref="F2:G2"/>
    <mergeCell ref="F4:G4"/>
    <mergeCell ref="B2:C2"/>
    <mergeCell ref="B3:C3"/>
    <mergeCell ref="B4:C4"/>
  </mergeCells>
  <printOptions horizontalCentered="1"/>
  <pageMargins left="0.70866141732283472" right="0.70866141732283472" top="0.35433070866141736" bottom="0.15748031496062992" header="0" footer="0"/>
  <pageSetup scale="95"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5</xdr:col>
                <xdr:colOff>146050</xdr:colOff>
                <xdr:row>0</xdr:row>
                <xdr:rowOff>133350</xdr:rowOff>
              </from>
              <to>
                <xdr:col>5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3073" r:id="rId4"/>
      </mc:Fallback>
    </mc:AlternateContent>
    <mc:AlternateContent xmlns:mc="http://schemas.openxmlformats.org/markup-compatibility/2006">
      <mc:Choice Requires="x14">
        <oleObject progId="MSPhotoEd.3" shapeId="3074" r:id="rId6">
          <objectPr defaultSize="0" autoPict="0" r:id="rId5">
            <anchor moveWithCells="1" sizeWithCells="1">
              <from>
                <xdr:col>1</xdr:col>
                <xdr:colOff>146050</xdr:colOff>
                <xdr:row>0</xdr:row>
                <xdr:rowOff>133350</xdr:rowOff>
              </from>
              <to>
                <xdr:col>1</xdr:col>
                <xdr:colOff>2051050</xdr:colOff>
                <xdr:row>0</xdr:row>
                <xdr:rowOff>495300</xdr:rowOff>
              </to>
            </anchor>
          </objectPr>
        </oleObject>
      </mc:Choice>
      <mc:Fallback>
        <oleObject progId="MSPhotoEd.3" shapeId="3074" r:id="rId6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31"/>
  <sheetViews>
    <sheetView zoomScale="70" zoomScaleNormal="70" workbookViewId="0">
      <selection activeCell="G27" sqref="G27"/>
    </sheetView>
  </sheetViews>
  <sheetFormatPr defaultColWidth="11.53515625" defaultRowHeight="15.5"/>
  <cols>
    <col min="1" max="16384" width="11.53515625" style="31"/>
  </cols>
  <sheetData>
    <row r="1" spans="1:6" s="36" customFormat="1" ht="36" customHeight="1">
      <c r="A1" s="283"/>
      <c r="B1" s="283"/>
      <c r="C1" s="283"/>
      <c r="D1" s="283"/>
      <c r="E1" s="283"/>
      <c r="F1" s="283"/>
    </row>
    <row r="2" spans="1:6" s="36" customFormat="1" ht="101.25" customHeight="1">
      <c r="A2" s="284"/>
    </row>
    <row r="3" spans="1:6" s="36" customFormat="1" ht="16.5" customHeight="1">
      <c r="A3" s="284"/>
    </row>
    <row r="4" spans="1:6" s="36" customFormat="1" ht="13">
      <c r="A4" s="284"/>
    </row>
    <row r="5" spans="1:6" s="36" customFormat="1" ht="13">
      <c r="A5" s="284"/>
    </row>
    <row r="6" spans="1:6" s="36" customFormat="1" ht="10.5" customHeight="1">
      <c r="A6" s="284"/>
    </row>
    <row r="7" spans="1:6" s="36" customFormat="1" ht="13.5" thickBot="1">
      <c r="A7" s="284"/>
    </row>
    <row r="8" spans="1:6" s="36" customFormat="1" ht="15" thickTop="1" thickBot="1">
      <c r="A8" s="284"/>
      <c r="B8" s="37" t="s">
        <v>87</v>
      </c>
      <c r="C8" s="37" t="s">
        <v>88</v>
      </c>
      <c r="D8" s="38"/>
      <c r="E8" s="38"/>
      <c r="F8" s="39"/>
    </row>
    <row r="9" spans="1:6" s="36" customFormat="1" ht="3.75" customHeight="1" thickTop="1" thickBot="1">
      <c r="A9" s="284"/>
      <c r="B9" s="40"/>
      <c r="C9" s="41"/>
      <c r="D9" s="42"/>
      <c r="E9" s="42"/>
      <c r="F9" s="42"/>
    </row>
    <row r="10" spans="1:6" s="36" customFormat="1" ht="25.5" customHeight="1" thickTop="1">
      <c r="A10" s="43" t="s">
        <v>5</v>
      </c>
      <c r="B10" s="44" t="s">
        <v>89</v>
      </c>
      <c r="C10" s="45" t="s">
        <v>90</v>
      </c>
      <c r="D10" s="46"/>
      <c r="E10" s="46"/>
      <c r="F10" s="46"/>
    </row>
    <row r="11" spans="1:6" s="36" customFormat="1" ht="23.25" customHeight="1">
      <c r="A11" s="43" t="s">
        <v>91</v>
      </c>
      <c r="B11" s="44" t="s">
        <v>89</v>
      </c>
      <c r="C11" s="45" t="s">
        <v>90</v>
      </c>
      <c r="D11" s="46"/>
      <c r="E11" s="46"/>
      <c r="F11" s="46"/>
    </row>
    <row r="12" spans="1:6" s="36" customFormat="1" ht="23.25" customHeight="1">
      <c r="B12" s="47"/>
      <c r="C12" s="47"/>
      <c r="D12" s="47"/>
      <c r="E12" s="47"/>
    </row>
    <row r="13" spans="1:6" s="36" customFormat="1" ht="105.75" customHeight="1">
      <c r="A13" s="284"/>
    </row>
    <row r="14" spans="1:6" s="36" customFormat="1" ht="16.5" customHeight="1">
      <c r="A14" s="284"/>
    </row>
    <row r="15" spans="1:6" s="36" customFormat="1" ht="15.75" customHeight="1">
      <c r="A15" s="284"/>
    </row>
    <row r="16" spans="1:6" s="36" customFormat="1" ht="13">
      <c r="A16" s="284"/>
    </row>
    <row r="17" spans="1:8" s="36" customFormat="1" ht="13.5" thickBot="1">
      <c r="A17" s="284"/>
    </row>
    <row r="18" spans="1:8" s="36" customFormat="1" ht="15" thickTop="1" thickBot="1">
      <c r="B18" s="37" t="s">
        <v>92</v>
      </c>
      <c r="C18" s="37" t="s">
        <v>93</v>
      </c>
      <c r="D18" s="37" t="s">
        <v>94</v>
      </c>
      <c r="E18" s="48" t="s">
        <v>95</v>
      </c>
      <c r="F18" s="48" t="s">
        <v>96</v>
      </c>
      <c r="G18" s="48" t="s">
        <v>97</v>
      </c>
    </row>
    <row r="19" spans="1:8" s="36" customFormat="1" ht="22.5" customHeight="1" thickTop="1">
      <c r="A19" s="43" t="s">
        <v>5</v>
      </c>
      <c r="B19" s="44" t="s">
        <v>89</v>
      </c>
      <c r="C19" s="44" t="s">
        <v>89</v>
      </c>
      <c r="D19" s="72" t="s">
        <v>89</v>
      </c>
      <c r="E19" s="72" t="s">
        <v>89</v>
      </c>
      <c r="F19" s="44" t="s">
        <v>89</v>
      </c>
      <c r="G19" s="44" t="s">
        <v>89</v>
      </c>
    </row>
    <row r="20" spans="1:8" s="36" customFormat="1" ht="20.25" customHeight="1">
      <c r="A20" s="43" t="s">
        <v>91</v>
      </c>
      <c r="B20" s="45" t="s">
        <v>90</v>
      </c>
      <c r="C20" s="45" t="s">
        <v>90</v>
      </c>
      <c r="D20" s="73" t="s">
        <v>98</v>
      </c>
      <c r="E20" s="73" t="s">
        <v>98</v>
      </c>
      <c r="F20" s="45" t="s">
        <v>90</v>
      </c>
      <c r="G20" s="45" t="s">
        <v>90</v>
      </c>
    </row>
    <row r="21" spans="1:8" s="36" customFormat="1" ht="25.5" customHeight="1">
      <c r="C21" s="74"/>
    </row>
    <row r="22" spans="1:8" s="36" customFormat="1" ht="105.75" customHeight="1">
      <c r="A22" s="284"/>
    </row>
    <row r="23" spans="1:8" s="36" customFormat="1" ht="16.5" customHeight="1">
      <c r="A23" s="284"/>
    </row>
    <row r="24" spans="1:8" s="36" customFormat="1" ht="15.75" customHeight="1">
      <c r="A24" s="284"/>
    </row>
    <row r="25" spans="1:8" s="36" customFormat="1" ht="13">
      <c r="A25" s="285"/>
    </row>
    <row r="26" spans="1:8" s="36" customFormat="1" ht="13.5" thickBot="1">
      <c r="A26" s="284"/>
    </row>
    <row r="27" spans="1:8" s="36" customFormat="1" ht="14.5" thickTop="1">
      <c r="B27" s="75" t="s">
        <v>99</v>
      </c>
      <c r="C27" s="75" t="s">
        <v>100</v>
      </c>
      <c r="D27" s="75" t="s">
        <v>101</v>
      </c>
      <c r="E27" s="75" t="s">
        <v>102</v>
      </c>
      <c r="F27" s="75" t="s">
        <v>103</v>
      </c>
      <c r="G27" s="38"/>
      <c r="H27" s="38"/>
    </row>
    <row r="28" spans="1:8" s="36" customFormat="1" ht="3.75" customHeight="1" thickBot="1">
      <c r="B28" s="40"/>
      <c r="C28" s="40"/>
      <c r="D28" s="40"/>
      <c r="E28" s="40"/>
      <c r="F28" s="40"/>
      <c r="G28" s="42"/>
      <c r="H28" s="42"/>
    </row>
    <row r="29" spans="1:8" s="36" customFormat="1" ht="21" customHeight="1" thickTop="1">
      <c r="A29" s="43" t="s">
        <v>5</v>
      </c>
      <c r="B29" s="76" t="s">
        <v>89</v>
      </c>
      <c r="C29" s="76" t="s">
        <v>89</v>
      </c>
      <c r="D29" s="76" t="s">
        <v>89</v>
      </c>
      <c r="E29" s="73" t="s">
        <v>104</v>
      </c>
      <c r="F29" s="44" t="s">
        <v>104</v>
      </c>
      <c r="G29" s="49"/>
      <c r="H29" s="49"/>
    </row>
    <row r="30" spans="1:8" s="36" customFormat="1" ht="19.5" customHeight="1">
      <c r="A30" s="43" t="s">
        <v>91</v>
      </c>
      <c r="B30" s="45" t="s">
        <v>104</v>
      </c>
      <c r="C30" s="45" t="s">
        <v>104</v>
      </c>
      <c r="D30" s="45" t="s">
        <v>90</v>
      </c>
      <c r="E30" s="45" t="s">
        <v>104</v>
      </c>
      <c r="F30" s="45" t="s">
        <v>104</v>
      </c>
      <c r="G30" s="46"/>
      <c r="H30" s="46"/>
    </row>
    <row r="31" spans="1:8" s="36" customFormat="1" ht="30.75" customHeight="1"/>
  </sheetData>
  <mergeCells count="4">
    <mergeCell ref="A1:F1"/>
    <mergeCell ref="A2:A9"/>
    <mergeCell ref="A13:A17"/>
    <mergeCell ref="A22:A26"/>
  </mergeCells>
  <pageMargins left="0.7" right="0.7" top="0.75" bottom="0.75" header="0.3" footer="0.3"/>
  <pageSetup scale="8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9419-AC80-4198-8353-0532D1626033}">
  <dimension ref="A1"/>
  <sheetViews>
    <sheetView workbookViewId="0">
      <selection activeCell="H11" sqref="H11"/>
    </sheetView>
  </sheetViews>
  <sheetFormatPr defaultRowHeight="15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90B2EA02D19449D2C5EA1822AB573" ma:contentTypeVersion="13" ma:contentTypeDescription="Create a new document." ma:contentTypeScope="" ma:versionID="b8ce4c34b90e25ece51be38fe56209e3">
  <xsd:schema xmlns:xsd="http://www.w3.org/2001/XMLSchema" xmlns:xs="http://www.w3.org/2001/XMLSchema" xmlns:p="http://schemas.microsoft.com/office/2006/metadata/properties" xmlns:ns3="2841fe7b-90cc-4af2-8216-3fe87721b71d" xmlns:ns4="039786a5-8eaa-4770-9cc8-f289d812c9aa" targetNamespace="http://schemas.microsoft.com/office/2006/metadata/properties" ma:root="true" ma:fieldsID="16bfa618419a40648a84a53533ad5aea" ns3:_="" ns4:_="">
    <xsd:import namespace="2841fe7b-90cc-4af2-8216-3fe87721b71d"/>
    <xsd:import namespace="039786a5-8eaa-4770-9cc8-f289d812c9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3:MediaServiceDateTaken" minOccurs="0"/>
                <xsd:element ref="ns3:MediaServiceAutoTag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1fe7b-90cc-4af2-8216-3fe87721b7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786a5-8eaa-4770-9cc8-f289d812c9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4FB3A2-35F7-4561-B843-C80F31CA9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41fe7b-90cc-4af2-8216-3fe87721b71d"/>
    <ds:schemaRef ds:uri="039786a5-8eaa-4770-9cc8-f289d812c9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D443C0-1B8B-4EC8-82E8-499EE342E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60D624-8E4E-4446-9EED-B80FBC5E4C0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Moulded slabs May 2025</vt:lpstr>
      <vt:lpstr>Adders May 2025</vt:lpstr>
      <vt:lpstr>Molded Styles</vt:lpstr>
      <vt:lpstr>Doors Availability</vt:lpstr>
      <vt:lpstr>Bifold Availability</vt:lpstr>
      <vt:lpstr>Moulded slabs March 2024</vt:lpstr>
      <vt:lpstr>Adders March 2024</vt:lpstr>
      <vt:lpstr>Moulded slabs Dec 2023</vt:lpstr>
      <vt:lpstr>Adders Dec 2023</vt:lpstr>
      <vt:lpstr>Moulded slabs Jan 2022</vt:lpstr>
      <vt:lpstr>Adders JAN 2022</vt:lpstr>
      <vt:lpstr>Model Jan 2022</vt:lpstr>
      <vt:lpstr>Sheet1</vt:lpstr>
      <vt:lpstr>'Adders Dec 2023'!Print_Area</vt:lpstr>
      <vt:lpstr>'Adders JAN 2022'!Print_Area</vt:lpstr>
      <vt:lpstr>'Adders March 2024'!Print_Area</vt:lpstr>
      <vt:lpstr>'Adders May 2025'!Print_Area</vt:lpstr>
      <vt:lpstr>'Molded Styles'!Print_Area</vt:lpstr>
      <vt:lpstr>'Moulded slabs Dec 2023'!Print_Area</vt:lpstr>
      <vt:lpstr>'Moulded slabs Jan 2022'!Print_Area</vt:lpstr>
      <vt:lpstr>'Moulded slabs March 2024'!Print_Area</vt:lpstr>
      <vt:lpstr>'Moulded slabs May 2025'!Print_Area</vt:lpstr>
      <vt:lpstr>'Moulded slabs Dec 2023'!Print_Titles_MI</vt:lpstr>
      <vt:lpstr>'Moulded slabs Jan 2022'!Print_Titles_MI</vt:lpstr>
      <vt:lpstr>'Moulded slabs March 2024'!Print_Titles_MI</vt:lpstr>
      <vt:lpstr>'Moulded slabs May 2025'!Print_Titles_MI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Adrienne Burgess</dc:creator>
  <cp:keywords/>
  <dc:description/>
  <cp:lastModifiedBy>Russ Miller</cp:lastModifiedBy>
  <cp:revision/>
  <cp:lastPrinted>2025-04-30T13:21:09Z</cp:lastPrinted>
  <dcterms:created xsi:type="dcterms:W3CDTF">2021-04-29T15:13:35Z</dcterms:created>
  <dcterms:modified xsi:type="dcterms:W3CDTF">2025-05-08T20:07:39Z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0x0101001F990B2EA02D19449D2C5EA1822AB573</vt:lpwstr>
  </property>
</Properties>
</file>