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su Jang\Desktop\2018-1\paper\RBF+pageRank\result\"/>
    </mc:Choice>
  </mc:AlternateContent>
  <xr:revisionPtr revIDLastSave="0" documentId="10_ncr:100000_{4AD2A322-57DF-4FB0-A750-FC19B5B63FDB}" xr6:coauthVersionLast="31" xr6:coauthVersionMax="31" xr10:uidLastSave="{00000000-0000-0000-0000-000000000000}"/>
  <bookViews>
    <workbookView xWindow="0" yWindow="0" windowWidth="10872" windowHeight="8964" xr2:uid="{B81AA693-9A43-47FB-A722-E2EE236DC2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P6" i="1"/>
  <c r="Q6" i="1"/>
  <c r="L6" i="1"/>
  <c r="L9" i="1"/>
  <c r="N9" i="1" s="1"/>
  <c r="R13" i="1"/>
  <c r="R17" i="1"/>
  <c r="Z3" i="1"/>
  <c r="R5" i="1"/>
  <c r="P17" i="1"/>
  <c r="P16" i="1"/>
  <c r="R16" i="1" s="1"/>
  <c r="M17" i="1"/>
  <c r="M16" i="1"/>
  <c r="Q17" i="1"/>
  <c r="L17" i="1"/>
  <c r="N17" i="1" s="1"/>
  <c r="Q16" i="1"/>
  <c r="Q3" i="1" s="1"/>
  <c r="L16" i="1"/>
  <c r="N16" i="1" s="1"/>
  <c r="Q15" i="1"/>
  <c r="P15" i="1"/>
  <c r="R15" i="1" s="1"/>
  <c r="M15" i="1"/>
  <c r="N15" i="1" s="1"/>
  <c r="L15" i="1"/>
  <c r="Q14" i="1"/>
  <c r="P14" i="1"/>
  <c r="R14" i="1" s="1"/>
  <c r="M14" i="1"/>
  <c r="L14" i="1"/>
  <c r="N14" i="1" s="1"/>
  <c r="Q13" i="1"/>
  <c r="P13" i="1"/>
  <c r="M13" i="1"/>
  <c r="L13" i="1"/>
  <c r="N13" i="1" s="1"/>
  <c r="Q12" i="1"/>
  <c r="P12" i="1"/>
  <c r="R12" i="1" s="1"/>
  <c r="M12" i="1"/>
  <c r="L12" i="1"/>
  <c r="Q7" i="1"/>
  <c r="P7" i="1"/>
  <c r="R7" i="1" s="1"/>
  <c r="R6" i="1" s="1"/>
  <c r="M7" i="1"/>
  <c r="L7" i="1"/>
  <c r="Q5" i="1"/>
  <c r="P5" i="1"/>
  <c r="M5" i="1"/>
  <c r="N5" i="1" s="1"/>
  <c r="L5" i="1"/>
  <c r="Q4" i="1"/>
  <c r="P4" i="1"/>
  <c r="R4" i="1" s="1"/>
  <c r="M4" i="1"/>
  <c r="L4" i="1"/>
  <c r="N4" i="1" s="1"/>
  <c r="Q9" i="1"/>
  <c r="P9" i="1"/>
  <c r="R9" i="1" s="1"/>
  <c r="M9" i="1"/>
  <c r="U9" i="1" s="1"/>
  <c r="Q8" i="1"/>
  <c r="P8" i="1"/>
  <c r="R8" i="1" s="1"/>
  <c r="M8" i="1"/>
  <c r="L8" i="1"/>
  <c r="T8" i="1" l="1"/>
  <c r="T9" i="1"/>
  <c r="V9" i="1" s="1"/>
  <c r="T4" i="1"/>
  <c r="T5" i="1"/>
  <c r="T7" i="1"/>
  <c r="T12" i="1"/>
  <c r="T13" i="1"/>
  <c r="T14" i="1"/>
  <c r="T15" i="1"/>
  <c r="N7" i="1"/>
  <c r="N6" i="1" s="1"/>
  <c r="N8" i="1"/>
  <c r="N12" i="1"/>
  <c r="T17" i="1"/>
  <c r="T16" i="1"/>
  <c r="M3" i="1"/>
  <c r="U4" i="1"/>
  <c r="U5" i="1"/>
  <c r="U7" i="1"/>
  <c r="U12" i="1"/>
  <c r="U13" i="1"/>
  <c r="U14" i="1"/>
  <c r="U15" i="1"/>
  <c r="U16" i="1"/>
  <c r="U17" i="1"/>
  <c r="L3" i="1"/>
  <c r="U8" i="1"/>
  <c r="P3" i="1"/>
  <c r="R3" i="1" s="1"/>
  <c r="U6" i="1" l="1"/>
  <c r="T6" i="1"/>
  <c r="V12" i="1"/>
  <c r="N3" i="1"/>
  <c r="V14" i="1"/>
  <c r="V5" i="1"/>
  <c r="V13" i="1"/>
  <c r="V4" i="1"/>
  <c r="T3" i="1"/>
  <c r="V16" i="1"/>
  <c r="V17" i="1"/>
  <c r="V15" i="1"/>
  <c r="V7" i="1"/>
  <c r="V8" i="1"/>
  <c r="U3" i="1"/>
  <c r="V6" i="1" l="1"/>
  <c r="V3" i="1"/>
</calcChain>
</file>

<file path=xl/sharedStrings.xml><?xml version="1.0" encoding="utf-8"?>
<sst xmlns="http://schemas.openxmlformats.org/spreadsheetml/2006/main" count="329" uniqueCount="83">
  <si>
    <t>Name</t>
    <phoneticPr fontId="2" type="noConversion"/>
  </si>
  <si>
    <t>version</t>
    <phoneticPr fontId="2" type="noConversion"/>
  </si>
  <si>
    <t>errortype</t>
    <phoneticPr fontId="2" type="noConversion"/>
  </si>
  <si>
    <t>RBFExamscore</t>
    <phoneticPr fontId="2" type="noConversion"/>
  </si>
  <si>
    <t>paperExamscore</t>
    <phoneticPr fontId="2" type="noConversion"/>
  </si>
  <si>
    <t>RBFtime</t>
    <phoneticPr fontId="2" type="noConversion"/>
  </si>
  <si>
    <t>papertime</t>
    <phoneticPr fontId="2" type="noConversion"/>
  </si>
  <si>
    <t xml:space="preserve">Best </t>
    <phoneticPr fontId="2" type="noConversion"/>
  </si>
  <si>
    <t>Worst</t>
    <phoneticPr fontId="2" type="noConversion"/>
  </si>
  <si>
    <t>Avg</t>
    <phoneticPr fontId="2" type="noConversion"/>
  </si>
  <si>
    <t>time</t>
    <phoneticPr fontId="2" type="noConversion"/>
  </si>
  <si>
    <t>best</t>
    <phoneticPr fontId="2" type="noConversion"/>
  </si>
  <si>
    <t>worst</t>
    <phoneticPr fontId="2" type="noConversion"/>
  </si>
  <si>
    <t>RBF</t>
    <phoneticPr fontId="2" type="noConversion"/>
  </si>
  <si>
    <t>paper</t>
    <phoneticPr fontId="2" type="noConversion"/>
  </si>
  <si>
    <t>RBF</t>
    <phoneticPr fontId="2" type="noConversion"/>
  </si>
  <si>
    <t>paper</t>
    <phoneticPr fontId="2" type="noConversion"/>
  </si>
  <si>
    <t>schedule</t>
    <phoneticPr fontId="2" type="noConversion"/>
  </si>
  <si>
    <t>v1</t>
    <phoneticPr fontId="2" type="noConversion"/>
  </si>
  <si>
    <t>조건 수정</t>
    <phoneticPr fontId="2" type="noConversion"/>
  </si>
  <si>
    <t>total</t>
    <phoneticPr fontId="2" type="noConversion"/>
  </si>
  <si>
    <t>v2</t>
    <phoneticPr fontId="2" type="noConversion"/>
  </si>
  <si>
    <t>계산 수정</t>
    <phoneticPr fontId="2" type="noConversion"/>
  </si>
  <si>
    <t>v3</t>
    <phoneticPr fontId="2" type="noConversion"/>
  </si>
  <si>
    <t>v4</t>
    <phoneticPr fontId="2" type="noConversion"/>
  </si>
  <si>
    <t>코드 삽입</t>
    <phoneticPr fontId="2" type="noConversion"/>
  </si>
  <si>
    <t>v5</t>
    <phoneticPr fontId="2" type="noConversion"/>
  </si>
  <si>
    <t>코드 삭제</t>
    <phoneticPr fontId="2" type="noConversion"/>
  </si>
  <si>
    <t>v6</t>
    <phoneticPr fontId="2" type="noConversion"/>
  </si>
  <si>
    <t>return 수정</t>
    <phoneticPr fontId="2" type="noConversion"/>
  </si>
  <si>
    <t>v7</t>
    <phoneticPr fontId="2" type="noConversion"/>
  </si>
  <si>
    <t>v8</t>
    <phoneticPr fontId="2" type="noConversion"/>
  </si>
  <si>
    <t>v9</t>
    <phoneticPr fontId="2" type="noConversion"/>
  </si>
  <si>
    <t>schedule2</t>
    <phoneticPr fontId="2" type="noConversion"/>
  </si>
  <si>
    <t>tcas</t>
    <phoneticPr fontId="2" type="noConversion"/>
  </si>
  <si>
    <t>tot_info</t>
    <phoneticPr fontId="2" type="noConversion"/>
  </si>
  <si>
    <t>printtokens</t>
    <phoneticPr fontId="2" type="noConversion"/>
  </si>
  <si>
    <t>printttokens2</t>
    <phoneticPr fontId="2" type="noConversion"/>
  </si>
  <si>
    <t>v10</t>
    <phoneticPr fontId="2" type="noConversion"/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</si>
  <si>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</si>
  <si>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</si>
  <si>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</si>
  <si>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</si>
  <si>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</si>
  <si>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</si>
  <si>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</si>
  <si>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</si>
  <si>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</si>
  <si>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</si>
  <si>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</si>
  <si>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</si>
  <si>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</si>
  <si>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</si>
  <si>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</si>
  <si>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</si>
  <si>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</si>
  <si>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</si>
  <si>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</si>
  <si>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</si>
  <si>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</si>
  <si>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</si>
  <si>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</si>
  <si>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</si>
  <si>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</si>
  <si>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</si>
  <si>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</si>
  <si>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</si>
  <si>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</si>
  <si>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</si>
  <si>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</si>
  <si>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</si>
  <si>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v2</t>
  </si>
  <si>
    <t>v3</t>
  </si>
  <si>
    <t>v4</t>
  </si>
  <si>
    <t>v5</t>
  </si>
  <si>
    <t>v6</t>
  </si>
  <si>
    <t>v7</t>
  </si>
  <si>
    <t>v8</t>
  </si>
  <si>
    <t>v9</t>
  </si>
  <si>
    <t>printtokens2</t>
    <phoneticPr fontId="2" type="noConversion"/>
  </si>
  <si>
    <t>향상</t>
    <phoneticPr fontId="2" type="noConversion"/>
  </si>
  <si>
    <t xml:space="preserve">** for문 while문 혹은 if문의 조건이 바뀌었을시, for문과 if문 안에서 실행되는 코드를 모두 버그가 포함된 코드로 설정함.
** pagerank의 가중치를 rbf에 대입할때, 기존의 1과 0의 커버리지 정보에, pagerank의 가중치를 곱함. 
 </t>
    <phoneticPr fontId="2" type="noConversion"/>
  </si>
  <si>
    <t>코드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</si>
</sst>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6" borderId="2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3" borderId="4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7" borderId="7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7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15" xfId="0" applyFont="1" applyFill="1" applyBorder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4" borderId="16" xfId="0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>
      <alignment vertical="center"/>
    </xf>
    <xf numFmtId="0" fontId="1" fillId="6" borderId="19" xfId="0" applyFont="1" applyFill="1" applyBorder="1" applyAlignment="1">
      <alignment horizontal="center" vertical="center"/>
    </xf>
    <xf numFmtId="0" fontId="1" fillId="3" borderId="20" xfId="0" applyFont="1" applyFill="1" applyBorder="1">
      <alignment vertical="center"/>
    </xf>
    <xf numFmtId="0" fontId="1" fillId="0" borderId="21" xfId="0" applyFont="1" applyBorder="1">
      <alignment vertical="center"/>
    </xf>
    <xf numFmtId="0" fontId="1" fillId="3" borderId="22" xfId="0" applyFont="1" applyFill="1" applyBorder="1">
      <alignment vertical="center"/>
    </xf>
    <xf numFmtId="0" fontId="1" fillId="0" borderId="23" xfId="0" applyFont="1" applyBorder="1">
      <alignment vertical="center"/>
    </xf>
    <xf numFmtId="0" fontId="1" fillId="3" borderId="24" xfId="0" applyFont="1" applyFill="1" applyBorder="1">
      <alignment vertical="center"/>
    </xf>
    <xf numFmtId="0" fontId="1" fillId="7" borderId="25" xfId="0" applyFont="1" applyFill="1" applyBorder="1">
      <alignment vertical="center"/>
    </xf>
    <xf numFmtId="0" fontId="1" fillId="0" borderId="25" xfId="0" applyFont="1" applyBorder="1">
      <alignment vertical="center"/>
    </xf>
    <xf numFmtId="0" fontId="1" fillId="0" borderId="26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4F06-CEB0-4A03-B164-C98493488BAF}">
  <dimension ref="A1:Z100"/>
  <sheetViews>
    <sheetView tabSelected="1" zoomScale="70" workbookViewId="0">
      <selection activeCell="L9" sqref="L9"/>
    </sheetView>
  </sheetViews>
  <sheetFormatPr defaultRowHeight="17.399999999999999" x14ac:dyDescent="0.4"/>
  <cols>
    <col min="2" max="2" width="8.09765625" bestFit="1" customWidth="1"/>
    <col min="11" max="11" width="14.09765625" bestFit="1" customWidth="1"/>
  </cols>
  <sheetData>
    <row r="1" spans="1:26" x14ac:dyDescent="0.4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1" t="s">
        <v>5</v>
      </c>
      <c r="I1" s="1" t="s">
        <v>6</v>
      </c>
      <c r="K1" s="30"/>
      <c r="L1" s="31" t="s">
        <v>7</v>
      </c>
      <c r="M1" s="31"/>
      <c r="N1" s="31" t="s">
        <v>80</v>
      </c>
      <c r="O1" s="32"/>
      <c r="P1" s="33" t="s">
        <v>8</v>
      </c>
      <c r="Q1" s="33"/>
      <c r="R1" s="34" t="s">
        <v>80</v>
      </c>
      <c r="S1" s="32"/>
      <c r="T1" s="35" t="s">
        <v>9</v>
      </c>
      <c r="U1" s="35"/>
      <c r="V1" s="36" t="s">
        <v>80</v>
      </c>
      <c r="W1" s="32"/>
      <c r="X1" s="37" t="s">
        <v>10</v>
      </c>
      <c r="Y1" s="37"/>
      <c r="Z1" s="38" t="s">
        <v>80</v>
      </c>
    </row>
    <row r="2" spans="1:26" ht="18" thickBot="1" x14ac:dyDescent="0.45">
      <c r="A2" s="1"/>
      <c r="B2" s="1"/>
      <c r="C2" s="1"/>
      <c r="D2" s="2" t="s">
        <v>11</v>
      </c>
      <c r="E2" s="2" t="s">
        <v>12</v>
      </c>
      <c r="F2" s="2" t="s">
        <v>11</v>
      </c>
      <c r="G2" s="2" t="s">
        <v>12</v>
      </c>
      <c r="H2" s="1"/>
      <c r="I2" s="1"/>
      <c r="K2" s="39"/>
      <c r="L2" s="4" t="s">
        <v>13</v>
      </c>
      <c r="M2" s="4" t="s">
        <v>14</v>
      </c>
      <c r="N2" s="18"/>
      <c r="O2" s="15"/>
      <c r="P2" s="5" t="s">
        <v>13</v>
      </c>
      <c r="Q2" s="5" t="s">
        <v>14</v>
      </c>
      <c r="R2" s="28"/>
      <c r="S2" s="15"/>
      <c r="T2" s="6" t="s">
        <v>13</v>
      </c>
      <c r="U2" s="6" t="s">
        <v>14</v>
      </c>
      <c r="V2" s="29"/>
      <c r="W2" s="15"/>
      <c r="X2" s="7" t="s">
        <v>15</v>
      </c>
      <c r="Y2" s="7" t="s">
        <v>16</v>
      </c>
      <c r="Z2" s="40"/>
    </row>
    <row r="3" spans="1:26" ht="18" thickBot="1" x14ac:dyDescent="0.45">
      <c r="A3" t="s">
        <v>17</v>
      </c>
      <c r="B3" t="s">
        <v>18</v>
      </c>
      <c r="C3" t="s">
        <v>19</v>
      </c>
      <c r="D3">
        <v>0.24271844660200001</v>
      </c>
      <c r="E3">
        <v>0.24271844660200001</v>
      </c>
      <c r="F3">
        <v>12.8640776699</v>
      </c>
      <c r="G3">
        <v>13.1067961165</v>
      </c>
      <c r="H3" s="8">
        <v>286.52</v>
      </c>
      <c r="I3" s="8">
        <v>46.04</v>
      </c>
      <c r="K3" s="9" t="s">
        <v>20</v>
      </c>
      <c r="L3" s="10">
        <f>SUM(L12:L17)</f>
        <v>1096.4421592064521</v>
      </c>
      <c r="M3" s="10">
        <f>SUM(M12:M17)</f>
        <v>931.84972708631915</v>
      </c>
      <c r="N3" s="11">
        <f>(L3-M3)*100/L3</f>
        <v>15.011501586117079</v>
      </c>
      <c r="O3" s="11"/>
      <c r="P3" s="10">
        <f>SUM(P12:P17)</f>
        <v>1445.3083489155881</v>
      </c>
      <c r="Q3" s="10">
        <f>SUM(Q12:Q17)</f>
        <v>1221.5826338559318</v>
      </c>
      <c r="R3" s="11">
        <f>(P3-Q3)*100/P3</f>
        <v>15.47944528428949</v>
      </c>
      <c r="S3" s="11"/>
      <c r="T3" s="10">
        <f>SUM(T12:T17)</f>
        <v>1270.8752540610201</v>
      </c>
      <c r="U3" s="10">
        <f>SUM(U12:U17)</f>
        <v>1076.7161804711254</v>
      </c>
      <c r="V3" s="11">
        <f>(T3-U3)*100/T3</f>
        <v>15.277587077840156</v>
      </c>
      <c r="W3" s="11"/>
      <c r="X3" s="10">
        <v>36899.9140004172</v>
      </c>
      <c r="Y3" s="11">
        <v>2707.9650008773497</v>
      </c>
      <c r="Z3" s="12">
        <f>(X3-Y3)*100/X3</f>
        <v>92.661324357431468</v>
      </c>
    </row>
    <row r="4" spans="1:26" x14ac:dyDescent="0.4">
      <c r="A4" t="s">
        <v>17</v>
      </c>
      <c r="B4" t="s">
        <v>21</v>
      </c>
      <c r="C4" t="s">
        <v>22</v>
      </c>
      <c r="D4">
        <v>33.980582524299997</v>
      </c>
      <c r="E4">
        <v>33.980582524299997</v>
      </c>
      <c r="F4">
        <v>33.980582524299997</v>
      </c>
      <c r="G4">
        <v>34.223300970899999</v>
      </c>
      <c r="H4" s="8">
        <v>273.3</v>
      </c>
      <c r="I4" s="8">
        <v>43.34</v>
      </c>
      <c r="K4" s="41" t="s">
        <v>25</v>
      </c>
      <c r="L4" s="13">
        <f>SUMIF($C$3:$C$100, "코드 삽입", $D$3:$D$100)</f>
        <v>53.487089334642</v>
      </c>
      <c r="M4" s="13">
        <f>SUMIF($C$3:$C$100, "코드 삽입",F3:F100)</f>
        <v>67.620776436089997</v>
      </c>
      <c r="N4" s="14">
        <f>(L4-M4)*100/L4</f>
        <v>-26.424483510442261</v>
      </c>
      <c r="O4" s="14"/>
      <c r="P4" s="13">
        <f>SUMIF($C$3:$C$100, "코드 삽입", $E$3:$E$100)</f>
        <v>58.62901463171</v>
      </c>
      <c r="Q4" s="13">
        <f>SUMIF($C$3:$C$100, "코드 삽입", $G$3:$G$100)</f>
        <v>71.516880332190013</v>
      </c>
      <c r="R4" s="14">
        <f>(P4-Q4)*100/P4</f>
        <v>-21.982060898409678</v>
      </c>
      <c r="S4" s="14"/>
      <c r="T4" s="14">
        <f>(L4+P4)/2</f>
        <v>56.058051983176</v>
      </c>
      <c r="U4" s="14">
        <f>(M4+Q4)/2</f>
        <v>69.568828384140005</v>
      </c>
      <c r="V4" s="14">
        <f>(T4-U4)*100/T4</f>
        <v>-24.101401891415751</v>
      </c>
      <c r="W4" s="14"/>
      <c r="X4" s="14"/>
      <c r="Y4" s="14"/>
      <c r="Z4" s="42"/>
    </row>
    <row r="5" spans="1:26" x14ac:dyDescent="0.4">
      <c r="A5" t="s">
        <v>17</v>
      </c>
      <c r="B5" t="s">
        <v>23</v>
      </c>
      <c r="C5" t="s">
        <v>22</v>
      </c>
      <c r="D5">
        <v>1.6990291262099999</v>
      </c>
      <c r="E5">
        <v>2.1844660194199998</v>
      </c>
      <c r="F5">
        <v>33.495145631100002</v>
      </c>
      <c r="G5">
        <v>33.737864077700003</v>
      </c>
      <c r="H5" s="8">
        <v>252.78</v>
      </c>
      <c r="I5" s="8">
        <v>39.82</v>
      </c>
      <c r="K5" s="43" t="s">
        <v>27</v>
      </c>
      <c r="L5" s="16">
        <f>SUMIF($C$3:$C$100, "코드 삭제", $D$3:$D$100)</f>
        <v>79.039520490670981</v>
      </c>
      <c r="M5" s="16">
        <f>SUMIF($C$3:$C$100, "코드 삭제", F3:F100)</f>
        <v>115.53450259614198</v>
      </c>
      <c r="N5" s="17">
        <f>(L5-M5)*100/L5</f>
        <v>-46.173081363491434</v>
      </c>
      <c r="O5" s="17"/>
      <c r="P5" s="16">
        <f>SUMIF($C$3:$C$100, "코드 삭제", $E$3:$E$100)</f>
        <v>113.520815613709</v>
      </c>
      <c r="Q5" s="16">
        <f>SUMIF($C$3:$C$100, "코드 삭제", $G$3:$G$100)</f>
        <v>128.87505833142399</v>
      </c>
      <c r="R5" s="17">
        <f>(P5-Q5)*100/P5</f>
        <v>-13.525486612043663</v>
      </c>
      <c r="S5" s="17"/>
      <c r="T5" s="17">
        <f>(L5+P5)/2</f>
        <v>96.280168052189993</v>
      </c>
      <c r="U5" s="17">
        <f>(M5+Q5)/2</f>
        <v>122.20478046378298</v>
      </c>
      <c r="V5" s="17">
        <f>(T5-U5)*100/T5</f>
        <v>-26.926222643836887</v>
      </c>
      <c r="W5" s="17"/>
      <c r="X5" s="17"/>
      <c r="Y5" s="17"/>
      <c r="Z5" s="44"/>
    </row>
    <row r="6" spans="1:26" x14ac:dyDescent="0.4">
      <c r="A6" t="s">
        <v>17</v>
      </c>
      <c r="B6" t="s">
        <v>24</v>
      </c>
      <c r="C6" t="s">
        <v>19</v>
      </c>
      <c r="D6">
        <v>1.4598540146000001</v>
      </c>
      <c r="E6">
        <v>1.7031630170300001</v>
      </c>
      <c r="F6">
        <v>29.197080291999999</v>
      </c>
      <c r="G6">
        <v>29.683698296799999</v>
      </c>
      <c r="H6" s="8">
        <v>264.77</v>
      </c>
      <c r="I6" s="8">
        <v>35.909999999999997</v>
      </c>
      <c r="K6" s="43" t="s">
        <v>82</v>
      </c>
      <c r="L6" s="17">
        <f>SUM(L7:L9)</f>
        <v>963.91554938113904</v>
      </c>
      <c r="M6" s="17">
        <f>SUM(M7:M9)</f>
        <v>726.59163423606003</v>
      </c>
      <c r="N6" s="17">
        <f>SUM(N7:N9)</f>
        <v>83.356689907883663</v>
      </c>
      <c r="O6" s="17"/>
      <c r="P6" s="17">
        <f>SUM(P7:P9)</f>
        <v>1273.1585186701691</v>
      </c>
      <c r="Q6" s="17">
        <f>SUM(Q7:Q9)</f>
        <v>1021.1906951923179</v>
      </c>
      <c r="R6" s="17">
        <f>SUM(R7:R9)</f>
        <v>47.55813003530811</v>
      </c>
      <c r="S6" s="17"/>
      <c r="T6" s="17">
        <f>SUM(T7:T9)</f>
        <v>1118.5370340256541</v>
      </c>
      <c r="U6" s="17">
        <f>SUM(U7:U9)</f>
        <v>873.8911647141889</v>
      </c>
      <c r="V6" s="17">
        <f>SUM(V7:V9)</f>
        <v>64.400745870169317</v>
      </c>
      <c r="W6" s="17"/>
      <c r="X6" s="17"/>
      <c r="Y6" s="17"/>
      <c r="Z6" s="44"/>
    </row>
    <row r="7" spans="1:26" x14ac:dyDescent="0.4">
      <c r="A7" t="s">
        <v>17</v>
      </c>
      <c r="B7" t="s">
        <v>26</v>
      </c>
      <c r="C7" t="s">
        <v>27</v>
      </c>
      <c r="D7">
        <v>0.728155339806</v>
      </c>
      <c r="E7">
        <v>0.728155339806</v>
      </c>
      <c r="F7">
        <v>17.718446601899998</v>
      </c>
      <c r="G7">
        <v>17.718446601899998</v>
      </c>
      <c r="H7" s="8">
        <v>272.62</v>
      </c>
      <c r="I7" s="8">
        <v>41.66</v>
      </c>
      <c r="K7" s="43" t="s">
        <v>29</v>
      </c>
      <c r="L7" s="16">
        <f>SUMIF($C$3:$C$100, "return 수정", $D$3:$D$100)</f>
        <v>192.53241834907999</v>
      </c>
      <c r="M7" s="16">
        <f>SUMIF($C$3:$C$100, "return 수정", F3:F100)</f>
        <v>30.874854067610002</v>
      </c>
      <c r="N7" s="17">
        <f>(L7-M7)*100/L7</f>
        <v>83.963815375948343</v>
      </c>
      <c r="O7" s="17"/>
      <c r="P7" s="16">
        <f>SUMIF($C$3:$C$100, "return 수정", $E$3:$E$100)</f>
        <v>237.77339901470003</v>
      </c>
      <c r="Q7" s="16">
        <f>SUMIF($C$3:$C$100, "return 수정", $G$3:$G$100)</f>
        <v>58.282183433477996</v>
      </c>
      <c r="R7" s="17">
        <f>(P7-Q7)*100/P7</f>
        <v>75.488349968923657</v>
      </c>
      <c r="S7" s="17"/>
      <c r="T7" s="17">
        <f>(L7+P7)/2</f>
        <v>215.15290868189001</v>
      </c>
      <c r="U7" s="17">
        <f>(M7+Q7)/2</f>
        <v>44.578518750543999</v>
      </c>
      <c r="V7" s="17">
        <f>(T7-U7)*100/T7</f>
        <v>79.280540977275535</v>
      </c>
      <c r="W7" s="17"/>
      <c r="X7" s="17"/>
      <c r="Y7" s="17"/>
      <c r="Z7" s="44"/>
    </row>
    <row r="8" spans="1:26" x14ac:dyDescent="0.4">
      <c r="A8" t="s">
        <v>17</v>
      </c>
      <c r="B8" t="s">
        <v>28</v>
      </c>
      <c r="C8" t="s">
        <v>19</v>
      </c>
      <c r="D8">
        <v>0.24271844660200001</v>
      </c>
      <c r="E8">
        <v>0.24271844660200001</v>
      </c>
      <c r="F8">
        <v>36.231884057999999</v>
      </c>
      <c r="G8">
        <v>36.231884057999999</v>
      </c>
      <c r="H8" s="8">
        <v>234.69</v>
      </c>
      <c r="I8" s="8">
        <v>40.72</v>
      </c>
      <c r="K8" s="43" t="s">
        <v>19</v>
      </c>
      <c r="L8" s="16">
        <f>SUMIF($C$3:$C$100, "조건 수정", $D$3:$D$100)</f>
        <v>145.77888779897395</v>
      </c>
      <c r="M8" s="16">
        <f>SUMIF($C$3:$C$100, "조건 수정", F3:F100)</f>
        <v>169.921534921073</v>
      </c>
      <c r="N8" s="17">
        <f>(L8-M8)*100/L8</f>
        <v>-16.561140976319738</v>
      </c>
      <c r="O8" s="17"/>
      <c r="P8" s="16">
        <f>SUMIF($C$3:$C$100, "조건 수정", $E$3:$E$100)</f>
        <v>160.03042808006597</v>
      </c>
      <c r="Q8" s="16">
        <f>SUMIF($C$3:$C$100, "조건 수정", $G$3:$G$100)</f>
        <v>230.94101084709703</v>
      </c>
      <c r="R8" s="17">
        <f>(P8-Q8)*100/P8</f>
        <v>-44.310687422240271</v>
      </c>
      <c r="S8" s="17"/>
      <c r="T8" s="17">
        <f>(L8+P8)/2</f>
        <v>152.90465793951995</v>
      </c>
      <c r="U8" s="17">
        <f>(M8+Q8)/2</f>
        <v>200.43127288408502</v>
      </c>
      <c r="V8" s="17">
        <f>(T8-U8)*100/T8</f>
        <v>-31.082516114953012</v>
      </c>
      <c r="W8" s="17"/>
      <c r="X8" s="17"/>
      <c r="Y8" s="17"/>
      <c r="Z8" s="44"/>
    </row>
    <row r="9" spans="1:26" ht="18" thickBot="1" x14ac:dyDescent="0.45">
      <c r="A9" t="s">
        <v>17</v>
      </c>
      <c r="B9" t="s">
        <v>30</v>
      </c>
      <c r="C9" t="s">
        <v>25</v>
      </c>
      <c r="D9">
        <v>28.985507246400001</v>
      </c>
      <c r="E9">
        <v>29.227053140100001</v>
      </c>
      <c r="F9">
        <v>36.650485436899999</v>
      </c>
      <c r="G9">
        <v>36.650485436899999</v>
      </c>
      <c r="H9" s="8">
        <v>236.79</v>
      </c>
      <c r="I9" s="8">
        <v>43.61</v>
      </c>
      <c r="K9" s="45" t="s">
        <v>22</v>
      </c>
      <c r="L9" s="46">
        <f>SUMIF($C$3:$C$100, "계산 수정", $D$3:$D$100)</f>
        <v>625.60424323308507</v>
      </c>
      <c r="M9" s="46">
        <f>SUMIF($C$3:$C$100, "계산 수정", F3:F100)</f>
        <v>525.79524524737701</v>
      </c>
      <c r="N9" s="47">
        <f>(L9-M9)*100/L9</f>
        <v>15.954015508255054</v>
      </c>
      <c r="O9" s="47"/>
      <c r="P9" s="46">
        <f>SUMIF($C$3:$C$100, "계산 수정", $E$3:$E$100)</f>
        <v>875.35469157540297</v>
      </c>
      <c r="Q9" s="46">
        <f>SUMIF($C$3:$C$100, "계산 수정", $G$3:$G$100)</f>
        <v>731.96750091174283</v>
      </c>
      <c r="R9" s="47">
        <f>(P9-Q9)*100/P9</f>
        <v>16.380467488624728</v>
      </c>
      <c r="S9" s="47"/>
      <c r="T9" s="47">
        <f>(L9+P9)/2</f>
        <v>750.47946740424402</v>
      </c>
      <c r="U9" s="47">
        <f>(M9+Q9)/2</f>
        <v>628.88137307955992</v>
      </c>
      <c r="V9" s="47">
        <f>(T9-U9)*100/T9</f>
        <v>16.202721007846783</v>
      </c>
      <c r="W9" s="47"/>
      <c r="X9" s="47"/>
      <c r="Y9" s="47"/>
      <c r="Z9" s="48"/>
    </row>
    <row r="10" spans="1:26" x14ac:dyDescent="0.4">
      <c r="A10" t="s">
        <v>17</v>
      </c>
      <c r="B10" t="s">
        <v>31</v>
      </c>
      <c r="C10" t="s">
        <v>27</v>
      </c>
      <c r="D10">
        <v>6.0679611650499998</v>
      </c>
      <c r="E10">
        <v>34.708737864100002</v>
      </c>
      <c r="F10">
        <v>0.24271844660200001</v>
      </c>
      <c r="G10">
        <v>0.24271844660200001</v>
      </c>
      <c r="H10" s="8">
        <v>228.35</v>
      </c>
      <c r="I10" s="8">
        <v>42.02</v>
      </c>
    </row>
    <row r="11" spans="1:26" x14ac:dyDescent="0.4">
      <c r="A11" t="s">
        <v>17</v>
      </c>
      <c r="B11" t="s">
        <v>32</v>
      </c>
      <c r="C11" t="s">
        <v>19</v>
      </c>
      <c r="D11">
        <v>1.94174757282</v>
      </c>
      <c r="E11">
        <v>1.94174757282</v>
      </c>
      <c r="F11">
        <v>0.24271844660200001</v>
      </c>
      <c r="G11">
        <v>0.24271844660200001</v>
      </c>
      <c r="H11" s="8">
        <v>234.55</v>
      </c>
      <c r="I11" s="8">
        <v>39.04</v>
      </c>
    </row>
    <row r="12" spans="1:26" x14ac:dyDescent="0.4">
      <c r="A12" t="s">
        <v>33</v>
      </c>
      <c r="B12" t="s">
        <v>18</v>
      </c>
      <c r="C12" t="s">
        <v>27</v>
      </c>
      <c r="D12">
        <v>2.28013029316</v>
      </c>
      <c r="E12">
        <v>2.6058631921800002</v>
      </c>
      <c r="F12">
        <v>0.65146579804600002</v>
      </c>
      <c r="G12">
        <v>0.65146579804600002</v>
      </c>
      <c r="H12" s="8">
        <v>351.41</v>
      </c>
      <c r="I12" s="8">
        <v>30.77</v>
      </c>
      <c r="K12" s="3" t="s">
        <v>17</v>
      </c>
      <c r="L12" s="16">
        <f>SUMIF($A$3:$A$100, "schedule", $D$3:$D$100)</f>
        <v>75.348273882389989</v>
      </c>
      <c r="M12" s="16">
        <f>SUMIF($A$3:$A$100, "schedule", $F$3:$F$100)</f>
        <v>200.62313910730398</v>
      </c>
      <c r="N12" s="17">
        <f>(L12-M12)*100/L12</f>
        <v>-166.26109500591039</v>
      </c>
      <c r="O12" s="17"/>
      <c r="P12" s="16">
        <f>SUMIF($A$3:$A$100, "schedule", $E$3:$E$100)</f>
        <v>104.95934237078001</v>
      </c>
      <c r="Q12" s="16">
        <f>SUMIF($A$3:$A$100, "schedule", $G$3:$G$100)</f>
        <v>201.837912451904</v>
      </c>
      <c r="R12" s="17">
        <f>(P12-Q12)*100/P12</f>
        <v>-92.301045236059295</v>
      </c>
      <c r="S12" s="17"/>
      <c r="T12" s="16">
        <f>(L12+P12)/2</f>
        <v>90.153808126585005</v>
      </c>
      <c r="U12" s="16">
        <f>(M12+Q12)/2</f>
        <v>201.23052577960399</v>
      </c>
      <c r="V12" s="17">
        <f>(T12-U12)*100/T12</f>
        <v>-123.20801523664548</v>
      </c>
      <c r="W12" s="17"/>
      <c r="X12" s="17"/>
      <c r="Y12" s="17"/>
      <c r="Z12" s="17"/>
    </row>
    <row r="13" spans="1:26" x14ac:dyDescent="0.4">
      <c r="A13" t="s">
        <v>33</v>
      </c>
      <c r="B13" t="s">
        <v>21</v>
      </c>
      <c r="C13" t="s">
        <v>27</v>
      </c>
      <c r="D13">
        <v>0.32573289902300001</v>
      </c>
      <c r="E13">
        <v>0.32573289902300001</v>
      </c>
      <c r="F13">
        <v>0.32573289902300001</v>
      </c>
      <c r="G13">
        <v>0.32573289902300001</v>
      </c>
      <c r="H13" s="8">
        <v>258.88</v>
      </c>
      <c r="I13" s="8">
        <v>31.26</v>
      </c>
      <c r="K13" s="3" t="s">
        <v>33</v>
      </c>
      <c r="L13" s="16">
        <f>SUMIF($A$3:$A$100, "schedule2", $D$3:$D$100)</f>
        <v>114.52789881122301</v>
      </c>
      <c r="M13" s="16">
        <f>SUMIF($A$3:$A$100, "schedule2", $F$3:$F$100)</f>
        <v>148.33009010524898</v>
      </c>
      <c r="N13" s="17">
        <f>(L13-M13)*100/L13</f>
        <v>-29.514373043499489</v>
      </c>
      <c r="O13" s="17"/>
      <c r="P13" s="16">
        <f>SUMIF($A$3:$A$100, "schedule2", $E$3:$E$100)</f>
        <v>127.53500571090301</v>
      </c>
      <c r="Q13" s="16">
        <f>SUMIF($A$3:$A$100, "schedule2", $G$3:$G$100)</f>
        <v>169.80836752828901</v>
      </c>
      <c r="R13" s="17">
        <f>(P13-Q13)*100/P13</f>
        <v>-33.146477378306216</v>
      </c>
      <c r="S13" s="17"/>
      <c r="T13" s="16">
        <f>(L13+P13)/2</f>
        <v>121.03145226106301</v>
      </c>
      <c r="U13" s="16">
        <f>(M13+Q13)/2</f>
        <v>159.069228816769</v>
      </c>
      <c r="V13" s="17">
        <f>(T13-U13)*100/T13</f>
        <v>-31.428009699213622</v>
      </c>
      <c r="W13" s="17"/>
      <c r="X13" s="17"/>
      <c r="Y13" s="17"/>
      <c r="Z13" s="17"/>
    </row>
    <row r="14" spans="1:26" x14ac:dyDescent="0.4">
      <c r="A14" t="s">
        <v>33</v>
      </c>
      <c r="B14" t="s">
        <v>23</v>
      </c>
      <c r="C14" t="s">
        <v>27</v>
      </c>
      <c r="D14">
        <v>23.452768729599999</v>
      </c>
      <c r="E14">
        <v>24.755700325700001</v>
      </c>
      <c r="F14">
        <v>37.785016286599998</v>
      </c>
      <c r="G14">
        <v>39.739413680799998</v>
      </c>
      <c r="H14" s="8">
        <v>199.22</v>
      </c>
      <c r="I14" s="8">
        <v>35.35</v>
      </c>
      <c r="K14" s="3" t="s">
        <v>34</v>
      </c>
      <c r="L14" s="16">
        <f>SUMIF($A$3:$A$100, "tcas", $D$3:$D$100)</f>
        <v>677.64504975648208</v>
      </c>
      <c r="M14" s="16">
        <f>SUMIF($A$3:$A$100, "tcas", $F$3:$F$100)</f>
        <v>381.03673184600706</v>
      </c>
      <c r="N14" s="17">
        <f>(L14-M14)*100/L14</f>
        <v>43.770454460939973</v>
      </c>
      <c r="O14" s="17"/>
      <c r="P14" s="16">
        <f>SUMIF($A$3:$A$100, "tcas", $E$3:$E$100)</f>
        <v>964.33414007194972</v>
      </c>
      <c r="Q14" s="16">
        <f>SUMIF($A$3:$A$100, "tcas", $G$3:$G$100)</f>
        <v>606.47384897002189</v>
      </c>
      <c r="R14" s="17">
        <f>(P14-Q14)*100/P14</f>
        <v>37.109573977669974</v>
      </c>
      <c r="S14" s="17"/>
      <c r="T14" s="16">
        <f>(L14+P14)/2</f>
        <v>820.9895949142159</v>
      </c>
      <c r="U14" s="16">
        <f>(M14+Q14)/2</f>
        <v>493.7552904080145</v>
      </c>
      <c r="V14" s="17">
        <f>(T14-U14)*100/T14</f>
        <v>39.858520319053945</v>
      </c>
      <c r="W14" s="17"/>
      <c r="X14" s="17"/>
      <c r="Y14" s="17"/>
      <c r="Z14" s="17"/>
    </row>
    <row r="15" spans="1:26" x14ac:dyDescent="0.4">
      <c r="A15" t="s">
        <v>33</v>
      </c>
      <c r="B15" t="s">
        <v>24</v>
      </c>
      <c r="C15" t="s">
        <v>27</v>
      </c>
      <c r="D15">
        <v>9.1205211726400002</v>
      </c>
      <c r="E15">
        <v>10.097719869700001</v>
      </c>
      <c r="F15">
        <v>9.4462540716600003</v>
      </c>
      <c r="G15">
        <v>11.074918566799999</v>
      </c>
      <c r="H15" s="8">
        <v>217.42</v>
      </c>
      <c r="I15" s="8">
        <v>32.770000000000003</v>
      </c>
      <c r="K15" s="3" t="s">
        <v>35</v>
      </c>
      <c r="L15" s="16">
        <f>SUMIF($A$3:$A$100, "tot_info", $D$3:$D$100)</f>
        <v>188.17733990142003</v>
      </c>
      <c r="M15" s="16">
        <f>SUMIF($A$3:$A$100, "tot_info", $F$3:$F$100)</f>
        <v>156.65024630543599</v>
      </c>
      <c r="N15" s="17">
        <f>(L15-M15)*100/L15</f>
        <v>16.753926701535935</v>
      </c>
      <c r="O15" s="17"/>
      <c r="P15" s="16">
        <f>SUMIF($A$3:$A$100, "tot_info", $E$3:$E$100)</f>
        <v>203.44827586194006</v>
      </c>
      <c r="Q15" s="16">
        <f>SUMIF($A$3:$A$100, "tot_info", $G$3:$G$100)</f>
        <v>217.4876847291851</v>
      </c>
      <c r="R15" s="17">
        <f>(P15-Q15)*100/P15</f>
        <v>-6.9007263923790543</v>
      </c>
      <c r="S15" s="17"/>
      <c r="T15" s="16">
        <f>(L15+P15)/2</f>
        <v>195.81280788168004</v>
      </c>
      <c r="U15" s="16">
        <f>(M15+Q15)/2</f>
        <v>187.06896551731055</v>
      </c>
      <c r="V15" s="17">
        <f>(T15-U15)*100/T15</f>
        <v>4.4654088049505773</v>
      </c>
      <c r="W15" s="17"/>
      <c r="X15" s="17"/>
      <c r="Y15" s="17"/>
      <c r="Z15" s="17"/>
    </row>
    <row r="16" spans="1:26" x14ac:dyDescent="0.4">
      <c r="A16" t="s">
        <v>33</v>
      </c>
      <c r="B16" t="s">
        <v>26</v>
      </c>
      <c r="C16" t="s">
        <v>25</v>
      </c>
      <c r="D16">
        <v>22.727272727300001</v>
      </c>
      <c r="E16">
        <v>27.272727272699999</v>
      </c>
      <c r="F16">
        <v>27.597402597399999</v>
      </c>
      <c r="G16">
        <v>31.4935064935</v>
      </c>
      <c r="H16" s="8">
        <v>254.4</v>
      </c>
      <c r="I16" s="8">
        <v>28.8</v>
      </c>
      <c r="K16" s="3" t="s">
        <v>36</v>
      </c>
      <c r="L16" s="16">
        <f>SUMIF($A$3:$A$100, "printtokens", $D$3:$D$100)</f>
        <v>2.307169041226</v>
      </c>
      <c r="M16" s="16">
        <f>SUMIF($A$3:$A$100, "printtokens", $F$3:$F$100)</f>
        <v>4.616227655786</v>
      </c>
      <c r="N16" s="17">
        <f>(L16-M16)*100/L16</f>
        <v>-100.08190008188545</v>
      </c>
      <c r="O16" s="17"/>
      <c r="P16" s="16">
        <f>SUMIF($A$3:$A$100, "printtokens", $E$3:$E$100)</f>
        <v>4.4382928334780001</v>
      </c>
      <c r="Q16" s="16">
        <f>SUMIF($A$3:$A$100, "printtokens", $G$3:$G$100)</f>
        <v>5.3267072295000002</v>
      </c>
      <c r="R16" s="17">
        <f>(P16-Q16)*100/P16</f>
        <v>-20.017029730906867</v>
      </c>
      <c r="S16" s="17"/>
      <c r="T16" s="16">
        <f>(L16+P16)/2</f>
        <v>3.3727309373520002</v>
      </c>
      <c r="U16" s="16">
        <f>(M16+Q16)/2</f>
        <v>4.9714674426430001</v>
      </c>
      <c r="V16" s="17">
        <f>(T16-U16)*100/T16</f>
        <v>-47.401839488156753</v>
      </c>
      <c r="W16" s="17"/>
      <c r="X16" s="17"/>
      <c r="Y16" s="17"/>
      <c r="Z16" s="17"/>
    </row>
    <row r="17" spans="1:26" x14ac:dyDescent="0.4">
      <c r="A17" t="s">
        <v>33</v>
      </c>
      <c r="B17" t="s">
        <v>28</v>
      </c>
      <c r="C17" t="s">
        <v>22</v>
      </c>
      <c r="D17">
        <v>12.0521172638</v>
      </c>
      <c r="E17">
        <v>13.680781759</v>
      </c>
      <c r="F17">
        <v>4.5602605863200001</v>
      </c>
      <c r="G17">
        <v>7.4918566775200004</v>
      </c>
      <c r="H17" s="8">
        <v>275.64999999999998</v>
      </c>
      <c r="I17" s="8">
        <v>34.9</v>
      </c>
      <c r="K17" s="3" t="s">
        <v>37</v>
      </c>
      <c r="L17" s="16">
        <f>SUMIF($A$3:$A$100, "printtokens2", $D$3:$D$100)</f>
        <v>38.436427813711006</v>
      </c>
      <c r="M17" s="16">
        <f>SUMIF($A$3:$A$100, "printtokens2", $E$3:$E$100)</f>
        <v>40.59329206653701</v>
      </c>
      <c r="N17" s="17">
        <f>(L17-M17)*100/L17</f>
        <v>-5.611510682729496</v>
      </c>
      <c r="O17" s="17"/>
      <c r="P17" s="16">
        <f>SUMIF($A$3:$A$100, "printtokens2", $E$3:$E$100)</f>
        <v>40.59329206653701</v>
      </c>
      <c r="Q17" s="16">
        <f>SUMIF($A$3:$A$100, "printtokens2", $G$3:$G$100)</f>
        <v>20.648112947031997</v>
      </c>
      <c r="R17" s="17">
        <f>(P17-Q17)*100/P17</f>
        <v>49.134174894740255</v>
      </c>
      <c r="S17" s="17"/>
      <c r="T17" s="16">
        <f>(L17+P17)/2</f>
        <v>39.514859940124012</v>
      </c>
      <c r="U17" s="16">
        <f>(M17+Q17)/2</f>
        <v>30.620702506784504</v>
      </c>
      <c r="V17" s="17">
        <f>(T17-U17)*100/T17</f>
        <v>22.508386583722242</v>
      </c>
      <c r="W17" s="17"/>
      <c r="X17" s="17"/>
      <c r="Y17" s="17"/>
      <c r="Z17" s="17"/>
    </row>
    <row r="18" spans="1:26" ht="17.399999999999999" customHeight="1" x14ac:dyDescent="0.4">
      <c r="A18" t="s">
        <v>33</v>
      </c>
      <c r="B18" t="s">
        <v>30</v>
      </c>
      <c r="C18" t="s">
        <v>19</v>
      </c>
      <c r="D18">
        <v>17.207792207800001</v>
      </c>
      <c r="E18">
        <v>19.4805194805</v>
      </c>
      <c r="F18">
        <v>35.064935064899998</v>
      </c>
      <c r="G18">
        <v>37.337662337700003</v>
      </c>
      <c r="H18" s="8"/>
      <c r="I18" s="8">
        <v>44.63</v>
      </c>
    </row>
    <row r="19" spans="1:26" x14ac:dyDescent="0.4">
      <c r="A19" t="s">
        <v>33</v>
      </c>
      <c r="B19" t="s">
        <v>31</v>
      </c>
      <c r="C19" t="s">
        <v>27</v>
      </c>
      <c r="D19">
        <v>14.983713355000001</v>
      </c>
      <c r="E19">
        <v>16.612377850200001</v>
      </c>
      <c r="F19">
        <v>12.0521172638</v>
      </c>
      <c r="G19">
        <v>13.3550488599</v>
      </c>
      <c r="H19" s="8"/>
      <c r="I19" s="8">
        <v>34.93</v>
      </c>
    </row>
    <row r="20" spans="1:26" x14ac:dyDescent="0.4">
      <c r="A20" t="s">
        <v>33</v>
      </c>
      <c r="B20" t="s">
        <v>32</v>
      </c>
      <c r="H20" s="8"/>
      <c r="I20" s="8"/>
      <c r="K20" s="19" t="s">
        <v>81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</row>
    <row r="21" spans="1:26" x14ac:dyDescent="0.4">
      <c r="A21" t="s">
        <v>33</v>
      </c>
      <c r="B21" t="s">
        <v>38</v>
      </c>
      <c r="C21" t="s">
        <v>27</v>
      </c>
      <c r="D21">
        <v>12.3778501629</v>
      </c>
      <c r="E21">
        <v>12.7035830619</v>
      </c>
      <c r="F21">
        <v>20.8469055375</v>
      </c>
      <c r="G21">
        <v>28.338762214999999</v>
      </c>
      <c r="H21" s="8">
        <v>153.91999999999999</v>
      </c>
      <c r="I21" s="8">
        <v>42.26</v>
      </c>
      <c r="K21" s="2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/>
    </row>
    <row r="22" spans="1:26" x14ac:dyDescent="0.4">
      <c r="A22" t="s">
        <v>34</v>
      </c>
      <c r="B22" t="s">
        <v>18</v>
      </c>
      <c r="C22" t="s">
        <v>22</v>
      </c>
      <c r="D22">
        <v>2.8901734104000001</v>
      </c>
      <c r="E22">
        <v>4.6242774566499998</v>
      </c>
      <c r="F22">
        <v>1.1560693641599999</v>
      </c>
      <c r="G22">
        <v>2.8901734104000001</v>
      </c>
      <c r="H22" s="8">
        <v>5.83</v>
      </c>
      <c r="I22" s="8">
        <v>8.0329999923699997</v>
      </c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/>
    </row>
    <row r="23" spans="1:26" x14ac:dyDescent="0.4">
      <c r="A23" t="s">
        <v>34</v>
      </c>
      <c r="B23" t="s">
        <v>21</v>
      </c>
      <c r="C23" t="s">
        <v>29</v>
      </c>
      <c r="D23">
        <v>2.8901734104000001</v>
      </c>
      <c r="E23">
        <v>11.5606936416</v>
      </c>
      <c r="F23">
        <v>4.6242774566499998</v>
      </c>
      <c r="G23">
        <v>9.8265895953799998</v>
      </c>
      <c r="H23" s="8">
        <v>7.25</v>
      </c>
      <c r="I23" s="8">
        <v>9.1080000400499994</v>
      </c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/>
    </row>
    <row r="24" spans="1:26" x14ac:dyDescent="0.4">
      <c r="A24" t="s">
        <v>34</v>
      </c>
      <c r="B24" t="s">
        <v>23</v>
      </c>
      <c r="C24" t="s">
        <v>22</v>
      </c>
      <c r="D24">
        <v>15.6069364162</v>
      </c>
      <c r="E24">
        <v>26.5895953757</v>
      </c>
      <c r="F24">
        <v>16.763005780299999</v>
      </c>
      <c r="G24">
        <v>26.5895953757</v>
      </c>
      <c r="H24" s="8">
        <v>7.26</v>
      </c>
      <c r="I24" s="8">
        <v>8.4360001087200001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</row>
    <row r="25" spans="1:26" x14ac:dyDescent="0.4">
      <c r="A25" t="s">
        <v>34</v>
      </c>
      <c r="B25" t="s">
        <v>24</v>
      </c>
      <c r="C25" t="s">
        <v>22</v>
      </c>
      <c r="D25">
        <v>2.8901734104000001</v>
      </c>
      <c r="E25">
        <v>3.4682080924899998</v>
      </c>
      <c r="F25">
        <v>1.1560693641599999</v>
      </c>
      <c r="G25">
        <v>1.7341040462399999</v>
      </c>
      <c r="H25" s="8">
        <v>7.45</v>
      </c>
      <c r="I25" s="8">
        <v>11.842000007599999</v>
      </c>
      <c r="K25" s="22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/>
    </row>
    <row r="26" spans="1:26" x14ac:dyDescent="0.4">
      <c r="A26" t="s">
        <v>34</v>
      </c>
      <c r="B26" t="s">
        <v>26</v>
      </c>
      <c r="C26" t="s">
        <v>22</v>
      </c>
      <c r="D26">
        <v>17.919075144499999</v>
      </c>
      <c r="E26">
        <v>30.057803468199999</v>
      </c>
      <c r="F26">
        <v>21.387283236999998</v>
      </c>
      <c r="G26">
        <v>32.369942196499998</v>
      </c>
      <c r="H26" s="8">
        <v>7.65</v>
      </c>
      <c r="I26" s="8">
        <v>8.9359998702999999</v>
      </c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</row>
    <row r="27" spans="1:26" x14ac:dyDescent="0.4">
      <c r="A27" t="s">
        <v>34</v>
      </c>
      <c r="B27" t="s">
        <v>28</v>
      </c>
      <c r="C27" t="s">
        <v>29</v>
      </c>
      <c r="D27">
        <v>34.104046242800003</v>
      </c>
      <c r="E27">
        <v>34.682080924899999</v>
      </c>
      <c r="F27">
        <v>5.20231213873</v>
      </c>
      <c r="G27">
        <v>5.7803468208100002</v>
      </c>
      <c r="H27" s="8">
        <v>6.75</v>
      </c>
      <c r="I27" s="8">
        <v>8.4880001544999999</v>
      </c>
      <c r="K27" s="2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/>
    </row>
    <row r="28" spans="1:26" x14ac:dyDescent="0.4">
      <c r="A28" t="s">
        <v>34</v>
      </c>
      <c r="B28" t="s">
        <v>30</v>
      </c>
      <c r="C28" t="s">
        <v>22</v>
      </c>
      <c r="D28">
        <v>15.0289017341</v>
      </c>
      <c r="E28">
        <v>30.057803468199999</v>
      </c>
      <c r="F28">
        <v>16.763005780299999</v>
      </c>
      <c r="G28">
        <v>30.057803468199999</v>
      </c>
      <c r="H28" s="8">
        <v>7.68</v>
      </c>
      <c r="I28" s="8">
        <v>8.3110001087200001</v>
      </c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/>
    </row>
    <row r="29" spans="1:26" x14ac:dyDescent="0.4">
      <c r="A29" t="s">
        <v>34</v>
      </c>
      <c r="B29" t="s">
        <v>31</v>
      </c>
      <c r="C29" t="s">
        <v>22</v>
      </c>
      <c r="D29">
        <v>16.763005780299999</v>
      </c>
      <c r="E29">
        <v>30.6358381503</v>
      </c>
      <c r="F29">
        <v>18.497109826599999</v>
      </c>
      <c r="G29">
        <v>30.6358381503</v>
      </c>
      <c r="H29" s="8">
        <v>6.4</v>
      </c>
      <c r="I29" s="8">
        <v>8.7039999961899994</v>
      </c>
      <c r="K29" s="22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4"/>
    </row>
    <row r="30" spans="1:26" x14ac:dyDescent="0.4">
      <c r="A30" t="s">
        <v>34</v>
      </c>
      <c r="B30" t="s">
        <v>32</v>
      </c>
      <c r="C30" t="s">
        <v>22</v>
      </c>
      <c r="D30">
        <v>85.465116279100002</v>
      </c>
      <c r="E30">
        <v>89.534883720899998</v>
      </c>
      <c r="F30">
        <v>8.7209302325600007</v>
      </c>
      <c r="G30">
        <v>11.6279069767</v>
      </c>
      <c r="H30" s="8">
        <v>8.8800000000000008</v>
      </c>
      <c r="I30" s="8">
        <v>8.8210000991800008</v>
      </c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</row>
    <row r="31" spans="1:26" x14ac:dyDescent="0.4">
      <c r="A31" t="s">
        <v>34</v>
      </c>
      <c r="B31" t="s">
        <v>39</v>
      </c>
      <c r="C31" t="s">
        <v>29</v>
      </c>
      <c r="D31">
        <v>98.285714285699996</v>
      </c>
      <c r="E31">
        <v>98.857142857100001</v>
      </c>
      <c r="F31">
        <v>4.5714285714300003</v>
      </c>
      <c r="G31">
        <v>5.1428571428599996</v>
      </c>
      <c r="H31" s="8">
        <v>12.54</v>
      </c>
      <c r="I31" s="8">
        <v>9.0180001258899996</v>
      </c>
    </row>
    <row r="32" spans="1:26" x14ac:dyDescent="0.4">
      <c r="A32" t="s">
        <v>34</v>
      </c>
      <c r="B32" t="s">
        <v>40</v>
      </c>
      <c r="C32" t="s">
        <v>27</v>
      </c>
      <c r="D32">
        <v>6.14525139665</v>
      </c>
      <c r="E32">
        <v>6.14525139665</v>
      </c>
      <c r="F32">
        <v>6.7039106145299998</v>
      </c>
      <c r="G32">
        <v>6.7039106145299998</v>
      </c>
      <c r="H32" s="8">
        <v>7.16</v>
      </c>
      <c r="I32" s="8">
        <v>9.2750000953700003</v>
      </c>
    </row>
    <row r="33" spans="1:9" x14ac:dyDescent="0.4">
      <c r="A33" t="s">
        <v>34</v>
      </c>
      <c r="B33" t="s">
        <v>41</v>
      </c>
      <c r="C33" t="s">
        <v>22</v>
      </c>
      <c r="D33">
        <v>17.919075144499999</v>
      </c>
      <c r="E33">
        <v>30.057803468199999</v>
      </c>
      <c r="F33">
        <v>16.763005780299999</v>
      </c>
      <c r="G33">
        <v>27.7456647399</v>
      </c>
      <c r="H33" s="8">
        <v>7.45</v>
      </c>
      <c r="I33" s="8">
        <v>8.3420000076300003</v>
      </c>
    </row>
    <row r="34" spans="1:9" x14ac:dyDescent="0.4">
      <c r="A34" t="s">
        <v>34</v>
      </c>
      <c r="B34" t="s">
        <v>42</v>
      </c>
      <c r="C34" t="s">
        <v>22</v>
      </c>
      <c r="D34">
        <v>16.763005780299999</v>
      </c>
      <c r="E34">
        <v>28.901734103999999</v>
      </c>
      <c r="F34">
        <v>17.919075144499999</v>
      </c>
      <c r="G34">
        <v>28.901734103999999</v>
      </c>
      <c r="H34" s="8">
        <v>7.61</v>
      </c>
      <c r="I34" s="8">
        <v>8.2699999809300007</v>
      </c>
    </row>
    <row r="35" spans="1:9" x14ac:dyDescent="0.4">
      <c r="A35" t="s">
        <v>34</v>
      </c>
      <c r="B35" t="s">
        <v>43</v>
      </c>
      <c r="C35" t="s">
        <v>22</v>
      </c>
      <c r="D35">
        <v>0.57803468208099995</v>
      </c>
      <c r="E35">
        <v>12.716763005800001</v>
      </c>
      <c r="F35">
        <v>0.57803468208099995</v>
      </c>
      <c r="G35">
        <v>11.5606936416</v>
      </c>
      <c r="H35" s="8">
        <v>10.24</v>
      </c>
      <c r="I35" s="8">
        <v>8.3320000171699995</v>
      </c>
    </row>
    <row r="36" spans="1:9" x14ac:dyDescent="0.4">
      <c r="A36" t="s">
        <v>34</v>
      </c>
      <c r="B36" t="s">
        <v>44</v>
      </c>
      <c r="C36" t="s">
        <v>22</v>
      </c>
      <c r="D36">
        <v>17.919075144499999</v>
      </c>
      <c r="E36">
        <v>30.057803468199999</v>
      </c>
      <c r="F36">
        <v>21.387283236999998</v>
      </c>
      <c r="G36">
        <v>32.369942196499998</v>
      </c>
      <c r="H36" s="8">
        <v>7.67</v>
      </c>
      <c r="I36" s="8">
        <v>8.3150000572200007</v>
      </c>
    </row>
    <row r="37" spans="1:9" x14ac:dyDescent="0.4">
      <c r="A37" t="s">
        <v>34</v>
      </c>
      <c r="B37" t="s">
        <v>45</v>
      </c>
      <c r="C37" t="s">
        <v>22</v>
      </c>
      <c r="D37">
        <v>15.0289017341</v>
      </c>
      <c r="E37">
        <v>30.6358381503</v>
      </c>
      <c r="F37">
        <v>16.763005780299999</v>
      </c>
      <c r="G37">
        <v>22.543352601199999</v>
      </c>
      <c r="H37" s="8">
        <v>6.73</v>
      </c>
      <c r="I37" s="8">
        <v>8.4789998531300004</v>
      </c>
    </row>
    <row r="38" spans="1:9" x14ac:dyDescent="0.4">
      <c r="A38" t="s">
        <v>34</v>
      </c>
      <c r="B38" t="s">
        <v>46</v>
      </c>
      <c r="C38" t="s">
        <v>22</v>
      </c>
      <c r="D38">
        <v>15.0289017341</v>
      </c>
      <c r="E38">
        <v>30.057803468199999</v>
      </c>
      <c r="F38">
        <v>16.763005780299999</v>
      </c>
      <c r="G38">
        <v>30.057803468199999</v>
      </c>
      <c r="H38" s="8">
        <v>6.7</v>
      </c>
      <c r="I38" s="8">
        <v>8.0820000171699995</v>
      </c>
    </row>
    <row r="39" spans="1:9" x14ac:dyDescent="0.4">
      <c r="A39" t="s">
        <v>34</v>
      </c>
      <c r="B39" t="s">
        <v>47</v>
      </c>
      <c r="C39" t="s">
        <v>22</v>
      </c>
      <c r="D39">
        <v>14.450867052</v>
      </c>
      <c r="E39">
        <v>28.901734103999999</v>
      </c>
      <c r="F39">
        <v>20.809248554900002</v>
      </c>
      <c r="G39">
        <v>33.526011560699999</v>
      </c>
      <c r="H39" s="8">
        <v>6.7</v>
      </c>
      <c r="I39" s="8">
        <v>8.4079999923699997</v>
      </c>
    </row>
    <row r="40" spans="1:9" x14ac:dyDescent="0.4">
      <c r="A40" t="s">
        <v>34</v>
      </c>
      <c r="B40" t="s">
        <v>48</v>
      </c>
      <c r="C40" t="s">
        <v>22</v>
      </c>
      <c r="D40">
        <v>15.0289017341</v>
      </c>
      <c r="E40">
        <v>28.901734103999999</v>
      </c>
      <c r="F40">
        <v>16.763005780299999</v>
      </c>
      <c r="G40">
        <v>28.901734103999999</v>
      </c>
      <c r="H40" s="8">
        <v>6.79</v>
      </c>
      <c r="I40" s="8">
        <v>8.3210000991800008</v>
      </c>
    </row>
    <row r="41" spans="1:9" x14ac:dyDescent="0.4">
      <c r="A41" t="s">
        <v>34</v>
      </c>
      <c r="B41" t="s">
        <v>49</v>
      </c>
      <c r="C41" t="s">
        <v>22</v>
      </c>
      <c r="D41">
        <v>6.3583815028900004</v>
      </c>
      <c r="E41">
        <v>13.294797687899999</v>
      </c>
      <c r="F41">
        <v>8.0924855491300001</v>
      </c>
      <c r="G41">
        <v>12.716763005800001</v>
      </c>
      <c r="H41" s="8">
        <v>8.67</v>
      </c>
      <c r="I41" s="8">
        <v>8.6270000934599995</v>
      </c>
    </row>
    <row r="42" spans="1:9" x14ac:dyDescent="0.4">
      <c r="A42" t="s">
        <v>34</v>
      </c>
      <c r="B42" t="s">
        <v>50</v>
      </c>
      <c r="C42" t="s">
        <v>22</v>
      </c>
      <c r="D42">
        <v>3.4682080924899998</v>
      </c>
      <c r="E42">
        <v>10.4046242775</v>
      </c>
      <c r="F42">
        <v>8.0924855491300001</v>
      </c>
      <c r="G42">
        <v>12.138728323700001</v>
      </c>
      <c r="H42" s="8">
        <v>7.42</v>
      </c>
      <c r="I42" s="8">
        <v>7.38</v>
      </c>
    </row>
    <row r="43" spans="1:9" x14ac:dyDescent="0.4">
      <c r="A43" t="s">
        <v>34</v>
      </c>
      <c r="B43" t="s">
        <v>51</v>
      </c>
      <c r="C43" t="s">
        <v>22</v>
      </c>
      <c r="D43">
        <v>85.549132947999993</v>
      </c>
      <c r="E43">
        <v>92.485549132900005</v>
      </c>
      <c r="F43">
        <v>8.6705202312100003</v>
      </c>
      <c r="G43">
        <v>12.716763005800001</v>
      </c>
      <c r="H43" s="8">
        <v>6.63</v>
      </c>
      <c r="I43" s="8">
        <v>7.21</v>
      </c>
    </row>
    <row r="44" spans="1:9" x14ac:dyDescent="0.4">
      <c r="A44" t="s">
        <v>34</v>
      </c>
      <c r="B44" t="s">
        <v>52</v>
      </c>
      <c r="C44" t="s">
        <v>22</v>
      </c>
      <c r="D44">
        <v>68.7861271676</v>
      </c>
      <c r="E44">
        <v>72.832369942200003</v>
      </c>
      <c r="F44">
        <v>8.6705202312100003</v>
      </c>
      <c r="G44">
        <v>10.9826589595</v>
      </c>
      <c r="H44" s="8">
        <v>7.35</v>
      </c>
      <c r="I44" s="8">
        <v>9.26</v>
      </c>
    </row>
    <row r="45" spans="1:9" x14ac:dyDescent="0.4">
      <c r="A45" t="s">
        <v>34</v>
      </c>
      <c r="B45" t="s">
        <v>53</v>
      </c>
      <c r="C45" t="s">
        <v>22</v>
      </c>
      <c r="D45">
        <v>4.0462427745699996</v>
      </c>
      <c r="E45">
        <v>8.0924855491300001</v>
      </c>
      <c r="F45">
        <v>9.2485549132900005</v>
      </c>
      <c r="G45">
        <v>11.5606936416</v>
      </c>
      <c r="H45" s="8">
        <v>7.34</v>
      </c>
      <c r="I45" s="8">
        <v>6.98</v>
      </c>
    </row>
    <row r="46" spans="1:9" x14ac:dyDescent="0.4">
      <c r="A46" t="s">
        <v>34</v>
      </c>
      <c r="B46" t="s">
        <v>54</v>
      </c>
      <c r="C46" t="s">
        <v>22</v>
      </c>
      <c r="D46">
        <v>2.8901734104000001</v>
      </c>
      <c r="E46">
        <v>2.8901734104000001</v>
      </c>
      <c r="F46">
        <v>0.57803468208099995</v>
      </c>
      <c r="G46">
        <v>0.57803468208099995</v>
      </c>
      <c r="H46" s="8">
        <v>6.81</v>
      </c>
      <c r="I46" s="8">
        <v>7.29</v>
      </c>
    </row>
    <row r="47" spans="1:9" x14ac:dyDescent="0.4">
      <c r="A47" t="s">
        <v>34</v>
      </c>
      <c r="B47" t="s">
        <v>55</v>
      </c>
      <c r="C47" t="s">
        <v>22</v>
      </c>
      <c r="D47">
        <v>16.763005780299999</v>
      </c>
      <c r="E47">
        <v>28.901734103999999</v>
      </c>
      <c r="F47">
        <v>19.075144508699999</v>
      </c>
      <c r="G47">
        <v>30.6358381503</v>
      </c>
      <c r="H47" s="8">
        <v>6.52</v>
      </c>
      <c r="I47" s="8">
        <v>7.04</v>
      </c>
    </row>
    <row r="48" spans="1:9" x14ac:dyDescent="0.4">
      <c r="A48" t="s">
        <v>34</v>
      </c>
      <c r="B48" t="s">
        <v>56</v>
      </c>
      <c r="C48" t="s">
        <v>22</v>
      </c>
      <c r="D48">
        <v>17.919075144499999</v>
      </c>
      <c r="E48">
        <v>30.057803468199999</v>
      </c>
      <c r="F48">
        <v>21.387283236999998</v>
      </c>
      <c r="G48">
        <v>32.369942196499998</v>
      </c>
      <c r="H48" s="8">
        <v>7</v>
      </c>
      <c r="I48" s="8">
        <v>9.58</v>
      </c>
    </row>
    <row r="49" spans="1:9" x14ac:dyDescent="0.4">
      <c r="A49" t="s">
        <v>34</v>
      </c>
      <c r="B49" t="s">
        <v>57</v>
      </c>
      <c r="C49" t="s">
        <v>29</v>
      </c>
      <c r="D49">
        <v>3.4682080924899998</v>
      </c>
      <c r="E49">
        <v>12.138728323700001</v>
      </c>
      <c r="F49">
        <v>0.57803468208099995</v>
      </c>
      <c r="G49">
        <v>5.7803468208100002</v>
      </c>
      <c r="H49" s="8">
        <v>6.71</v>
      </c>
      <c r="I49" s="8">
        <v>9.33</v>
      </c>
    </row>
    <row r="50" spans="1:9" x14ac:dyDescent="0.4">
      <c r="A50" t="s">
        <v>34</v>
      </c>
      <c r="B50" t="s">
        <v>58</v>
      </c>
      <c r="C50" t="s">
        <v>29</v>
      </c>
      <c r="D50">
        <v>6.3583815028900004</v>
      </c>
      <c r="E50">
        <v>15.0289017341</v>
      </c>
      <c r="F50">
        <v>4.0462427745699996</v>
      </c>
      <c r="G50">
        <v>9.2485549132900005</v>
      </c>
      <c r="H50" s="8">
        <v>6.68</v>
      </c>
      <c r="I50" s="8">
        <v>8.06</v>
      </c>
    </row>
    <row r="51" spans="1:9" x14ac:dyDescent="0.4">
      <c r="A51" t="s">
        <v>34</v>
      </c>
      <c r="B51" t="s">
        <v>59</v>
      </c>
      <c r="C51" t="s">
        <v>29</v>
      </c>
      <c r="D51">
        <v>5.7803468208100002</v>
      </c>
      <c r="E51">
        <v>14.450867052</v>
      </c>
      <c r="F51">
        <v>4.6242774566499998</v>
      </c>
      <c r="G51">
        <v>9.8265895953799998</v>
      </c>
      <c r="H51" s="8">
        <v>6.88</v>
      </c>
      <c r="I51" s="8">
        <v>6.85</v>
      </c>
    </row>
    <row r="52" spans="1:9" x14ac:dyDescent="0.4">
      <c r="A52" t="s">
        <v>34</v>
      </c>
      <c r="B52" t="s">
        <v>60</v>
      </c>
      <c r="C52" t="s">
        <v>22</v>
      </c>
      <c r="D52">
        <v>7.4285714285699997</v>
      </c>
      <c r="E52">
        <v>9.1428571428600005</v>
      </c>
      <c r="F52">
        <v>14.285714285699999</v>
      </c>
      <c r="G52">
        <v>14.285714285699999</v>
      </c>
      <c r="H52" s="8">
        <v>6.92</v>
      </c>
      <c r="I52" s="8">
        <v>7.5</v>
      </c>
    </row>
    <row r="53" spans="1:9" x14ac:dyDescent="0.4">
      <c r="A53" t="s">
        <v>34</v>
      </c>
      <c r="B53" t="s">
        <v>61</v>
      </c>
      <c r="C53" t="s">
        <v>22</v>
      </c>
      <c r="D53">
        <v>2.2857142857100001</v>
      </c>
      <c r="E53">
        <v>3.4285714285700002</v>
      </c>
      <c r="F53">
        <v>5.7142857142899999</v>
      </c>
      <c r="G53">
        <v>6.2857142857100001</v>
      </c>
      <c r="H53" s="8">
        <v>6.65</v>
      </c>
      <c r="I53" s="8">
        <v>8.07</v>
      </c>
    </row>
    <row r="54" spans="1:9" x14ac:dyDescent="0.4">
      <c r="A54" t="s">
        <v>34</v>
      </c>
      <c r="B54" t="s">
        <v>62</v>
      </c>
      <c r="C54" t="s">
        <v>22</v>
      </c>
      <c r="D54">
        <v>9.8265895953799998</v>
      </c>
      <c r="E54">
        <v>25.433526011600001</v>
      </c>
      <c r="F54">
        <v>21.387283236999998</v>
      </c>
      <c r="G54">
        <v>35.260115606900001</v>
      </c>
      <c r="H54" s="8">
        <v>6.42</v>
      </c>
      <c r="I54" s="8">
        <v>7.13</v>
      </c>
    </row>
    <row r="55" spans="1:9" x14ac:dyDescent="0.4">
      <c r="A55" t="s">
        <v>34</v>
      </c>
      <c r="B55" t="s">
        <v>63</v>
      </c>
      <c r="C55" t="s">
        <v>19</v>
      </c>
      <c r="D55">
        <v>4.6242774566499998</v>
      </c>
      <c r="E55">
        <v>6.3583815028900004</v>
      </c>
      <c r="F55">
        <v>4.0462427745699996</v>
      </c>
      <c r="G55">
        <v>6.3583815028900004</v>
      </c>
      <c r="H55" s="8">
        <v>7.02</v>
      </c>
      <c r="I55" s="8">
        <v>7.51</v>
      </c>
    </row>
    <row r="56" spans="1:9" x14ac:dyDescent="0.4">
      <c r="A56" t="s">
        <v>34</v>
      </c>
      <c r="B56" t="s">
        <v>64</v>
      </c>
      <c r="C56" t="s">
        <v>29</v>
      </c>
      <c r="D56">
        <v>3.4682080924899998</v>
      </c>
      <c r="E56">
        <v>12.138728323700001</v>
      </c>
      <c r="F56">
        <v>0.57803468208099995</v>
      </c>
      <c r="G56">
        <v>5.7803468208100002</v>
      </c>
      <c r="H56" s="8">
        <v>6.78</v>
      </c>
      <c r="I56" s="8">
        <v>6.92</v>
      </c>
    </row>
    <row r="57" spans="1:9" x14ac:dyDescent="0.4">
      <c r="A57" t="s">
        <v>34</v>
      </c>
      <c r="B57" t="s">
        <v>65</v>
      </c>
      <c r="C57" t="s">
        <v>22</v>
      </c>
      <c r="D57">
        <v>0.57803468208099995</v>
      </c>
      <c r="E57">
        <v>1.1560693641599999</v>
      </c>
      <c r="F57">
        <v>0.57803468208099995</v>
      </c>
      <c r="G57">
        <v>1.1560693641599999</v>
      </c>
      <c r="H57" s="8">
        <v>6.75</v>
      </c>
      <c r="I57" s="8">
        <v>6.95</v>
      </c>
    </row>
    <row r="58" spans="1:9" x14ac:dyDescent="0.4">
      <c r="A58" t="s">
        <v>34</v>
      </c>
      <c r="B58" t="s">
        <v>66</v>
      </c>
      <c r="C58" t="s">
        <v>22</v>
      </c>
      <c r="D58">
        <v>5.7803468208100002</v>
      </c>
      <c r="E58">
        <v>6.3583815028900004</v>
      </c>
      <c r="F58">
        <v>0.57803468208099995</v>
      </c>
      <c r="G58">
        <v>1.1560693641599999</v>
      </c>
      <c r="H58" s="8">
        <v>6.6</v>
      </c>
      <c r="I58" s="8">
        <v>7.65</v>
      </c>
    </row>
    <row r="59" spans="1:9" x14ac:dyDescent="0.4">
      <c r="A59" t="s">
        <v>34</v>
      </c>
      <c r="B59" t="s">
        <v>67</v>
      </c>
      <c r="H59" s="8"/>
      <c r="I59" s="8"/>
    </row>
    <row r="60" spans="1:9" x14ac:dyDescent="0.4">
      <c r="A60" t="s">
        <v>34</v>
      </c>
      <c r="B60" t="s">
        <v>68</v>
      </c>
      <c r="C60" t="s">
        <v>22</v>
      </c>
      <c r="D60">
        <v>2.8901734104000001</v>
      </c>
      <c r="E60">
        <v>2.8901734104000001</v>
      </c>
      <c r="F60">
        <v>0.57803468208099995</v>
      </c>
      <c r="G60">
        <v>0.57803468208099995</v>
      </c>
      <c r="H60" s="8">
        <v>8.33</v>
      </c>
      <c r="I60" s="8">
        <v>7.27</v>
      </c>
    </row>
    <row r="61" spans="1:9" x14ac:dyDescent="0.4">
      <c r="A61" t="s">
        <v>34</v>
      </c>
      <c r="B61" t="s">
        <v>69</v>
      </c>
      <c r="C61" t="s">
        <v>22</v>
      </c>
      <c r="D61">
        <v>4.0462427745699996</v>
      </c>
      <c r="E61">
        <v>5.20231213873</v>
      </c>
      <c r="F61">
        <v>5.7803468208100002</v>
      </c>
      <c r="G61">
        <v>6.3583815028900004</v>
      </c>
      <c r="H61" s="8">
        <v>7.04</v>
      </c>
      <c r="I61" s="8">
        <v>6.86</v>
      </c>
    </row>
    <row r="62" spans="1:9" x14ac:dyDescent="0.4">
      <c r="A62" t="s">
        <v>34</v>
      </c>
      <c r="B62" t="s">
        <v>70</v>
      </c>
      <c r="C62" t="s">
        <v>22</v>
      </c>
      <c r="D62">
        <v>4.6242774566499998</v>
      </c>
      <c r="E62">
        <v>5.20231213873</v>
      </c>
      <c r="F62">
        <v>1.1560693641599999</v>
      </c>
      <c r="G62">
        <v>1.7341040462399999</v>
      </c>
      <c r="H62" s="8">
        <v>9.11</v>
      </c>
      <c r="I62" s="8">
        <v>7.07</v>
      </c>
    </row>
    <row r="63" spans="1:9" x14ac:dyDescent="0.4">
      <c r="A63" t="s">
        <v>35</v>
      </c>
      <c r="B63" t="s">
        <v>18</v>
      </c>
      <c r="C63" t="s">
        <v>27</v>
      </c>
      <c r="D63">
        <v>2.21674876847</v>
      </c>
      <c r="E63">
        <v>2.21674876847</v>
      </c>
      <c r="F63">
        <v>1.97044334975</v>
      </c>
      <c r="G63">
        <v>1.97044334975</v>
      </c>
      <c r="H63" s="8">
        <v>49.102999925600002</v>
      </c>
      <c r="I63" s="8">
        <v>21.358999967599999</v>
      </c>
    </row>
    <row r="64" spans="1:9" x14ac:dyDescent="0.4">
      <c r="A64" t="s">
        <v>35</v>
      </c>
      <c r="B64" t="s">
        <v>71</v>
      </c>
      <c r="C64" t="s">
        <v>19</v>
      </c>
      <c r="D64">
        <v>4.43349753695</v>
      </c>
      <c r="E64">
        <v>4.43349753695</v>
      </c>
      <c r="F64">
        <v>3.69458128079</v>
      </c>
      <c r="G64">
        <v>51.9704433498</v>
      </c>
      <c r="H64" s="8">
        <v>59.720000028599998</v>
      </c>
      <c r="I64" s="8">
        <v>20.204999923700001</v>
      </c>
    </row>
    <row r="65" spans="1:9" x14ac:dyDescent="0.4">
      <c r="A65" t="s">
        <v>35</v>
      </c>
      <c r="B65" t="s">
        <v>72</v>
      </c>
      <c r="C65" t="s">
        <v>19</v>
      </c>
      <c r="D65">
        <v>2.21674876847</v>
      </c>
      <c r="E65">
        <v>2.21674876847</v>
      </c>
      <c r="F65">
        <v>1.47783251232</v>
      </c>
      <c r="G65">
        <v>1.47783251232</v>
      </c>
      <c r="H65" s="8">
        <v>61.127000093500001</v>
      </c>
      <c r="I65" s="8">
        <v>20.027000188799999</v>
      </c>
    </row>
    <row r="66" spans="1:9" x14ac:dyDescent="0.4">
      <c r="A66" t="s">
        <v>35</v>
      </c>
      <c r="B66" t="s">
        <v>73</v>
      </c>
      <c r="C66" t="s">
        <v>19</v>
      </c>
      <c r="D66">
        <v>15.024630541900001</v>
      </c>
      <c r="E66">
        <v>16.009852216700001</v>
      </c>
      <c r="F66">
        <v>5.6650246305399996</v>
      </c>
      <c r="G66">
        <v>6.4039408867000001</v>
      </c>
      <c r="H66" s="8">
        <v>59.064000129699998</v>
      </c>
      <c r="I66" s="8">
        <v>18.808000087700002</v>
      </c>
    </row>
    <row r="67" spans="1:9" x14ac:dyDescent="0.4">
      <c r="A67" t="s">
        <v>35</v>
      </c>
      <c r="B67" t="s">
        <v>74</v>
      </c>
      <c r="C67" t="s">
        <v>22</v>
      </c>
      <c r="D67">
        <v>20.935960591099999</v>
      </c>
      <c r="E67">
        <v>22.4137931034</v>
      </c>
      <c r="F67">
        <v>81.773399014800006</v>
      </c>
      <c r="G67">
        <v>83.251231527100003</v>
      </c>
      <c r="H67" s="8">
        <v>62.568000078200001</v>
      </c>
      <c r="I67" s="8">
        <v>20.751999855000001</v>
      </c>
    </row>
    <row r="68" spans="1:9" x14ac:dyDescent="0.4">
      <c r="A68" t="s">
        <v>35</v>
      </c>
      <c r="B68" t="s">
        <v>75</v>
      </c>
      <c r="H68" s="8"/>
      <c r="I68" s="8"/>
    </row>
    <row r="69" spans="1:9" x14ac:dyDescent="0.4">
      <c r="A69" t="s">
        <v>35</v>
      </c>
      <c r="B69" t="s">
        <v>76</v>
      </c>
      <c r="C69" t="s">
        <v>19</v>
      </c>
      <c r="D69">
        <v>12.315270935999999</v>
      </c>
      <c r="E69">
        <v>15.270935960599999</v>
      </c>
      <c r="F69">
        <v>2.46305418719</v>
      </c>
      <c r="G69">
        <v>5.41871921182</v>
      </c>
      <c r="H69" s="8">
        <v>46.6459999084</v>
      </c>
      <c r="I69" s="8">
        <v>20.161999940899999</v>
      </c>
    </row>
    <row r="70" spans="1:9" x14ac:dyDescent="0.4">
      <c r="A70" t="s">
        <v>35</v>
      </c>
      <c r="B70" t="s">
        <v>77</v>
      </c>
      <c r="C70" t="s">
        <v>29</v>
      </c>
      <c r="D70">
        <v>11.5763546798</v>
      </c>
      <c r="E70">
        <v>11.5763546798</v>
      </c>
      <c r="F70">
        <v>0.49261083743799999</v>
      </c>
      <c r="G70">
        <v>0.49261083743799999</v>
      </c>
      <c r="H70" s="8">
        <v>56.975999832200003</v>
      </c>
      <c r="I70" s="8">
        <v>19.371999979000002</v>
      </c>
    </row>
    <row r="71" spans="1:9" x14ac:dyDescent="0.4">
      <c r="A71" t="s">
        <v>35</v>
      </c>
      <c r="B71" t="s">
        <v>78</v>
      </c>
      <c r="C71" t="s">
        <v>22</v>
      </c>
      <c r="D71">
        <v>23.645320197</v>
      </c>
      <c r="E71">
        <v>24.6305418719</v>
      </c>
      <c r="F71">
        <v>13.5467980296</v>
      </c>
      <c r="G71">
        <v>14.7783251232</v>
      </c>
      <c r="H71" s="8">
        <v>80.754000186900001</v>
      </c>
      <c r="I71" s="8">
        <v>21.7640001774</v>
      </c>
    </row>
    <row r="72" spans="1:9" x14ac:dyDescent="0.4">
      <c r="A72" t="s">
        <v>35</v>
      </c>
      <c r="B72" t="s">
        <v>39</v>
      </c>
      <c r="H72" s="8"/>
      <c r="I72" s="8"/>
    </row>
    <row r="73" spans="1:9" x14ac:dyDescent="0.4">
      <c r="A73" t="s">
        <v>35</v>
      </c>
      <c r="B73" t="s">
        <v>40</v>
      </c>
      <c r="C73" t="s">
        <v>22</v>
      </c>
      <c r="D73">
        <v>2.21674876847</v>
      </c>
      <c r="E73">
        <v>2.70935960591</v>
      </c>
      <c r="F73">
        <v>0.246305418719</v>
      </c>
      <c r="G73">
        <v>0.49261083743799999</v>
      </c>
      <c r="H73" s="8">
        <v>61.190999984699999</v>
      </c>
      <c r="I73" s="8">
        <v>20.024000167800001</v>
      </c>
    </row>
    <row r="74" spans="1:9" x14ac:dyDescent="0.4">
      <c r="A74" t="s">
        <v>35</v>
      </c>
      <c r="B74" t="s">
        <v>41</v>
      </c>
      <c r="C74" t="s">
        <v>29</v>
      </c>
      <c r="D74">
        <v>26.6009852217</v>
      </c>
      <c r="E74">
        <v>27.339901477800002</v>
      </c>
      <c r="F74">
        <v>6.1576354679799996</v>
      </c>
      <c r="G74">
        <v>6.4039408867000001</v>
      </c>
      <c r="H74" s="8">
        <v>73.142999887499997</v>
      </c>
      <c r="I74" s="8">
        <v>22.095999956099998</v>
      </c>
    </row>
    <row r="75" spans="1:9" x14ac:dyDescent="0.4">
      <c r="A75" t="s">
        <v>35</v>
      </c>
      <c r="B75" t="s">
        <v>42</v>
      </c>
      <c r="C75" t="s">
        <v>19</v>
      </c>
      <c r="D75">
        <v>12.068965517200001</v>
      </c>
      <c r="E75">
        <v>13.7931034483</v>
      </c>
      <c r="F75">
        <v>2.46305418719</v>
      </c>
      <c r="G75">
        <v>2.70935960591</v>
      </c>
      <c r="H75" s="8">
        <v>57.356999874099998</v>
      </c>
      <c r="I75" s="8">
        <v>20.346999883700001</v>
      </c>
    </row>
    <row r="76" spans="1:9" x14ac:dyDescent="0.4">
      <c r="A76" t="s">
        <v>35</v>
      </c>
      <c r="B76" t="s">
        <v>43</v>
      </c>
      <c r="C76" t="s">
        <v>19</v>
      </c>
      <c r="D76">
        <v>2.21674876847</v>
      </c>
      <c r="E76">
        <v>2.21674876847</v>
      </c>
      <c r="F76">
        <v>2.21674876847</v>
      </c>
      <c r="G76">
        <v>2.21674876847</v>
      </c>
      <c r="H76" s="8">
        <v>59.7149999142</v>
      </c>
      <c r="I76" s="8">
        <v>20.7969999313</v>
      </c>
    </row>
    <row r="77" spans="1:9" x14ac:dyDescent="0.4">
      <c r="A77" t="s">
        <v>35</v>
      </c>
      <c r="B77" t="s">
        <v>44</v>
      </c>
      <c r="C77" t="s">
        <v>19</v>
      </c>
      <c r="D77">
        <v>2.21674876847</v>
      </c>
      <c r="E77">
        <v>2.21674876847</v>
      </c>
      <c r="F77">
        <v>0.246305418719</v>
      </c>
      <c r="G77">
        <v>0.246305418719</v>
      </c>
      <c r="H77" s="8">
        <v>79.766000032400001</v>
      </c>
      <c r="I77" s="8">
        <v>16.871000051500001</v>
      </c>
    </row>
    <row r="78" spans="1:9" x14ac:dyDescent="0.4">
      <c r="A78" t="s">
        <v>35</v>
      </c>
      <c r="B78" t="s">
        <v>45</v>
      </c>
      <c r="C78" t="s">
        <v>19</v>
      </c>
      <c r="D78">
        <v>7.8817733990100001</v>
      </c>
      <c r="E78">
        <v>9.6059113300500005</v>
      </c>
      <c r="F78">
        <v>12.068965517200001</v>
      </c>
      <c r="G78">
        <v>13.7931034483</v>
      </c>
      <c r="H78" s="8">
        <v>65.567000150699997</v>
      </c>
      <c r="I78" s="8">
        <v>17.6040000916</v>
      </c>
    </row>
    <row r="79" spans="1:9" x14ac:dyDescent="0.4">
      <c r="A79" t="s">
        <v>35</v>
      </c>
      <c r="B79" t="s">
        <v>46</v>
      </c>
      <c r="C79" t="s">
        <v>22</v>
      </c>
      <c r="D79">
        <v>15.024630541900001</v>
      </c>
      <c r="E79">
        <v>17.4876847291</v>
      </c>
      <c r="F79">
        <v>4.6798029556699996</v>
      </c>
      <c r="G79">
        <v>7.1428571428599996</v>
      </c>
      <c r="H79" s="8">
        <v>60.601999998099998</v>
      </c>
      <c r="I79" s="8">
        <v>15.370999813099999</v>
      </c>
    </row>
    <row r="80" spans="1:9" x14ac:dyDescent="0.4">
      <c r="A80" t="s">
        <v>35</v>
      </c>
      <c r="B80" t="s">
        <v>47</v>
      </c>
      <c r="C80" t="s">
        <v>19</v>
      </c>
      <c r="D80">
        <v>4.92610837438</v>
      </c>
      <c r="E80">
        <v>6.1576354679799996</v>
      </c>
      <c r="F80">
        <v>5.9113300492600001</v>
      </c>
      <c r="G80">
        <v>6.4039408867000001</v>
      </c>
      <c r="H80" s="8">
        <v>75.898000001900002</v>
      </c>
      <c r="I80" s="8">
        <v>16.881999969500001</v>
      </c>
    </row>
    <row r="81" spans="1:9" x14ac:dyDescent="0.4">
      <c r="A81" t="s">
        <v>35</v>
      </c>
      <c r="B81" t="s">
        <v>48</v>
      </c>
      <c r="H81" s="8"/>
      <c r="I81" s="8"/>
    </row>
    <row r="82" spans="1:9" x14ac:dyDescent="0.4">
      <c r="A82" t="s">
        <v>35</v>
      </c>
      <c r="B82" t="s">
        <v>49</v>
      </c>
      <c r="C82" t="s">
        <v>19</v>
      </c>
      <c r="D82">
        <v>5.9113300492600001</v>
      </c>
      <c r="E82">
        <v>6.4039408867000001</v>
      </c>
      <c r="F82">
        <v>5.9113300492600001</v>
      </c>
      <c r="G82">
        <v>6.4039408867000001</v>
      </c>
      <c r="H82" s="8">
        <v>82.683000087699995</v>
      </c>
      <c r="I82" s="8">
        <v>30.038000106799998</v>
      </c>
    </row>
    <row r="83" spans="1:9" x14ac:dyDescent="0.4">
      <c r="A83" t="s">
        <v>35</v>
      </c>
      <c r="B83" t="s">
        <v>50</v>
      </c>
      <c r="H83" s="8"/>
      <c r="I83" s="8"/>
    </row>
    <row r="84" spans="1:9" x14ac:dyDescent="0.4">
      <c r="A84" t="s">
        <v>35</v>
      </c>
      <c r="B84" t="s">
        <v>51</v>
      </c>
      <c r="C84" t="s">
        <v>19</v>
      </c>
      <c r="D84">
        <v>2.21674876847</v>
      </c>
      <c r="E84">
        <v>2.21674876847</v>
      </c>
      <c r="F84">
        <v>2.21674876847</v>
      </c>
      <c r="G84">
        <v>2.21674876847</v>
      </c>
      <c r="H84" s="8">
        <v>83.446000099200006</v>
      </c>
      <c r="I84" s="8">
        <v>19.571000099199999</v>
      </c>
    </row>
    <row r="85" spans="1:9" x14ac:dyDescent="0.4">
      <c r="A85" t="s">
        <v>35</v>
      </c>
      <c r="B85" t="s">
        <v>52</v>
      </c>
      <c r="C85" t="s">
        <v>19</v>
      </c>
      <c r="D85">
        <v>14.5320197044</v>
      </c>
      <c r="E85">
        <v>14.5320197044</v>
      </c>
      <c r="F85">
        <v>3.44827586207</v>
      </c>
      <c r="G85">
        <v>3.69458128079</v>
      </c>
      <c r="H85" s="8">
        <v>84.468000173600004</v>
      </c>
      <c r="I85" s="8">
        <v>20.878999948499999</v>
      </c>
    </row>
    <row r="86" spans="1:9" x14ac:dyDescent="0.4">
      <c r="A86" t="s">
        <v>79</v>
      </c>
      <c r="B86" t="s">
        <v>18</v>
      </c>
      <c r="C86" t="s">
        <v>27</v>
      </c>
      <c r="D86">
        <v>0.39682539682500001</v>
      </c>
      <c r="E86">
        <v>0.39682539682500001</v>
      </c>
      <c r="F86">
        <v>4.7619047619000003</v>
      </c>
      <c r="G86">
        <v>4.7619047619000003</v>
      </c>
      <c r="H86" s="8">
        <v>2112.1879999600001</v>
      </c>
      <c r="I86" s="8">
        <v>79.34</v>
      </c>
    </row>
    <row r="87" spans="1:9" x14ac:dyDescent="0.4">
      <c r="A87" t="s">
        <v>79</v>
      </c>
      <c r="B87" t="s">
        <v>71</v>
      </c>
      <c r="C87" t="s">
        <v>27</v>
      </c>
      <c r="D87">
        <v>0.195694716243</v>
      </c>
      <c r="E87">
        <v>0.39138943248500002</v>
      </c>
      <c r="F87">
        <v>0.195694716243</v>
      </c>
      <c r="G87">
        <v>0.39138943248500002</v>
      </c>
      <c r="H87" s="8">
        <v>1882.0820000199999</v>
      </c>
      <c r="I87" s="8">
        <v>85.97</v>
      </c>
    </row>
    <row r="88" spans="1:9" x14ac:dyDescent="0.4">
      <c r="A88" t="s">
        <v>79</v>
      </c>
      <c r="B88" t="s">
        <v>72</v>
      </c>
      <c r="C88" t="s">
        <v>27</v>
      </c>
      <c r="D88">
        <v>0.392927308448</v>
      </c>
      <c r="E88">
        <v>0.58939096267199997</v>
      </c>
      <c r="F88">
        <v>1.7681728880200001</v>
      </c>
      <c r="G88">
        <v>2.3575638506900001</v>
      </c>
      <c r="H88" s="8">
        <v>1915.8600001299999</v>
      </c>
      <c r="I88" s="8">
        <v>78.16</v>
      </c>
    </row>
    <row r="89" spans="1:9" x14ac:dyDescent="0.4">
      <c r="A89" t="s">
        <v>79</v>
      </c>
      <c r="B89" t="s">
        <v>73</v>
      </c>
      <c r="C89" t="s">
        <v>22</v>
      </c>
      <c r="D89">
        <v>3.3333333333300001</v>
      </c>
      <c r="E89">
        <v>5.0980392156900001</v>
      </c>
      <c r="F89">
        <v>7.2549019607799998</v>
      </c>
      <c r="G89">
        <v>8.6274509803899999</v>
      </c>
      <c r="H89" s="8">
        <v>2172.8360001999999</v>
      </c>
      <c r="I89" s="8">
        <v>80.430000000000007</v>
      </c>
    </row>
    <row r="90" spans="1:9" x14ac:dyDescent="0.4">
      <c r="A90" t="s">
        <v>79</v>
      </c>
      <c r="B90" t="s">
        <v>74</v>
      </c>
      <c r="C90" t="s">
        <v>22</v>
      </c>
      <c r="D90">
        <v>0.19607843137299999</v>
      </c>
      <c r="E90">
        <v>0.19607843137299999</v>
      </c>
      <c r="F90">
        <v>0.19607843137299999</v>
      </c>
      <c r="G90">
        <v>0.19607843137299999</v>
      </c>
      <c r="H90" s="8">
        <v>1789.01999998</v>
      </c>
      <c r="I90" s="8">
        <v>72.19</v>
      </c>
    </row>
    <row r="91" spans="1:9" x14ac:dyDescent="0.4">
      <c r="A91" t="s">
        <v>79</v>
      </c>
      <c r="B91" t="s">
        <v>75</v>
      </c>
      <c r="C91" t="s">
        <v>19</v>
      </c>
      <c r="D91">
        <v>0.19607843137299999</v>
      </c>
      <c r="E91">
        <v>0.19607843137299999</v>
      </c>
      <c r="F91">
        <v>0.19607843137299999</v>
      </c>
      <c r="G91">
        <v>0.19607843137299999</v>
      </c>
      <c r="H91" s="8">
        <v>1719.8889999400001</v>
      </c>
      <c r="I91" s="8">
        <v>73.06</v>
      </c>
    </row>
    <row r="92" spans="1:9" x14ac:dyDescent="0.4">
      <c r="A92" t="s">
        <v>79</v>
      </c>
      <c r="B92" t="s">
        <v>76</v>
      </c>
      <c r="C92" t="s">
        <v>19</v>
      </c>
      <c r="D92">
        <v>0.19607843137299999</v>
      </c>
      <c r="E92">
        <v>0.19607843137299999</v>
      </c>
      <c r="F92">
        <v>0.19607843137299999</v>
      </c>
      <c r="G92">
        <v>0.19607843137299999</v>
      </c>
      <c r="H92" s="8">
        <v>2100.8489999799999</v>
      </c>
      <c r="I92" s="8">
        <v>77.739999999999995</v>
      </c>
    </row>
    <row r="93" spans="1:9" x14ac:dyDescent="0.4">
      <c r="A93" t="s">
        <v>79</v>
      </c>
      <c r="B93" t="s">
        <v>77</v>
      </c>
      <c r="C93" t="s">
        <v>19</v>
      </c>
      <c r="D93">
        <v>33.137254902000002</v>
      </c>
      <c r="E93">
        <v>33.137254902000002</v>
      </c>
      <c r="F93">
        <v>3.3333333333300001</v>
      </c>
      <c r="G93">
        <v>3.3333333333300001</v>
      </c>
      <c r="H93" s="8">
        <v>2132.1500000999999</v>
      </c>
      <c r="I93" s="8">
        <v>80.510000000000005</v>
      </c>
    </row>
    <row r="94" spans="1:9" x14ac:dyDescent="0.4">
      <c r="A94" t="s">
        <v>79</v>
      </c>
      <c r="B94" t="s">
        <v>78</v>
      </c>
      <c r="C94" t="s">
        <v>19</v>
      </c>
      <c r="D94">
        <v>0.19607843137299999</v>
      </c>
      <c r="E94">
        <v>0.19607843137299999</v>
      </c>
      <c r="F94">
        <v>0.392156862745</v>
      </c>
      <c r="G94">
        <v>0.392156862745</v>
      </c>
      <c r="H94" s="8">
        <v>1713.71700001</v>
      </c>
      <c r="I94" s="8">
        <v>76.959999999999994</v>
      </c>
    </row>
    <row r="95" spans="1:9" x14ac:dyDescent="0.4">
      <c r="A95" t="s">
        <v>79</v>
      </c>
      <c r="B95" t="s">
        <v>39</v>
      </c>
      <c r="C95" t="s">
        <v>19</v>
      </c>
      <c r="D95">
        <v>0.19607843137299999</v>
      </c>
      <c r="E95">
        <v>0.19607843137299999</v>
      </c>
      <c r="F95">
        <v>0.19607843137299999</v>
      </c>
      <c r="G95">
        <v>0.19607843137299999</v>
      </c>
      <c r="H95" s="8">
        <v>1513.59299994</v>
      </c>
      <c r="I95" s="8">
        <v>77.319999999999993</v>
      </c>
    </row>
    <row r="96" spans="1:9" x14ac:dyDescent="0.4">
      <c r="A96" t="s">
        <v>36</v>
      </c>
      <c r="B96" t="s">
        <v>18</v>
      </c>
      <c r="C96" t="s">
        <v>25</v>
      </c>
      <c r="D96">
        <v>0.71047957371199999</v>
      </c>
      <c r="E96">
        <v>0.88809946713999999</v>
      </c>
      <c r="F96">
        <v>2.3090586145600001</v>
      </c>
      <c r="G96">
        <v>2.3090586145600001</v>
      </c>
      <c r="H96" s="8">
        <v>2764.1489999300002</v>
      </c>
      <c r="I96" s="8">
        <v>84.930999994299995</v>
      </c>
    </row>
    <row r="97" spans="1:9" x14ac:dyDescent="0.4">
      <c r="A97" t="s">
        <v>36</v>
      </c>
      <c r="B97" t="s">
        <v>21</v>
      </c>
      <c r="C97" t="s">
        <v>25</v>
      </c>
      <c r="D97">
        <v>1.06382978723</v>
      </c>
      <c r="E97">
        <v>1.24113475177</v>
      </c>
      <c r="F97">
        <v>1.06382978723</v>
      </c>
      <c r="G97">
        <v>1.06382978723</v>
      </c>
      <c r="H97" s="8">
        <v>2425.08899999</v>
      </c>
      <c r="I97" s="8">
        <v>90.947000026699996</v>
      </c>
    </row>
    <row r="98" spans="1:9" x14ac:dyDescent="0.4">
      <c r="A98" t="s">
        <v>36</v>
      </c>
      <c r="B98" t="s">
        <v>23</v>
      </c>
      <c r="C98" t="s">
        <v>27</v>
      </c>
      <c r="D98">
        <v>0.177619893428</v>
      </c>
      <c r="E98">
        <v>0.177619893428</v>
      </c>
      <c r="F98">
        <v>0.177619893428</v>
      </c>
      <c r="G98">
        <v>0.177619893428</v>
      </c>
      <c r="H98" s="8">
        <v>2628.0820000200001</v>
      </c>
      <c r="I98" s="8">
        <v>113.52</v>
      </c>
    </row>
    <row r="99" spans="1:9" x14ac:dyDescent="0.4">
      <c r="A99" t="s">
        <v>36</v>
      </c>
      <c r="B99" t="s">
        <v>26</v>
      </c>
      <c r="C99" t="s">
        <v>27</v>
      </c>
      <c r="D99">
        <v>0.177619893428</v>
      </c>
      <c r="E99">
        <v>1.0657193605699999</v>
      </c>
      <c r="F99">
        <v>0.88809946713999999</v>
      </c>
      <c r="G99">
        <v>1.0657193605699999</v>
      </c>
      <c r="H99" s="8">
        <v>2258.3450000299999</v>
      </c>
      <c r="I99" s="8">
        <v>117.35</v>
      </c>
    </row>
    <row r="100" spans="1:9" x14ac:dyDescent="0.4">
      <c r="A100" t="s">
        <v>36</v>
      </c>
      <c r="B100" t="s">
        <v>30</v>
      </c>
      <c r="C100" t="s">
        <v>19</v>
      </c>
      <c r="D100">
        <v>0.177619893428</v>
      </c>
      <c r="E100">
        <v>1.0657193605699999</v>
      </c>
      <c r="F100">
        <v>0.177619893428</v>
      </c>
      <c r="G100">
        <v>0.71047957371199999</v>
      </c>
      <c r="H100" s="8">
        <v>2222.6309998000002</v>
      </c>
      <c r="I100" s="8">
        <v>122.72</v>
      </c>
    </row>
  </sheetData>
  <mergeCells count="11">
    <mergeCell ref="Z1:Z2"/>
    <mergeCell ref="K20:Z30"/>
    <mergeCell ref="N1:N2"/>
    <mergeCell ref="R1:R2"/>
    <mergeCell ref="V1:V2"/>
    <mergeCell ref="A1:A2"/>
    <mergeCell ref="B1:B2"/>
    <mergeCell ref="C1:C2"/>
    <mergeCell ref="H1:H2"/>
    <mergeCell ref="I1:I2"/>
    <mergeCell ref="L1:M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Jeongsu Jang</dc:creator>
  <cp:lastModifiedBy>Jeongsu Jang</cp:lastModifiedBy>
  <dcterms:created xsi:type="dcterms:W3CDTF">2018-04-13T01:59:03Z</dcterms:created>
  <dcterms:modified xsi:type="dcterms:W3CDTF">2018-04-13T02:17:54Z</dcterms:modified>
</cp:coreProperties>
</file>