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ISHED GOODS  " sheetId="1" state="visible" r:id="rId2"/>
  </sheets>
  <definedNames>
    <definedName function="false" hidden="true" localSheetId="0" name="_xlnm._FilterDatabase" vbProcedure="false">'FINISHED GOODS  '!$A$1:$H$436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<sst xmlns="http://schemas.openxmlformats.org/spreadsheetml/2006/main" count="1309" uniqueCount="880">
  <si>
    <t xml:space="preserve">PART NUMBER</t>
  </si>
  <si>
    <t xml:space="preserve">FINISHED GOODS DESCRIPTION</t>
  </si>
  <si>
    <t xml:space="preserve">PCS</t>
  </si>
  <si>
    <t xml:space="preserve">QTY</t>
  </si>
  <si>
    <t xml:space="preserve">RM PER PCS WT</t>
  </si>
  <si>
    <t xml:space="preserve">TOTAL WT</t>
  </si>
  <si>
    <t xml:space="preserve">PRICE</t>
  </si>
  <si>
    <t xml:space="preserve">VALUE</t>
  </si>
  <si>
    <t xml:space="preserve">010501396007</t>
  </si>
  <si>
    <t xml:space="preserve">5" SS PACKER BODY 3.96"L SS304</t>
  </si>
  <si>
    <t xml:space="preserve">010501396014</t>
  </si>
  <si>
    <t xml:space="preserve">5" CS PACKER BODY 3.96"L A106</t>
  </si>
  <si>
    <t xml:space="preserve">010520396007</t>
  </si>
  <si>
    <t xml:space="preserve">5" SS PACKER BI-SEAL ASSEMBLY 3.96"L SS304</t>
  </si>
  <si>
    <t xml:space="preserve">010520396014</t>
  </si>
  <si>
    <t xml:space="preserve">5" CS PACKER BI-SEAL ASSEMBLY 3.96"L A106</t>
  </si>
  <si>
    <t xml:space="preserve">010530396007</t>
  </si>
  <si>
    <t xml:space="preserve">5" SS PACKER TRI-SEAL ASSEMBLY 3.96"L SS304</t>
  </si>
  <si>
    <t xml:space="preserve">010530396014</t>
  </si>
  <si>
    <t xml:space="preserve">5" CS PACKER TRI-SEAL ASSEMBLY 3.96"L A106</t>
  </si>
  <si>
    <t xml:space="preserve">020600000007</t>
  </si>
  <si>
    <t xml:space="preserve">6" SS FLOW WELL SEAL ASSEMBLY</t>
  </si>
  <si>
    <t xml:space="preserve">020600000014</t>
  </si>
  <si>
    <t xml:space="preserve">6" CS FLOW WELL SEAL ASSEMBLY</t>
  </si>
  <si>
    <t xml:space="preserve">020600010007</t>
  </si>
  <si>
    <t xml:space="preserve">6" SS FLOW WELL SEAL TOP PLATE</t>
  </si>
  <si>
    <t xml:space="preserve">020600010014</t>
  </si>
  <si>
    <t xml:space="preserve">6" CS FLOW WELL SEAL TOP PLATE</t>
  </si>
  <si>
    <t xml:space="preserve">020600020007</t>
  </si>
  <si>
    <t xml:space="preserve">6" SS FLOW WELL SEAL BOTTOM PLATE</t>
  </si>
  <si>
    <t xml:space="preserve">020600020014</t>
  </si>
  <si>
    <t xml:space="preserve">6" CS FLOW WELL SEAL BOTTOM PLATE</t>
  </si>
  <si>
    <t xml:space="preserve">020600030024</t>
  </si>
  <si>
    <t xml:space="preserve">6" FLOW WELL SEAL RUBBER</t>
  </si>
  <si>
    <t xml:space="preserve">020600040014</t>
  </si>
  <si>
    <t xml:space="preserve">FLOW WELL SEAL TOP PLATE CS</t>
  </si>
  <si>
    <t xml:space="preserve">NOS</t>
  </si>
  <si>
    <t xml:space="preserve">020600050014</t>
  </si>
  <si>
    <t xml:space="preserve">FLOW WELL SEAL BOTTOM PLATE CS</t>
  </si>
  <si>
    <t xml:space="preserve">030000500029</t>
  </si>
  <si>
    <t xml:space="preserve">MANHOLE NYLON WASHER</t>
  </si>
  <si>
    <t xml:space="preserve">030000600029</t>
  </si>
  <si>
    <t xml:space="preserve">MANHOLE SS 3/8 16UNC 9/16 HEX BOLT 3/4" LONG</t>
  </si>
  <si>
    <t xml:space="preserve">030000800007</t>
  </si>
  <si>
    <t xml:space="preserve">MANHOLE SS RIVET 17.98MM LONG</t>
  </si>
  <si>
    <t xml:space="preserve">030000800029</t>
  </si>
  <si>
    <t xml:space="preserve">MANHOLE ALUM RIVEET 4.8MM DIA (BIG)</t>
  </si>
  <si>
    <t xml:space="preserve">030250700029</t>
  </si>
  <si>
    <t xml:space="preserve">MANHOLE ALUM RIVET 2.5MM / 2MM DIA AND 6.5MM LONG(NAME PLATE)</t>
  </si>
  <si>
    <t xml:space="preserve">030520175029</t>
  </si>
  <si>
    <t xml:space="preserve">5" MANHOLE WITH 7 1/2" GALV SKIRT FULL ASSEMBLY</t>
  </si>
  <si>
    <t xml:space="preserve">0305202M0029</t>
  </si>
  <si>
    <t xml:space="preserve">5" MANHOLE TOP PLATE MACHINING</t>
  </si>
  <si>
    <t xml:space="preserve">0305203M0029</t>
  </si>
  <si>
    <t xml:space="preserve">5" MANHOLE BOTTOM RING MACHINING</t>
  </si>
  <si>
    <t xml:space="preserve">030520400029</t>
  </si>
  <si>
    <t xml:space="preserve">5" MANHOLE NEOPRINE GASKET</t>
  </si>
  <si>
    <t xml:space="preserve">030520975029</t>
  </si>
  <si>
    <t xml:space="preserve">5" MANHOLE BOTTOM RING GALV ASSY (7.5" LONG)</t>
  </si>
  <si>
    <t xml:space="preserve">nos</t>
  </si>
  <si>
    <t xml:space="preserve">030521000029</t>
  </si>
  <si>
    <t xml:space="preserve">5" MANHOLE WITH NAME PLATE ASSEMBLY</t>
  </si>
  <si>
    <t xml:space="preserve">030521212029</t>
  </si>
  <si>
    <t xml:space="preserve">5" MANHOLE BOTTOM RING GALV ASSY (12" LONG)</t>
  </si>
  <si>
    <t xml:space="preserve">030521312029</t>
  </si>
  <si>
    <t xml:space="preserve">5" MANHOLE WITH 12"L GALV SKIRT FULL ASSEMBLY</t>
  </si>
  <si>
    <t xml:space="preserve">030610112025</t>
  </si>
  <si>
    <t xml:space="preserve">6" ALUM MANHOLE WITH 12"LONG SKIRT FULL ASSEMBLY H20</t>
  </si>
  <si>
    <t xml:space="preserve">030620102025</t>
  </si>
  <si>
    <t xml:space="preserve">6" ALUM MANHOLE FULL ASSEMBLY 2"Long</t>
  </si>
  <si>
    <t xml:space="preserve">030620108025</t>
  </si>
  <si>
    <t xml:space="preserve">6" ALUM MANHOLE WITH 8"LONG SKIRT FULL ASSEMBLY H20</t>
  </si>
  <si>
    <t xml:space="preserve">030620110025</t>
  </si>
  <si>
    <t xml:space="preserve">6" ALUM MANHOLE WITH 10" LONG SKIRT FULL ASSEMBLY H20</t>
  </si>
  <si>
    <t xml:space="preserve">030620199025</t>
  </si>
  <si>
    <t xml:space="preserve">6" ALUM MANHOLE FULL ASSEMBLY RIDEAU</t>
  </si>
  <si>
    <t xml:space="preserve">0306202M0025</t>
  </si>
  <si>
    <t xml:space="preserve">6" ALUM MANHOLE TOP PLATE MACHINING H20 NEW</t>
  </si>
  <si>
    <t xml:space="preserve">0306203M0025</t>
  </si>
  <si>
    <t xml:space="preserve">6" ALUM MANHOLE BOTTOM RING MACHINING</t>
  </si>
  <si>
    <t xml:space="preserve">6" ALUM MANHOLE BOTTOM RING MACHINING H20 NEW</t>
  </si>
  <si>
    <t xml:space="preserve">030620400025</t>
  </si>
  <si>
    <t xml:space="preserve">6" ALUM MANHOLE GASKET</t>
  </si>
  <si>
    <t xml:space="preserve">030620600025</t>
  </si>
  <si>
    <t xml:space="preserve">6" ALUM MANHOLE BOLT (3/8-16 UNC SS ALLEN BOLT 1" LONG)</t>
  </si>
  <si>
    <t xml:space="preserve">030620800025</t>
  </si>
  <si>
    <t xml:space="preserve">6" ALUM MANHOLE BOTTOM RING ASSEMBLY RIDEAU</t>
  </si>
  <si>
    <t xml:space="preserve">030620802025</t>
  </si>
  <si>
    <t xml:space="preserve">6" ALUM MANHOLE BOTTOM RING ASSEMBLY WITH 2" L SKIRT</t>
  </si>
  <si>
    <t xml:space="preserve">030620808025</t>
  </si>
  <si>
    <t xml:space="preserve">6" ALUM MANHOLE BOTTOM RING ASSEMBLY WITH 8" L SKIRT</t>
  </si>
  <si>
    <t xml:space="preserve">030620810025</t>
  </si>
  <si>
    <t xml:space="preserve">6" ALUM MANHOLE BOTTOM RING ASSEMBLY WITH 10" L SKIRT</t>
  </si>
  <si>
    <t xml:space="preserve">030820175029</t>
  </si>
  <si>
    <t xml:space="preserve">8" MANHOLE WITH 7 1/2" GALV SKIRT FULL ASSY (2 HOLE)</t>
  </si>
  <si>
    <t xml:space="preserve">0308202M0029</t>
  </si>
  <si>
    <t xml:space="preserve">8" MANHOLE TOP PLATE MACHINING (2 HOLE)</t>
  </si>
  <si>
    <t xml:space="preserve">0308203M0029</t>
  </si>
  <si>
    <t xml:space="preserve">8" MANHOLE BOTTOM RING MACHINING (2 HOLE)</t>
  </si>
  <si>
    <t xml:space="preserve">030820412029</t>
  </si>
  <si>
    <t xml:space="preserve">8" MANHOLE WITH 12" STEEL SKIRT FULL ASSY (2 HOLE)</t>
  </si>
  <si>
    <t xml:space="preserve">030820512029</t>
  </si>
  <si>
    <t xml:space="preserve">8" MANHOLE WITH 12" GALV SKIRT FULL ASSY (2 HOLE)</t>
  </si>
  <si>
    <t xml:space="preserve">030820675029</t>
  </si>
  <si>
    <t xml:space="preserve">8" MANHOLE WITH 7 1/2" STEEL SKIRT FULL ASSY (2 HOLE)</t>
  </si>
  <si>
    <t xml:space="preserve">030820712029</t>
  </si>
  <si>
    <t xml:space="preserve">8" MANHOLE BOTTOM RING STEEL ASSY (2 HOLE 12" LONG)</t>
  </si>
  <si>
    <t xml:space="preserve">030820812029</t>
  </si>
  <si>
    <t xml:space="preserve">8" MANHOLE BOTTOM RING GALV ASSY (2 HOLE 12" LONG)</t>
  </si>
  <si>
    <t xml:space="preserve">030820975029</t>
  </si>
  <si>
    <t xml:space="preserve">8" MANHOLE BOTTOM RING STEEL ASSY (2 HOLE 7.5" LONG)</t>
  </si>
  <si>
    <t xml:space="preserve">030821075029</t>
  </si>
  <si>
    <t xml:space="preserve">8" MANHOLE BOTTOM RING GALV ASSY (2 HOLE 7.5" LONG)</t>
  </si>
  <si>
    <t xml:space="preserve">030821200029</t>
  </si>
  <si>
    <t xml:space="preserve">8" MANHOLE WITH NAME PLATE ASSEMBLY (2 HOLE)</t>
  </si>
  <si>
    <t xml:space="preserve">030830175029</t>
  </si>
  <si>
    <t xml:space="preserve">8" MANHOLE WITH 7 1/2" GALV SKIRT FULL ASSY (3 HOLE)</t>
  </si>
  <si>
    <t xml:space="preserve">0308302M0029</t>
  </si>
  <si>
    <t xml:space="preserve">8" MANHOLE TOP PLATE MACHINING(3 HOLE)</t>
  </si>
  <si>
    <t xml:space="preserve">0308303M0029</t>
  </si>
  <si>
    <t xml:space="preserve">8" MANHOLE BOTTOM RING MACHINING(3 HOLE)</t>
  </si>
  <si>
    <t xml:space="preserve">030830400029</t>
  </si>
  <si>
    <t xml:space="preserve">8" MANHOLE NEOPRINE GASKET</t>
  </si>
  <si>
    <t xml:space="preserve">030831175029</t>
  </si>
  <si>
    <t xml:space="preserve">8" MANHOLE WITH 7 1/2" STEEL SKIRT FULL ASSY (3 HOLE)</t>
  </si>
  <si>
    <t xml:space="preserve">030831212029</t>
  </si>
  <si>
    <t xml:space="preserve">8" MANHOLE WITH 12" GALV SKIRT FULL ASSY (3 HOLE)</t>
  </si>
  <si>
    <t xml:space="preserve">030831312029</t>
  </si>
  <si>
    <t xml:space="preserve">8" MANHOLE WITH 12" STEEL SKIRT FULL ASSY (3 HOLE) WITH TAG</t>
  </si>
  <si>
    <t xml:space="preserve">030831400029</t>
  </si>
  <si>
    <t xml:space="preserve">8" MANHOLE NAME PLATE</t>
  </si>
  <si>
    <t xml:space="preserve">030831512029</t>
  </si>
  <si>
    <t xml:space="preserve">8" MANHOLE BOTTOM RING STEEL ASSY (3 HOLE 12" LONG)WITH TAG</t>
  </si>
  <si>
    <t xml:space="preserve">030831612029</t>
  </si>
  <si>
    <t xml:space="preserve">8" MANHOLE BOTTOM RING GALV ASSY (3 HOLE 12" LONG)</t>
  </si>
  <si>
    <t xml:space="preserve">030831775029</t>
  </si>
  <si>
    <t xml:space="preserve">8" MANHOLE BOTTOM RING STEEL ASSY (3 HOLE 7.5" LONG)</t>
  </si>
  <si>
    <t xml:space="preserve">030831875029</t>
  </si>
  <si>
    <t xml:space="preserve">8" MANHOLE BOTTOM RING GALV ASSY (3 HOLE 7.5" LONG)</t>
  </si>
  <si>
    <t xml:space="preserve">030831900029</t>
  </si>
  <si>
    <t xml:space="preserve">8" MANHOLE WITH NAME PLATE ASSEMBLY (3 HOLE)</t>
  </si>
  <si>
    <t xml:space="preserve">030832012029</t>
  </si>
  <si>
    <t xml:space="preserve">8" MANHOLE L- ANGLE TAG CUTTING</t>
  </si>
  <si>
    <t xml:space="preserve">030832112029</t>
  </si>
  <si>
    <t xml:space="preserve">8" MANHOLE 12" LONG STEEL PIPE WITH TAG ASSY (3 HOLE)</t>
  </si>
  <si>
    <t xml:space="preserve">031230112029</t>
  </si>
  <si>
    <t xml:space="preserve">12" MANHOLE WITH 12" LONG GALV SKIRT  FULL ASSY</t>
  </si>
  <si>
    <t xml:space="preserve">0312302M0029</t>
  </si>
  <si>
    <t xml:space="preserve">12" MANHOLE TOP PLATE MACHINING</t>
  </si>
  <si>
    <t xml:space="preserve">0312303M0029</t>
  </si>
  <si>
    <t xml:space="preserve">12" MANHOLE BOTTOM RING MACHINING</t>
  </si>
  <si>
    <t xml:space="preserve">031230400029</t>
  </si>
  <si>
    <t xml:space="preserve">12" MANHOLE NEOPRINE GASKET</t>
  </si>
  <si>
    <t xml:space="preserve">031230712029</t>
  </si>
  <si>
    <t xml:space="preserve">12" MANHOLE WITH 12" GALV SKIRT CUTTING</t>
  </si>
  <si>
    <t xml:space="preserve">031230812029</t>
  </si>
  <si>
    <t xml:space="preserve">12" MANHOLE 12" LONG STEEL PIPE CUTTING</t>
  </si>
  <si>
    <t xml:space="preserve">031230912029</t>
  </si>
  <si>
    <t xml:space="preserve">12" MANHOLE WITH 12" STEEL SKIRT FULL ASSY</t>
  </si>
  <si>
    <t xml:space="preserve">031231012029</t>
  </si>
  <si>
    <t xml:space="preserve">12" MANHOLE NAME PLATE</t>
  </si>
  <si>
    <t xml:space="preserve">031231112029</t>
  </si>
  <si>
    <t xml:space="preserve">12" MANHOLE BOTTOM RING STEEL ASSY (12" LONG)</t>
  </si>
  <si>
    <t xml:space="preserve">031231212029</t>
  </si>
  <si>
    <t xml:space="preserve">12" MANHOLE BOTTOM RING GALV ASSY (12" L)</t>
  </si>
  <si>
    <t xml:space="preserve">031231300029</t>
  </si>
  <si>
    <t xml:space="preserve">12" MANHOLE WITH NAME PLATE ASSEMBLY</t>
  </si>
  <si>
    <t xml:space="preserve">040100275014</t>
  </si>
  <si>
    <t xml:space="preserve">1 1/4" DRIVE COUPLING 2.75" LONG</t>
  </si>
  <si>
    <t xml:space="preserve">04011025M003</t>
  </si>
  <si>
    <t xml:space="preserve">1" R&amp;D COUPLING CF8 MACHINING</t>
  </si>
  <si>
    <t xml:space="preserve">040200337014</t>
  </si>
  <si>
    <t xml:space="preserve">2" DRIVE COUPLING 3.375" LONG</t>
  </si>
  <si>
    <t xml:space="preserve">04021027M003</t>
  </si>
  <si>
    <t xml:space="preserve">2" R&amp;D COUPLING CF8 MACHINING</t>
  </si>
  <si>
    <t xml:space="preserve">040311301014</t>
  </si>
  <si>
    <t xml:space="preserve">3" 8 TPI ROUND THREAD COUPLING</t>
  </si>
  <si>
    <t xml:space="preserve">040410350014</t>
  </si>
  <si>
    <t xml:space="preserve">4" 8 TPI ROUND THREAD COUPLING</t>
  </si>
  <si>
    <t xml:space="preserve">040410431014</t>
  </si>
  <si>
    <t xml:space="preserve">4" R&amp;D COUPLING 4.31" LONG</t>
  </si>
  <si>
    <t xml:space="preserve">040491137014</t>
  </si>
  <si>
    <t xml:space="preserve">4" PRESS X PRESS COUPLING 11.375" LONG</t>
  </si>
  <si>
    <t xml:space="preserve">040510462014</t>
  </si>
  <si>
    <t xml:space="preserve">5- 9/16" API TURNED DOWN COUPLING</t>
  </si>
  <si>
    <t xml:space="preserve">040511375014</t>
  </si>
  <si>
    <t xml:space="preserve">5" 8 TPI ROUND THREAD COUPLING</t>
  </si>
  <si>
    <t xml:space="preserve">040550525014</t>
  </si>
  <si>
    <t xml:space="preserve">5" SOCKET X SOCKET COUPLING 5.25" LONG</t>
  </si>
  <si>
    <t xml:space="preserve">040591137014</t>
  </si>
  <si>
    <t xml:space="preserve">5" PRESS X PRESS COUPLING 11.375" LONG</t>
  </si>
  <si>
    <t xml:space="preserve">040610469014</t>
  </si>
  <si>
    <t xml:space="preserve">6" R&amp;D COUPLING 4.69" LONG</t>
  </si>
  <si>
    <t xml:space="preserve">040611487014</t>
  </si>
  <si>
    <t xml:space="preserve">6" STEP COUPLING 4.875"LONG</t>
  </si>
  <si>
    <t xml:space="preserve">040620488014</t>
  </si>
  <si>
    <t xml:space="preserve">6" API COUPLING 4.88" LONG</t>
  </si>
  <si>
    <t xml:space="preserve">040630468014</t>
  </si>
  <si>
    <t xml:space="preserve">6" FULL TURNED OUT COUPLING 4.68" LONG</t>
  </si>
  <si>
    <t xml:space="preserve">040640488014</t>
  </si>
  <si>
    <t xml:space="preserve">6" HALF TURNED OUT COUPLING 4.88" LONG</t>
  </si>
  <si>
    <t xml:space="preserve">040650468014</t>
  </si>
  <si>
    <t xml:space="preserve">6" SOCKET X SOCKET COUPLING 4.68" LONG</t>
  </si>
  <si>
    <t xml:space="preserve">040660488014</t>
  </si>
  <si>
    <t xml:space="preserve">6" API REVERSE BEVEL COUPLING 4.88" L</t>
  </si>
  <si>
    <t xml:space="preserve">040680370014</t>
  </si>
  <si>
    <t xml:space="preserve">6" MERCHANT COUPLING 3.70" LONG</t>
  </si>
  <si>
    <t xml:space="preserve">040691137014</t>
  </si>
  <si>
    <t xml:space="preserve">6" PRESS X PRESS COUPLING 11.375" LONG</t>
  </si>
  <si>
    <t xml:space="preserve">040691200014</t>
  </si>
  <si>
    <t xml:space="preserve">6" PRESS X PRESS COUPLING 12" LONG</t>
  </si>
  <si>
    <t xml:space="preserve">040770725014</t>
  </si>
  <si>
    <t xml:space="preserve">7" LIMITED SERVICE COUPLING 7.25" LONG</t>
  </si>
  <si>
    <t xml:space="preserve">040810506014</t>
  </si>
  <si>
    <t xml:space="preserve">8" R&amp;D COUPLING 5.06" LONG</t>
  </si>
  <si>
    <t xml:space="preserve">040850506014</t>
  </si>
  <si>
    <t xml:space="preserve">8" SOCKET X SOCKET COUPLING 5.06" LONG</t>
  </si>
  <si>
    <t xml:space="preserve">040880469014</t>
  </si>
  <si>
    <t xml:space="preserve">8" MERCHANT COUPLING 4.69" LONG</t>
  </si>
  <si>
    <t xml:space="preserve">041020556014</t>
  </si>
  <si>
    <t xml:space="preserve">10 3/4" API COUPLING 5.563"LONG</t>
  </si>
  <si>
    <t xml:space="preserve">041050400014</t>
  </si>
  <si>
    <t xml:space="preserve">10" SOCKET X SOCKET COUPLING 4.0"LONG</t>
  </si>
  <si>
    <t xml:space="preserve">041210200014</t>
  </si>
  <si>
    <t xml:space="preserve">1 1/4" 8 TPI ROUND THREAD COUPLING</t>
  </si>
  <si>
    <t xml:space="preserve">04121025M003</t>
  </si>
  <si>
    <t xml:space="preserve">1.25" R&amp;D COUPLING CF8 MACHINING</t>
  </si>
  <si>
    <t xml:space="preserve">04151025M003</t>
  </si>
  <si>
    <t xml:space="preserve">1.5" R&amp;D COUPLING CF8 MACHINING</t>
  </si>
  <si>
    <t xml:space="preserve">050502000014</t>
  </si>
  <si>
    <t xml:space="preserve">5" WELD RING 2.0" LONG A105</t>
  </si>
  <si>
    <t xml:space="preserve">05050200C014</t>
  </si>
  <si>
    <t xml:space="preserve">5" WELD RING 2" L CENTER OUT</t>
  </si>
  <si>
    <t xml:space="preserve">050503500014</t>
  </si>
  <si>
    <t xml:space="preserve">5" WELD ON COUPLING 3.5" LONG (WELD RING)</t>
  </si>
  <si>
    <t xml:space="preserve">050602000014</t>
  </si>
  <si>
    <t xml:space="preserve">6" WELD RING 2.0" LONG</t>
  </si>
  <si>
    <t xml:space="preserve">05060200C014</t>
  </si>
  <si>
    <t xml:space="preserve">6" WELD RING 2.0" LONG CENTER OUT</t>
  </si>
  <si>
    <t xml:space="preserve">050603000014</t>
  </si>
  <si>
    <t xml:space="preserve">6" WELD RING 3.0" LONG</t>
  </si>
  <si>
    <t xml:space="preserve">050603500014</t>
  </si>
  <si>
    <t xml:space="preserve">6" WELD RING 3.5" LONG</t>
  </si>
  <si>
    <t xml:space="preserve">050802000014</t>
  </si>
  <si>
    <t xml:space="preserve">8" WELD RING 2.0" LONG</t>
  </si>
  <si>
    <t xml:space="preserve">050803000014</t>
  </si>
  <si>
    <t xml:space="preserve">8" WELD RING 3.0" LONG</t>
  </si>
  <si>
    <t xml:space="preserve">051003000014</t>
  </si>
  <si>
    <t xml:space="preserve">10" WELD RING 3.0"LONG</t>
  </si>
  <si>
    <t xml:space="preserve">060504000007</t>
  </si>
  <si>
    <t xml:space="preserve">5" SS PLUG ASSEMBLY</t>
  </si>
  <si>
    <t xml:space="preserve">060504000014</t>
  </si>
  <si>
    <t xml:space="preserve">5" CS PLUG ASSEMBLY</t>
  </si>
  <si>
    <t xml:space="preserve">060504010007</t>
  </si>
  <si>
    <t xml:space="preserve">5" SS PLUG BODY SS304</t>
  </si>
  <si>
    <t xml:space="preserve">060504010014</t>
  </si>
  <si>
    <t xml:space="preserve">5" CS PLUG BODY A105</t>
  </si>
  <si>
    <t xml:space="preserve">060504020007</t>
  </si>
  <si>
    <t xml:space="preserve">5" SS PLUG BOTTOM PLATE SS304</t>
  </si>
  <si>
    <t xml:space="preserve">060504020014</t>
  </si>
  <si>
    <t xml:space="preserve">5" CS PLUG BOTTOM PLATE</t>
  </si>
  <si>
    <t xml:space="preserve">070200A0P001</t>
  </si>
  <si>
    <t xml:space="preserve">2" PRESS X DRIVE SHOE 7.2"LONG</t>
  </si>
  <si>
    <t xml:space="preserve">070201A00001</t>
  </si>
  <si>
    <t xml:space="preserve">2" THREADED REG DRIVE SHOE 2.125" ID 2.875" LONG</t>
  </si>
  <si>
    <t xml:space="preserve">070201S00001</t>
  </si>
  <si>
    <t xml:space="preserve">2" THREADED REGULAR DRIVE SHOE 2.0" ID 2.875" LONG SPECIAL</t>
  </si>
  <si>
    <t xml:space="preserve">070300A00002</t>
  </si>
  <si>
    <t xml:space="preserve">3" WELD ON REGULAR DRIVE SHOE 3.5" LONG</t>
  </si>
  <si>
    <t xml:space="preserve">070301A00002</t>
  </si>
  <si>
    <t xml:space="preserve">3" THREADED REG DRIVE SHOE 3.10"ID 3.5" LONG</t>
  </si>
  <si>
    <t xml:space="preserve">070400A00001</t>
  </si>
  <si>
    <t xml:space="preserve">4" WELD ON REGULAR DRIVE SHOE 4" L 4.125" ID</t>
  </si>
  <si>
    <t xml:space="preserve">070400A0P001</t>
  </si>
  <si>
    <t xml:space="preserve">4" PRESS X DRIVE SHOE 7.2" LONG</t>
  </si>
  <si>
    <t xml:space="preserve">070400B00001</t>
  </si>
  <si>
    <t xml:space="preserve">4" WELD ON REGULAR DRIVE SHOE 4"L 4.25" ID</t>
  </si>
  <si>
    <t xml:space="preserve">070401A00001</t>
  </si>
  <si>
    <t xml:space="preserve">4" THREADED REGULAR DRIVE SHOE 4" L 4.125" ID</t>
  </si>
  <si>
    <t xml:space="preserve">070410A00001</t>
  </si>
  <si>
    <t xml:space="preserve">4" WELD ON ROTARY DRIVE SHOE 4"L 4.125" ID</t>
  </si>
  <si>
    <t xml:space="preserve">070410B00001</t>
  </si>
  <si>
    <t xml:space="preserve">4" WELD ON ROTARY DRIVE SHOE 4"L 4.25" ID</t>
  </si>
  <si>
    <t xml:space="preserve">070411A00001</t>
  </si>
  <si>
    <t xml:space="preserve">4" THREADED ROTARY DRIVE SHOE 4"L 4.125" ID</t>
  </si>
  <si>
    <t xml:space="preserve">070411B00001</t>
  </si>
  <si>
    <t xml:space="preserve">4" THREADED ROTARY DRIVE SHOE 4"L 4.25" ID</t>
  </si>
  <si>
    <t xml:space="preserve">070500A00001</t>
  </si>
  <si>
    <t xml:space="preserve">5" WELD ON REGULAR DRIVE SHOE 4.0"L 5.125" ID</t>
  </si>
  <si>
    <t xml:space="preserve">070500A0P001</t>
  </si>
  <si>
    <t xml:space="preserve">5" PRESS X DRIVE SHOE 7.2" LONG</t>
  </si>
  <si>
    <t xml:space="preserve">070500A10001</t>
  </si>
  <si>
    <t xml:space="preserve">5" WELD ON REGULAR DRIVE SHOE 4.50" L 5.125" ID</t>
  </si>
  <si>
    <t xml:space="preserve">070500B00001</t>
  </si>
  <si>
    <t xml:space="preserve">5" WELD ON REGULAR DRIVE SHOE 4.0" L 5.25" ID</t>
  </si>
  <si>
    <t xml:space="preserve">070500C00001</t>
  </si>
  <si>
    <t xml:space="preserve">5" ODEX SHOE 4.5" LONG</t>
  </si>
  <si>
    <t xml:space="preserve">070501A10001</t>
  </si>
  <si>
    <t xml:space="preserve">5" THREADED REGULAR DRIVE SHOE 4.5"L 5.125" ID</t>
  </si>
  <si>
    <t xml:space="preserve">070501B10001</t>
  </si>
  <si>
    <t xml:space="preserve">5" THREADED REGULAR DRIVE SHOE 4.5" L 5.25" ID</t>
  </si>
  <si>
    <t xml:space="preserve">070510B00001</t>
  </si>
  <si>
    <t xml:space="preserve">5" WELD ON ROTARY DRIVE SHOE 4.0" L 5.125" ID</t>
  </si>
  <si>
    <t xml:space="preserve">070510B10001</t>
  </si>
  <si>
    <t xml:space="preserve">5" WELD ON ROTARY DRIVE SHOE 4.5"L 5.25" ID</t>
  </si>
  <si>
    <t xml:space="preserve">070511A10001</t>
  </si>
  <si>
    <t xml:space="preserve">5" THREADED ROTARY DRIVE SHOE 4.5"L 5.125" ID</t>
  </si>
  <si>
    <t xml:space="preserve">070511B00001</t>
  </si>
  <si>
    <t xml:space="preserve">5" THREADED ROTARY DRIVE SHOE 4.0"L 5.25" ID</t>
  </si>
  <si>
    <t xml:space="preserve">070600A00001</t>
  </si>
  <si>
    <t xml:space="preserve">6" WELD ON REGULAR DRIVE SHOE 4" LONG 6.125" ID</t>
  </si>
  <si>
    <t xml:space="preserve">070600A0P001</t>
  </si>
  <si>
    <t xml:space="preserve">6" PRESS X DRIVE SHOE 7.29" LONG</t>
  </si>
  <si>
    <t xml:space="preserve">070600A20001</t>
  </si>
  <si>
    <t xml:space="preserve">6" WELD ON REGULAR DRIVE SHOE 5.4" LONG 6.125" ID</t>
  </si>
  <si>
    <t xml:space="preserve">070600B00001</t>
  </si>
  <si>
    <t xml:space="preserve">6" WELD ON REG DRIVE SHOE 4" LONG 6.25" ID</t>
  </si>
  <si>
    <t xml:space="preserve">070600B10001</t>
  </si>
  <si>
    <t xml:space="preserve">6" WELD ON REGULAR DRIVE SHOE 4.5" LONG 6.25" ID</t>
  </si>
  <si>
    <t xml:space="preserve">070600B20001</t>
  </si>
  <si>
    <t xml:space="preserve">6" WELD ON REGULAR DRIVE SHOE 5.4" LONG 6.25" ID</t>
  </si>
  <si>
    <t xml:space="preserve">070601A00001</t>
  </si>
  <si>
    <t xml:space="preserve">6" THREADED REGULAR DRIVE SHOE 4.0"LONG 6.125"ID</t>
  </si>
  <si>
    <t xml:space="preserve">070601A20001</t>
  </si>
  <si>
    <t xml:space="preserve">6" THREADED REGULAR DRIVE SHOE 5.4" LONG 6.125" ID</t>
  </si>
  <si>
    <t xml:space="preserve">070601B10001</t>
  </si>
  <si>
    <t xml:space="preserve">6" THREADED REG DRIVE SHOE 4.5"L 6.25" ID</t>
  </si>
  <si>
    <t xml:space="preserve">070601B20001</t>
  </si>
  <si>
    <t xml:space="preserve">6" THREADED REGULAR DRIVE SHOE 5.4" LONG 6.25" ID</t>
  </si>
  <si>
    <t xml:space="preserve">070610A20001</t>
  </si>
  <si>
    <t xml:space="preserve">6" WELD ON ROTARY DRIVE SHOE 5.4" LONG 6.125" ID</t>
  </si>
  <si>
    <t xml:space="preserve">070610B00001</t>
  </si>
  <si>
    <t xml:space="preserve">6" WELD ON ROTARY DRIVE SHOE 4" LONG 6.25" ID</t>
  </si>
  <si>
    <t xml:space="preserve">070610B10001</t>
  </si>
  <si>
    <t xml:space="preserve">6" WELD ON ROTARY DRIVE SHOE 4.5" LONG 6.25" ID</t>
  </si>
  <si>
    <t xml:space="preserve">070610B20001</t>
  </si>
  <si>
    <t xml:space="preserve">6" WELD ON ROTARY DRIVE SHOE 5.4" LONG 6.25" ID</t>
  </si>
  <si>
    <t xml:space="preserve">070611A00001</t>
  </si>
  <si>
    <t xml:space="preserve">6" THREADED ROTARY DRIVE SHOE 4.0" L 6.125" ID</t>
  </si>
  <si>
    <t xml:space="preserve">070611A20001</t>
  </si>
  <si>
    <t xml:space="preserve">6" THREADED ROTARY DRIVE SHOE 5.4" L 6.125" ID</t>
  </si>
  <si>
    <t xml:space="preserve">070611B0N001</t>
  </si>
  <si>
    <t xml:space="preserve">6" THREADED ROTARY DRIVE SHOE 4.0" L 6.3" ID NUMA</t>
  </si>
  <si>
    <t xml:space="preserve">070611B10001</t>
  </si>
  <si>
    <t xml:space="preserve">6" THREADED ROTARY DRIVE SHOE 4.5" LONG 6.25" ID</t>
  </si>
  <si>
    <t xml:space="preserve">070611B20001</t>
  </si>
  <si>
    <t xml:space="preserve">6" THREADED ROTARY DRIVE SHOE 5.4" LONG 6.25" ID</t>
  </si>
  <si>
    <t xml:space="preserve">070700B10001</t>
  </si>
  <si>
    <t xml:space="preserve">7" WELD ON REGULAR DRIVE SHOE 5.4"LONG 6.637" ID</t>
  </si>
  <si>
    <t xml:space="preserve">070701B10001</t>
  </si>
  <si>
    <t xml:space="preserve">7" THREADED REGULAR DRIVE SHOE 5.4" LONG</t>
  </si>
  <si>
    <t xml:space="preserve">070800A10001</t>
  </si>
  <si>
    <t xml:space="preserve">8" WELD ON REG DRIVE SHOE 7.5" LONG 8.125" ID</t>
  </si>
  <si>
    <t xml:space="preserve">070800B10001</t>
  </si>
  <si>
    <t xml:space="preserve">8" WELD ON REGULAR DRIVE SHOE 7.5" LONG 8.25" ID</t>
  </si>
  <si>
    <t xml:space="preserve">070801A10001</t>
  </si>
  <si>
    <t xml:space="preserve">8" THREADED REGULAR DRIVE SHOE 7.5" LONG 8.125"ID</t>
  </si>
  <si>
    <t xml:space="preserve">070801B10001</t>
  </si>
  <si>
    <t xml:space="preserve">8" THREADED REGULAR DRIVE SHOE 7.5" LONG 8.25"ID</t>
  </si>
  <si>
    <t xml:space="preserve">070810A10001</t>
  </si>
  <si>
    <t xml:space="preserve">8" WELD ON ROTARY DRIVE SHOE 7.5" LONG 8.125"ID</t>
  </si>
  <si>
    <t xml:space="preserve">070810B10001</t>
  </si>
  <si>
    <t xml:space="preserve">8" WELD ON ROTARY DRIVE SHOE 7.5" LONG 8.25" ID</t>
  </si>
  <si>
    <t xml:space="preserve">070811B10001</t>
  </si>
  <si>
    <t xml:space="preserve">8" THREADED ROTARY DRIVE SHOE 7.5"LONG 8.25" ID</t>
  </si>
  <si>
    <t xml:space="preserve">071000B10001</t>
  </si>
  <si>
    <t xml:space="preserve">10" WELD ON REGULAR DRIVE SHOE 8" LONG</t>
  </si>
  <si>
    <t xml:space="preserve">071200B10002</t>
  </si>
  <si>
    <t xml:space="preserve">12" WELD ON REGULAR DRIVE SHOE</t>
  </si>
  <si>
    <t xml:space="preserve">080050025007</t>
  </si>
  <si>
    <t xml:space="preserve">0.5" SS NIPPLE 2.5" LONG</t>
  </si>
  <si>
    <t xml:space="preserve">080075025007</t>
  </si>
  <si>
    <t xml:space="preserve">0.75" SS NIPPLE 2.5" LONG</t>
  </si>
  <si>
    <t xml:space="preserve">080100025007</t>
  </si>
  <si>
    <t xml:space="preserve">1.0" SS NIPPLE 2.5" LONG</t>
  </si>
  <si>
    <t xml:space="preserve">080150025007</t>
  </si>
  <si>
    <t xml:space="preserve">1.5" SS NIPPLE 2.5" LONG</t>
  </si>
  <si>
    <t xml:space="preserve">080503750007</t>
  </si>
  <si>
    <t xml:space="preserve">5" SS NIPPLE 3.75" L</t>
  </si>
  <si>
    <t xml:space="preserve">080504000014</t>
  </si>
  <si>
    <t xml:space="preserve">5" CS CLOSE NIPPLE 4" L</t>
  </si>
  <si>
    <t xml:space="preserve">080524000007</t>
  </si>
  <si>
    <t xml:space="preserve">5" SS NIPPLE 24" L</t>
  </si>
  <si>
    <t xml:space="preserve">080536000007</t>
  </si>
  <si>
    <t xml:space="preserve">5" SS NIPPLE 36" L</t>
  </si>
  <si>
    <t xml:space="preserve">080604000014</t>
  </si>
  <si>
    <t xml:space="preserve">6" CS CLOSE NIPPLE 4" L</t>
  </si>
  <si>
    <t xml:space="preserve">080624000014</t>
  </si>
  <si>
    <t xml:space="preserve">6" CS CLOSE NIPPLE 24"L</t>
  </si>
  <si>
    <t xml:space="preserve">090412000002</t>
  </si>
  <si>
    <t xml:space="preserve">4" DUAL ROTARY SHOE 12 BUTTON ASSEMBLY</t>
  </si>
  <si>
    <t xml:space="preserve">090412010002</t>
  </si>
  <si>
    <t xml:space="preserve">4" DUAL ROTARY SHOE 12 BUTTON BODY</t>
  </si>
  <si>
    <t xml:space="preserve">090514000002</t>
  </si>
  <si>
    <t xml:space="preserve">5" DUAL ROTARY SHOE 14 BUTTON ASSEMBLY</t>
  </si>
  <si>
    <t xml:space="preserve">090514010002</t>
  </si>
  <si>
    <t xml:space="preserve">5" DUAL ROTARY SHOE 14 BUTTON BODY</t>
  </si>
  <si>
    <t xml:space="preserve">090608000001</t>
  </si>
  <si>
    <t xml:space="preserve">6" DUAL ROTARY SHOE 8 BUTTON ASSY</t>
  </si>
  <si>
    <t xml:space="preserve">090608010001</t>
  </si>
  <si>
    <t xml:space="preserve">6" DUAL ROTARY SHOE 8 BUTTON BODY</t>
  </si>
  <si>
    <t xml:space="preserve">090612000001</t>
  </si>
  <si>
    <t xml:space="preserve">6" DUAL ROTARY SHOE 12 BUTTON ASSY</t>
  </si>
  <si>
    <t xml:space="preserve">090612010001</t>
  </si>
  <si>
    <t xml:space="preserve">6" DUAL ROTARY SHOE 12 BUTTON BODY</t>
  </si>
  <si>
    <t xml:space="preserve">090614000001</t>
  </si>
  <si>
    <t xml:space="preserve">6" DUAL ROTARY SHOE 14 BUTTON ASSY</t>
  </si>
  <si>
    <t xml:space="preserve">090614010001</t>
  </si>
  <si>
    <t xml:space="preserve">6" DUAL ROTARY SHOE 14 BUTTON BODY</t>
  </si>
  <si>
    <t xml:space="preserve">090616000001</t>
  </si>
  <si>
    <t xml:space="preserve">6" DUAL ROTARY SHOE 16 BUTTON ASSY</t>
  </si>
  <si>
    <t xml:space="preserve">090616010001</t>
  </si>
  <si>
    <t xml:space="preserve">6" DUAL ROTARY SHOE 16 BUTTON BODY</t>
  </si>
  <si>
    <t xml:space="preserve">090620000001</t>
  </si>
  <si>
    <t xml:space="preserve">6" DUAL ROTARY SHOE 20 BUTTONS ASSY</t>
  </si>
  <si>
    <t xml:space="preserve">090620010001</t>
  </si>
  <si>
    <t xml:space="preserve">6" DUAL ROTARY SHOE 20 BUTTON BODY</t>
  </si>
  <si>
    <t xml:space="preserve">090622000001</t>
  </si>
  <si>
    <t xml:space="preserve">6" DUAL ROTARY SHOE 22 BUTTON ASSY</t>
  </si>
  <si>
    <t xml:space="preserve">090622010001</t>
  </si>
  <si>
    <t xml:space="preserve">6" DUAL ROTARY SHOE 22 BUTTON BODY</t>
  </si>
  <si>
    <t xml:space="preserve">090628000010</t>
  </si>
  <si>
    <t xml:space="preserve">6" HD DUAL ROTARY RHINO DRIVE SHOE ASSY</t>
  </si>
  <si>
    <t xml:space="preserve">09062800H010</t>
  </si>
  <si>
    <t xml:space="preserve">6" HD FLUTED DUAL ROTARY DRIVE SHOE ASSY</t>
  </si>
  <si>
    <t xml:space="preserve">090628010010</t>
  </si>
  <si>
    <t xml:space="preserve">6" HD DUAL ROTARY RHINO DRIVE SHOE BODY</t>
  </si>
  <si>
    <t xml:space="preserve">09062801H010</t>
  </si>
  <si>
    <t xml:space="preserve">6" HD FLUTED DUAL ROTARY DRIVE SHOE BODY</t>
  </si>
  <si>
    <t xml:space="preserve">090818000001</t>
  </si>
  <si>
    <t xml:space="preserve">8" DUAL ROTARY SHOE 18 BUTTON ASSY</t>
  </si>
  <si>
    <t xml:space="preserve">090818010001</t>
  </si>
  <si>
    <t xml:space="preserve">8" DUAL ROTARY SHOE 18 BUTTON BODY</t>
  </si>
  <si>
    <t xml:space="preserve">090822000001</t>
  </si>
  <si>
    <t xml:space="preserve">8" DUAL ROTARY SHOE 22 BUTTON ASSY</t>
  </si>
  <si>
    <t xml:space="preserve">090822010001</t>
  </si>
  <si>
    <t xml:space="preserve">8" DUAL ROTARY SHOE 22 BUTTON BODY</t>
  </si>
  <si>
    <t xml:space="preserve">090932001002</t>
  </si>
  <si>
    <t xml:space="preserve">9 5/8" DUAL ROTARY SHOE 32 BUTTON ASSEMBLY 8 5/8" ID</t>
  </si>
  <si>
    <t xml:space="preserve">090932002002</t>
  </si>
  <si>
    <t xml:space="preserve">9 5/8" DUAL ROTARY SHOE 32 BUTTON ASSEMBLY 9 3/16" ID</t>
  </si>
  <si>
    <t xml:space="preserve">090932011002</t>
  </si>
  <si>
    <t xml:space="preserve">9 5/8" DUAL ROTARY SHOE 32 BUTTON BODY 8 5/8" ID</t>
  </si>
  <si>
    <t xml:space="preserve">090932012002</t>
  </si>
  <si>
    <t xml:space="preserve">9 5/8" DUAL ROTARY SHOE 32 BUTTON BODY 9 3/16" ID</t>
  </si>
  <si>
    <t xml:space="preserve">091012000002</t>
  </si>
  <si>
    <t xml:space="preserve">10" DUAL ROTARY SHOE 12 BUTTON ASSY</t>
  </si>
  <si>
    <t xml:space="preserve">091022000002</t>
  </si>
  <si>
    <t xml:space="preserve">10" DUAL ROTARY SHOE 22 BUTTON ASSY</t>
  </si>
  <si>
    <t xml:space="preserve">091228000002</t>
  </si>
  <si>
    <t xml:space="preserve">12" DUAL ROTARY SHOE 28 BUTTON ASSEMBLY</t>
  </si>
  <si>
    <t xml:space="preserve">091333200002</t>
  </si>
  <si>
    <t xml:space="preserve">13 3/8" DUAL ROTARY SHOE 32 BUTTON ASSEMBLY</t>
  </si>
  <si>
    <t xml:space="preserve">091333210002</t>
  </si>
  <si>
    <t xml:space="preserve">13 3/8" DUAL ROTARY SHOE 32 BUTTON BODY</t>
  </si>
  <si>
    <t xml:space="preserve">091364000002</t>
  </si>
  <si>
    <t xml:space="preserve">13 5/8" DUAL ROTARY SHOE 40 BUTTON ASSEMBLY</t>
  </si>
  <si>
    <t xml:space="preserve">091364010002</t>
  </si>
  <si>
    <t xml:space="preserve">13 5/8" DUAL ROTARY SHOE 40 BUTTON BODY</t>
  </si>
  <si>
    <t xml:space="preserve">091632000002</t>
  </si>
  <si>
    <t xml:space="preserve">16" DUAL ROTARY SHOE 32 BUTTON ASSY</t>
  </si>
  <si>
    <t xml:space="preserve">091632010002</t>
  </si>
  <si>
    <t xml:space="preserve">16" DUAL ROTARY SHOE 32 BUTTON BODY</t>
  </si>
  <si>
    <t xml:space="preserve">091824000002</t>
  </si>
  <si>
    <t xml:space="preserve">18" DUAL ROTARY SHOE 24 BUTTON ASSY</t>
  </si>
  <si>
    <t xml:space="preserve">091824010002</t>
  </si>
  <si>
    <t xml:space="preserve">18" DUAL ROTARY SHOE 24 BUTTON BODY</t>
  </si>
  <si>
    <t xml:space="preserve">092026000002</t>
  </si>
  <si>
    <t xml:space="preserve">20" DUAL ROTARY SHOE 26 BUTTON ASSY</t>
  </si>
  <si>
    <t xml:space="preserve">092026010002</t>
  </si>
  <si>
    <t xml:space="preserve">20" DUAL ROTARY SHOE 26 BUTTON BODY</t>
  </si>
  <si>
    <t xml:space="preserve">092040000002</t>
  </si>
  <si>
    <t xml:space="preserve">20" DUAL ROTARY SHOE 40 BUTTON ASSY</t>
  </si>
  <si>
    <t xml:space="preserve">092040010002</t>
  </si>
  <si>
    <t xml:space="preserve">20" DUAL ROTARY SHOE 40 BUTTON BODY</t>
  </si>
  <si>
    <t xml:space="preserve">092448000002</t>
  </si>
  <si>
    <t xml:space="preserve">24" DUAL ROTARY SHOE 48 BUTTON ASSY</t>
  </si>
  <si>
    <t xml:space="preserve">092448010002</t>
  </si>
  <si>
    <t xml:space="preserve">24" DUAL ROTARY SHOE 48 BUTTON BODY</t>
  </si>
  <si>
    <t xml:space="preserve">092454000002</t>
  </si>
  <si>
    <t xml:space="preserve">24" DUAL ROTARY SHOE 54 BUTTON ASSEMBLY</t>
  </si>
  <si>
    <t xml:space="preserve">092454010002</t>
  </si>
  <si>
    <t xml:space="preserve">24" DUAL ROTARY SHOE 54 BUTTON BODY</t>
  </si>
  <si>
    <t xml:space="preserve">100000900014</t>
  </si>
  <si>
    <t xml:space="preserve">ROUND MONUMENT 7/16 -14 UNC BOLT &amp; NUT 1" LONG</t>
  </si>
  <si>
    <t xml:space="preserve">100400700014</t>
  </si>
  <si>
    <t xml:space="preserve">4" ROUND MONUMENT U ROD</t>
  </si>
  <si>
    <t xml:space="preserve">100440000014</t>
  </si>
  <si>
    <t xml:space="preserve">4" ROUND MONUMENT 4' LONG FULL ASSEMBLY</t>
  </si>
  <si>
    <t xml:space="preserve">100450000014</t>
  </si>
  <si>
    <t xml:space="preserve">4" ROUND MONUMENT 5' LONG FULL ASSEMBLY</t>
  </si>
  <si>
    <t xml:space="preserve">100600100014</t>
  </si>
  <si>
    <t xml:space="preserve">6" ROUND MONUMENT TOP CAP ASSEMBLY</t>
  </si>
  <si>
    <t xml:space="preserve">100600110014</t>
  </si>
  <si>
    <t xml:space="preserve">6" ROUND MONUMENT TOP CAP PIPE WITH TOP PLATE WELDING SUB ASSY</t>
  </si>
  <si>
    <t xml:space="preserve">100600200014</t>
  </si>
  <si>
    <t xml:space="preserve">6" ROUND MONUMENT TOP CAP PIPE</t>
  </si>
  <si>
    <t xml:space="preserve">100600300014</t>
  </si>
  <si>
    <t xml:space="preserve">6" ROUND MONUMENT TOP PLATE</t>
  </si>
  <si>
    <t xml:space="preserve">100600400014</t>
  </si>
  <si>
    <t xml:space="preserve">6" ROUND MONUMENT TOP LOCK PLATE</t>
  </si>
  <si>
    <t xml:space="preserve">100600600014</t>
  </si>
  <si>
    <t xml:space="preserve">6" ROUND MONUMENT BOTTOM LOCK PLATE</t>
  </si>
  <si>
    <t xml:space="preserve">100600700014</t>
  </si>
  <si>
    <t xml:space="preserve">6" ROUND MONUMENT U ROD</t>
  </si>
  <si>
    <t xml:space="preserve">100600800014</t>
  </si>
  <si>
    <t xml:space="preserve">6" ROUND MONUMENT U CLAMP</t>
  </si>
  <si>
    <t xml:space="preserve">100640000014</t>
  </si>
  <si>
    <t xml:space="preserve">6" ROUND MONUMENT 4' LONG FULL ASSEMBLY</t>
  </si>
  <si>
    <t xml:space="preserve">100650000014</t>
  </si>
  <si>
    <t xml:space="preserve">6" ROUND MONUMENT 5' LONG FULL ASSEMBLY</t>
  </si>
  <si>
    <t xml:space="preserve">110440000014</t>
  </si>
  <si>
    <t xml:space="preserve">4" SQUARE MONUMENT 4' LONG ASSEMBLY</t>
  </si>
  <si>
    <t xml:space="preserve">110450000014</t>
  </si>
  <si>
    <t xml:space="preserve">4" SQUARE MONUMENT 5' LONG ASSEMBLY</t>
  </si>
  <si>
    <t xml:space="preserve">120600030025</t>
  </si>
  <si>
    <t xml:space="preserve">6" ALUM WELL CAP INNER GASKET 6MM THICKNESS</t>
  </si>
  <si>
    <t xml:space="preserve">120600040025</t>
  </si>
  <si>
    <t xml:space="preserve">6" ALUM WELL CAP OUTER GASKET 2MM THICKNESS</t>
  </si>
  <si>
    <t xml:space="preserve">120600050025</t>
  </si>
  <si>
    <t xml:space="preserve">6" ALUM WELL CAP SEAL NITRILE WITH FILTER SET</t>
  </si>
  <si>
    <t xml:space="preserve">120600060025</t>
  </si>
  <si>
    <t xml:space="preserve">6" ALUM WELL CAP 3/8, 16UNC 2.5" LONG HEX BOLT SS304</t>
  </si>
  <si>
    <t xml:space="preserve">120600070025</t>
  </si>
  <si>
    <t xml:space="preserve">6" ALUM WELL CAP 5/16, 18UNC 2.0" LONG HEX BOLT &amp; NUT SS304</t>
  </si>
  <si>
    <t xml:space="preserve">120600080025</t>
  </si>
  <si>
    <t xml:space="preserve">6" ALUM WELL CAP 1/4, 20UNC 1.0" LONG HEX BOLT &amp; NUT SS304</t>
  </si>
  <si>
    <t xml:space="preserve">120600090025</t>
  </si>
  <si>
    <t xml:space="preserve">6" ALUM WELL CAP RETAINER (PLASTIC BUSH)</t>
  </si>
  <si>
    <t xml:space="preserve">120601000025</t>
  </si>
  <si>
    <t xml:space="preserve">6" ALUM WELL CAP FULL ASSEMBLY</t>
  </si>
  <si>
    <t xml:space="preserve">12060101M025</t>
  </si>
  <si>
    <t xml:space="preserve">6" ALUM WELL CAP TOP PLATE MACHINING</t>
  </si>
  <si>
    <t xml:space="preserve">12060102M025</t>
  </si>
  <si>
    <t xml:space="preserve">6" ALUM WELL CAP BOTTOM RING MACHINING</t>
  </si>
  <si>
    <t xml:space="preserve">120604000025</t>
  </si>
  <si>
    <t xml:space="preserve">6" WTCC ALUM WELL CAP ASSEMBLY</t>
  </si>
  <si>
    <t xml:space="preserve">12060401M025</t>
  </si>
  <si>
    <t xml:space="preserve">6" WTCC ALUM WELL CAP TOP PLATE MACHINING</t>
  </si>
  <si>
    <t xml:space="preserve">12060402M025</t>
  </si>
  <si>
    <t xml:space="preserve">6" WTCC ALUM WELL CAP BOTTOM RING MACHINING</t>
  </si>
  <si>
    <t xml:space="preserve">120604030025</t>
  </si>
  <si>
    <t xml:space="preserve">6" WTCC ALUM WELL CAP NEOPRENE GASKET W/SS SCREEN</t>
  </si>
  <si>
    <t xml:space="preserve">120604040025</t>
  </si>
  <si>
    <t xml:space="preserve">6" WTCC ALUM WELL CAP 1/4"- 20 UNC 1" LONG HEX BOLT</t>
  </si>
  <si>
    <t xml:space="preserve">120604050025</t>
  </si>
  <si>
    <t xml:space="preserve">6" WTCC ALUM WELL CAP 3MILL BAG</t>
  </si>
  <si>
    <t xml:space="preserve">12067300M025</t>
  </si>
  <si>
    <t xml:space="preserve">6-7" WELL CAP ALUM MACHINING</t>
  </si>
  <si>
    <t xml:space="preserve">12080300M025</t>
  </si>
  <si>
    <t xml:space="preserve">8" WELL CAP ALUM MACHINING</t>
  </si>
  <si>
    <t xml:space="preserve">130200180033</t>
  </si>
  <si>
    <t xml:space="preserve">2.0" ID x 18"L BARREL 0.095" THICK BRASS PIPE MACHINING</t>
  </si>
  <si>
    <t xml:space="preserve">130200200033</t>
  </si>
  <si>
    <t xml:space="preserve">2.0" ID x 20"L BARREL 0.095" THICK BRASS PIPE MACHINING</t>
  </si>
  <si>
    <t xml:space="preserve">130225160033</t>
  </si>
  <si>
    <t xml:space="preserve">2- 1/4" ID x 16"L BARREL 0.095" THICK BRASS  MACHINING</t>
  </si>
  <si>
    <t xml:space="preserve">130225180033</t>
  </si>
  <si>
    <t xml:space="preserve">2- 1/4" ID x 18"L BARREL 0.095" THICK BRASS  MACHINING</t>
  </si>
  <si>
    <t xml:space="preserve">130250160033</t>
  </si>
  <si>
    <t xml:space="preserve">2- 1/2" ID x 16"L BARREL 0.095" THICK BRASS MACHINING</t>
  </si>
  <si>
    <t xml:space="preserve">130250180033</t>
  </si>
  <si>
    <t xml:space="preserve">2- 1/2" ID x 18"L BARREL 0.095" THICK BRASS MACHINING</t>
  </si>
  <si>
    <t xml:space="preserve">130250200033</t>
  </si>
  <si>
    <t xml:space="preserve">2- 1/2" ID x 20"L BARREL 0.095" THICK BRASS MACHINING</t>
  </si>
  <si>
    <t xml:space="preserve">140620488014</t>
  </si>
  <si>
    <t xml:space="preserve">6" LIGHT PATTERN API COUPLING 4.88" LONG</t>
  </si>
  <si>
    <t xml:space="preserve">140630468014</t>
  </si>
  <si>
    <t xml:space="preserve">6" FULL T/OUT LIGHT PATTERN COUPLING 4.68" LONG</t>
  </si>
  <si>
    <t xml:space="preserve">170600B20014</t>
  </si>
  <si>
    <t xml:space="preserve">6" LP WELD ON REGULAR ECONOMY SHOE 5.4" LONG</t>
  </si>
  <si>
    <t xml:space="preserve">170610B10014</t>
  </si>
  <si>
    <t xml:space="preserve">6" LP WELD ON ROTARY ECONOMY SHOE 4.8" LONG</t>
  </si>
  <si>
    <t xml:space="preserve">170610B20014</t>
  </si>
  <si>
    <t xml:space="preserve">6" LP WELD ON ROTARY ECONOMY SHOE 5.4" LONG</t>
  </si>
  <si>
    <t xml:space="preserve">184730000021</t>
  </si>
  <si>
    <t xml:space="preserve">4.75" HAMMER FULL ASSEMBLY</t>
  </si>
  <si>
    <t xml:space="preserve">184730100021</t>
  </si>
  <si>
    <t xml:space="preserve">4.75" HAMMER TOP SUB</t>
  </si>
  <si>
    <t xml:space="preserve">184730200024</t>
  </si>
  <si>
    <t xml:space="preserve">4.75" HAMMER BUFFER RING</t>
  </si>
  <si>
    <t xml:space="preserve">184730300021</t>
  </si>
  <si>
    <t xml:space="preserve">4.75" HAMMER CHECK VALVE ASSEMBLY</t>
  </si>
  <si>
    <t xml:space="preserve">184730310021</t>
  </si>
  <si>
    <t xml:space="preserve">4.75" HAMMER CHECK VALVE MACHINING</t>
  </si>
  <si>
    <t xml:space="preserve">184730400022</t>
  </si>
  <si>
    <t xml:space="preserve">4.75" HAMMER SPRING</t>
  </si>
  <si>
    <t xml:space="preserve">184730500021</t>
  </si>
  <si>
    <t xml:space="preserve">4.75" HAMMER TOP VALVE</t>
  </si>
  <si>
    <t xml:space="preserve">184730600023</t>
  </si>
  <si>
    <t xml:space="preserve">4.75" HAMMER CHOKE PLUG</t>
  </si>
  <si>
    <t xml:space="preserve">184730700021</t>
  </si>
  <si>
    <t xml:space="preserve">4.75" HAMMER CONTROL TUBE STEM</t>
  </si>
  <si>
    <t xml:space="preserve">184730800021</t>
  </si>
  <si>
    <t xml:space="preserve">4.75" HAMMER CONTROL TUBE HEAD</t>
  </si>
  <si>
    <t xml:space="preserve">184730900016</t>
  </si>
  <si>
    <t xml:space="preserve">4.75" HAMMER PISTON</t>
  </si>
  <si>
    <t xml:space="preserve">184731000021</t>
  </si>
  <si>
    <t xml:space="preserve">4.75" HAMMER CASE</t>
  </si>
  <si>
    <t xml:space="preserve">184731100022</t>
  </si>
  <si>
    <t xml:space="preserve">4.75" HAMMER SNAP RING</t>
  </si>
  <si>
    <t xml:space="preserve">184731200016</t>
  </si>
  <si>
    <t xml:space="preserve">4.75" HAMMER GUIDE BUSH</t>
  </si>
  <si>
    <t xml:space="preserve">184731300024</t>
  </si>
  <si>
    <t xml:space="preserve">4.75" HAMMER O-RING</t>
  </si>
  <si>
    <t xml:space="preserve">184731400016</t>
  </si>
  <si>
    <t xml:space="preserve">4.75" HAMMER BIT RETAINER RING</t>
  </si>
  <si>
    <t xml:space="preserve">184731500016</t>
  </si>
  <si>
    <t xml:space="preserve">4.75" HAMMER DRIVE SUB</t>
  </si>
  <si>
    <t xml:space="preserve">190008070029</t>
  </si>
  <si>
    <t xml:space="preserve">4 3/4" DRILL BIT ASSEMBLY</t>
  </si>
  <si>
    <t xml:space="preserve">190622000001</t>
  </si>
  <si>
    <t xml:space="preserve">6" DUAL ROTARY SHOE 22 BALLISTIC BUTTON ASSY</t>
  </si>
  <si>
    <t xml:space="preserve">190622010001</t>
  </si>
  <si>
    <t xml:space="preserve">6" DUAL ROTARY SHOE 22 BALLISTIC BUTTON BODY</t>
  </si>
  <si>
    <t xml:space="preserve">244661470032</t>
  </si>
  <si>
    <t xml:space="preserve">1/2-1" ACCT SPRG HSG JSRH</t>
  </si>
  <si>
    <t xml:space="preserve">3512-518-031</t>
  </si>
  <si>
    <t xml:space="preserve">BODY-03-BBGL-2-S-VTCS-RIGHT</t>
  </si>
  <si>
    <t xml:space="preserve">3512-518-036</t>
  </si>
  <si>
    <t xml:space="preserve">3512-522-031</t>
  </si>
  <si>
    <t xml:space="preserve">BODY-03-BBGL-2-C-VTCS-RIGHT- CS</t>
  </si>
  <si>
    <t xml:space="preserve">3512-525-031</t>
  </si>
  <si>
    <t xml:space="preserve">BODY-03-BBGL-2-C-VTCS-LEFT- CS</t>
  </si>
  <si>
    <t xml:space="preserve">3512-529-031</t>
  </si>
  <si>
    <t xml:space="preserve">BODY-03-BBGL-2-S-VTCS-LEFT</t>
  </si>
  <si>
    <t xml:space="preserve">3512-529-036</t>
  </si>
  <si>
    <t xml:space="preserve">3513-524-036</t>
  </si>
  <si>
    <t xml:space="preserve">BODY-04-BBGL-2-S-VTCS-LEFT SS</t>
  </si>
  <si>
    <t xml:space="preserve">3513-536-036</t>
  </si>
  <si>
    <t xml:space="preserve">BODY-04-BBGL-2-S-VTCS-RIGHT SS</t>
  </si>
  <si>
    <t xml:space="preserve">510031000029</t>
  </si>
  <si>
    <t xml:space="preserve">BUTTON PRESSING SLEEVE 8.02MM</t>
  </si>
  <si>
    <t xml:space="preserve">BUTTON PRESSING STEM 7.95MM</t>
  </si>
  <si>
    <t xml:space="preserve">510037000029</t>
  </si>
  <si>
    <t xml:space="preserve">BUTTON PRESSING STEM 9.45MM</t>
  </si>
  <si>
    <t xml:space="preserve">510038000029</t>
  </si>
  <si>
    <t xml:space="preserve">BUTTON PRESSING SLEEVE 9.68MM</t>
  </si>
  <si>
    <t xml:space="preserve">510157023029</t>
  </si>
  <si>
    <t xml:space="preserve">BONNET CLAMPING FIXTURE BUSH</t>
  </si>
  <si>
    <t xml:space="preserve">510400350035</t>
  </si>
  <si>
    <t xml:space="preserve">4" DRILL PIPE 3 1/2" THREAD</t>
  </si>
  <si>
    <t xml:space="preserve">510500000007</t>
  </si>
  <si>
    <t xml:space="preserve">5" DRIVE SHOE QUENCH BOTTOM RING &amp; TOP PLATE</t>
  </si>
  <si>
    <t xml:space="preserve">510612000014</t>
  </si>
  <si>
    <t xml:space="preserve">6 1/8" QL6 DRILL BIT ASSY</t>
  </si>
  <si>
    <t xml:space="preserve">6 1/8" QL6 DRILL BIT FORGING</t>
  </si>
  <si>
    <t xml:space="preserve">511002300013</t>
  </si>
  <si>
    <t xml:space="preserve">1" MALE THREAD PIPE FITTING BARB FOR 1" GARDEN HOSE</t>
  </si>
  <si>
    <t xml:space="preserve">511003075013</t>
  </si>
  <si>
    <t xml:space="preserve">1" MALE THREAD PIPE FITTING BARB FOR 3/4" GARDEN HOSE</t>
  </si>
  <si>
    <t xml:space="preserve">511251325013</t>
  </si>
  <si>
    <t xml:space="preserve">1 1/4" MALE THREAD PIPE FITTING BARB FOR 1" GARDEN HOSE</t>
  </si>
  <si>
    <t xml:space="preserve">511374316013</t>
  </si>
  <si>
    <t xml:space="preserve">1  3/8" MALE THREAD PIPE FITTING BARB FOR 1" GARDEN HOSE</t>
  </si>
  <si>
    <t xml:space="preserve">511625350013</t>
  </si>
  <si>
    <t xml:space="preserve">1 5/8" MALE THREAD PIPE FITTING BARB FOR 1" GARDEN HOSE</t>
  </si>
  <si>
    <t xml:space="preserve">B02161040014</t>
  </si>
  <si>
    <t xml:space="preserve">1/2" 13 UNC HEX BOLT 1.5" L FLOW WELL CS</t>
  </si>
  <si>
    <t xml:space="preserve">B10100800030</t>
  </si>
  <si>
    <t xml:space="preserve">CORRUGATED BOX 10" x 10" X 8"</t>
  </si>
  <si>
    <t xml:space="preserve">B10710713030</t>
  </si>
  <si>
    <t xml:space="preserve">CORRUGATED BOX 10.75" X 10.75" X 13"</t>
  </si>
  <si>
    <t xml:space="preserve">BOX</t>
  </si>
  <si>
    <t xml:space="preserve">B10710792530</t>
  </si>
  <si>
    <t xml:space="preserve">CORRUGATED BOX 10.75" X 10.75" X 9.25"</t>
  </si>
  <si>
    <t xml:space="preserve">B12251225830</t>
  </si>
  <si>
    <t xml:space="preserve">CORRUGATED BOX 12.25" X 12.25" X 8.5"</t>
  </si>
  <si>
    <t xml:space="preserve">B13613613530</t>
  </si>
  <si>
    <t xml:space="preserve">CORRUGATED BOX 13.625" X 13.625" X13.5"</t>
  </si>
  <si>
    <t xml:space="preserve">B14501450830</t>
  </si>
  <si>
    <t xml:space="preserve">CORRUGATED BOX 14.5" X 14.5" X 8.5"</t>
  </si>
  <si>
    <t xml:space="preserve">B15015030030</t>
  </si>
  <si>
    <t xml:space="preserve">CORRUGATED BOX 15 1/4" X 15 1/4" X 3.375"</t>
  </si>
  <si>
    <t xml:space="preserve">B15015043730</t>
  </si>
  <si>
    <t xml:space="preserve">CORRUGATED BOX 15 1/4" X 15 1/4" X 4.5"</t>
  </si>
  <si>
    <t xml:space="preserve">B15015045030</t>
  </si>
  <si>
    <t xml:space="preserve">CORRUGATED BOX 15 1/4" X 15 1/4 " X 5.25"</t>
  </si>
  <si>
    <t xml:space="preserve">B15015057530</t>
  </si>
  <si>
    <t xml:space="preserve">CORRUGATED BOX 15 1/4" X 15 1/4" X 6"</t>
  </si>
  <si>
    <t xml:space="preserve">B20026517730</t>
  </si>
  <si>
    <t xml:space="preserve">CORRUGATED BOX 20" X 26.5" X 17.75"</t>
  </si>
  <si>
    <t xml:space="preserve">B52552512030</t>
  </si>
  <si>
    <t xml:space="preserve">CORRUGATED BOX 5.25" X 5.25" X 12" PXP COUPLING</t>
  </si>
  <si>
    <t xml:space="preserve">B52552578030</t>
  </si>
  <si>
    <t xml:space="preserve">CORRUGATED BOX  5.25" x 5.25" X 7.83" PRESS DR SHOE 4"</t>
  </si>
  <si>
    <t xml:space="preserve">B62562512030</t>
  </si>
  <si>
    <t xml:space="preserve">CORRUGATED BOX 6.25" X 6.25" X12" PXP COUPLING</t>
  </si>
  <si>
    <t xml:space="preserve">B62562513030</t>
  </si>
  <si>
    <t xml:space="preserve">CORRUGATED BOX  6.25" x 6.25" X 13"</t>
  </si>
  <si>
    <t xml:space="preserve">B62562578030</t>
  </si>
  <si>
    <t xml:space="preserve">CORRUGATED BOX  6.25" x 6.25" X 7.83" PRESS DR SHOE 5"</t>
  </si>
  <si>
    <t xml:space="preserve">B62562588530</t>
  </si>
  <si>
    <t xml:space="preserve">CORRUGATED BOX  6.25" x 6.25" X 8.85"</t>
  </si>
  <si>
    <t xml:space="preserve">B77577512030</t>
  </si>
  <si>
    <t xml:space="preserve">CORRUGATED BOX 7.75" X 7.75" X 12" PXP COUPLING</t>
  </si>
  <si>
    <t xml:space="preserve">B77577580030</t>
  </si>
  <si>
    <t xml:space="preserve">CORRUGATED BOX  7.75" x 7.75" X 8" PRESS DR SHOE 6"</t>
  </si>
  <si>
    <t xml:space="preserve">CB0800127031</t>
  </si>
  <si>
    <t xml:space="preserve">DIA 8.009MM X 12.70MM L DOMED CARBIDE BUTTON GF25D</t>
  </si>
  <si>
    <t xml:space="preserve">CB0822127031</t>
  </si>
  <si>
    <t xml:space="preserve">DIA 8.22MM X 12.70MM L DOMED CARBIDE BUTTON GF25D</t>
  </si>
  <si>
    <t xml:space="preserve">CB0941275031</t>
  </si>
  <si>
    <t xml:space="preserve">DIA 9.40MM X 12.75MM L BALLISTIC CARBIDE BUTTONS GF25D</t>
  </si>
  <si>
    <t xml:space="preserve">CB0972095031</t>
  </si>
  <si>
    <t xml:space="preserve">DIA 9.72MM X 9.53MM L DOMED CARBIDE BUTTONS (GF25D)</t>
  </si>
  <si>
    <t xml:space="preserve">CB0972120031</t>
  </si>
  <si>
    <t xml:space="preserve">DIA 9.72MM X 12MM L DOMED CARBIDE BUTTONS GF25D</t>
  </si>
  <si>
    <t xml:space="preserve">CB1008120031</t>
  </si>
  <si>
    <t xml:space="preserve">DIA 10.08MM X 12MM L DOMED CARBIDE BUTTONS GF25D (7.8% COBALT)</t>
  </si>
  <si>
    <t xml:space="preserve">CB1277193031</t>
  </si>
  <si>
    <t xml:space="preserve">DIA12.77MM X 19.30MM L DOMED CARBIDE BUTTONS GF25D</t>
  </si>
  <si>
    <t xml:space="preserve">CB1459222031</t>
  </si>
  <si>
    <t xml:space="preserve">DIA 14.59MM X 22.27MM L DOMED CARBIDE BUTTONS GF25D</t>
  </si>
  <si>
    <t xml:space="preserve">CB1607260031</t>
  </si>
  <si>
    <t xml:space="preserve">DIA 16.07MM X 26MM L DOMED CARBIDE BUTTONS GF25D</t>
  </si>
  <si>
    <t xml:space="preserve">CB1607280031</t>
  </si>
  <si>
    <t xml:space="preserve">DIA 16.07MM X 28MM L DOMED CARBIDE BUTTONS GF25D</t>
  </si>
  <si>
    <t xml:space="preserve">CB1820281031</t>
  </si>
  <si>
    <t xml:space="preserve">DIA 18.20MM X 28MM L DOMED CARBIDE BUTTONS GF25D (6% COBALT)</t>
  </si>
  <si>
    <t xml:space="preserve">CB1820282031</t>
  </si>
  <si>
    <t xml:space="preserve">DIA 18.20MM X 28MM L DOMED CARBIDE BUTTONS GF25D (7.8% COBALT)</t>
  </si>
  <si>
    <t xml:space="preserve">M070610A2014</t>
  </si>
  <si>
    <t xml:space="preserve">6" MIDDLE CUT DRIVE SHOE HEAVY</t>
  </si>
  <si>
    <t xml:space="preserve">MBA0501A0003</t>
  </si>
  <si>
    <t xml:space="preserve">0.5" MANUAL BONNET STD ASSEMBLY</t>
  </si>
  <si>
    <t xml:space="preserve">MBA0502A0003</t>
  </si>
  <si>
    <t xml:space="preserve">0.5" MANUAL BONNET SPOTFACE ASSEMBLY</t>
  </si>
  <si>
    <t xml:space="preserve">MBA0751A0003</t>
  </si>
  <si>
    <t xml:space="preserve">0.75" MANUAL BONNET STD ASSEMBLY</t>
  </si>
  <si>
    <t xml:space="preserve">MBA0752A0003</t>
  </si>
  <si>
    <t xml:space="preserve">0.75" MANUAL BONNET SPOTFACE ASSEMBLY</t>
  </si>
  <si>
    <t xml:space="preserve">MBA1001A0003</t>
  </si>
  <si>
    <t xml:space="preserve">1.0" MANUAL BONNET STD ASSEMBLY</t>
  </si>
  <si>
    <t xml:space="preserve">MBA1002A0003</t>
  </si>
  <si>
    <t xml:space="preserve">1.0" MANUAL BONNET SPOTFACE ASSEMBLY</t>
  </si>
  <si>
    <t xml:space="preserve">MBA1501A0003</t>
  </si>
  <si>
    <t xml:space="preserve">1.5" MANUAL BONNET STD ASSEMBLY</t>
  </si>
  <si>
    <t xml:space="preserve">MBA1502A0003</t>
  </si>
  <si>
    <t xml:space="preserve">1.5" MANUAL BONNET SPOTFACE ASSEMBLY</t>
  </si>
  <si>
    <t xml:space="preserve">MBA2001A0003</t>
  </si>
  <si>
    <t xml:space="preserve">2.0" MANUAL BONNET STD ASSEMBLY</t>
  </si>
  <si>
    <t xml:space="preserve">MBA2002A0003</t>
  </si>
  <si>
    <t xml:space="preserve">2.0" MANUAL BONNET SPOTFACE ASSEMBLY</t>
  </si>
  <si>
    <t xml:space="preserve">MBAB17693008</t>
  </si>
  <si>
    <t xml:space="preserve">BONNET 1.5"- 2" MK978-JD B17693</t>
  </si>
  <si>
    <t xml:space="preserve">MBAC91385008</t>
  </si>
  <si>
    <t xml:space="preserve">C91385 ACCTUSE SPRING HOUSING ASSY</t>
  </si>
  <si>
    <t xml:space="preserve">MBAC91738008</t>
  </si>
  <si>
    <t xml:space="preserve">C91738 ACCT-116100 SPRING HOUSING ASSY</t>
  </si>
  <si>
    <t xml:space="preserve">MBM010082018</t>
  </si>
  <si>
    <t xml:space="preserve">ACCT- BODY HM451U 0.5FPT- 0.5FPT (01008-201)</t>
  </si>
  <si>
    <t xml:space="preserve">MBM050050006</t>
  </si>
  <si>
    <t xml:space="preserve">0.5" MANUAL STEM SS303</t>
  </si>
  <si>
    <t xml:space="preserve">MBM050062003</t>
  </si>
  <si>
    <t xml:space="preserve">0.5" COMPRESSOR MACHINING</t>
  </si>
  <si>
    <t xml:space="preserve">MBM075050006</t>
  </si>
  <si>
    <t xml:space="preserve">0.75" MANUAL STEM SS303</t>
  </si>
  <si>
    <t xml:space="preserve">MBM075062003</t>
  </si>
  <si>
    <t xml:space="preserve">0.75" COMPRESSOR CF8  MACHINING</t>
  </si>
  <si>
    <t xml:space="preserve">MBM100050006</t>
  </si>
  <si>
    <t xml:space="preserve">1.0" MANUAL STEM SS303</t>
  </si>
  <si>
    <t xml:space="preserve">MBM100062003</t>
  </si>
  <si>
    <t xml:space="preserve">1.0" COMPRESSOR CF8  MACHINING</t>
  </si>
  <si>
    <t xml:space="preserve">MBM141202003</t>
  </si>
  <si>
    <t xml:space="preserve">1/4"-1/2" BONNET BIOGUARD MACHINING</t>
  </si>
  <si>
    <t xml:space="preserve">MBM150050006</t>
  </si>
  <si>
    <t xml:space="preserve">1.5" MANUAL STEM SS303</t>
  </si>
  <si>
    <t xml:space="preserve">MBM150062003</t>
  </si>
  <si>
    <t xml:space="preserve">1.5" COMPRESSOR CF8  MACHINING</t>
  </si>
  <si>
    <t xml:space="preserve">MBM200050006</t>
  </si>
  <si>
    <t xml:space="preserve">2.0" MANUAL STEM SS303</t>
  </si>
  <si>
    <t xml:space="preserve">MBM200050018</t>
  </si>
  <si>
    <t xml:space="preserve">2.0" MANUAL STEM EN24</t>
  </si>
  <si>
    <t xml:space="preserve">MBM200062003</t>
  </si>
  <si>
    <t xml:space="preserve">2" COMPRESSOR CF8  MACHINING</t>
  </si>
  <si>
    <t xml:space="preserve">MBM200120003</t>
  </si>
  <si>
    <t xml:space="preserve">2.0" MANUAL BONNET STD MACHINING</t>
  </si>
  <si>
    <t xml:space="preserve">MBM200220003</t>
  </si>
  <si>
    <t xml:space="preserve">2.0" MANUAL BONNET SPOTFACE MACHINING</t>
  </si>
  <si>
    <t xml:space="preserve">MBM300030013</t>
  </si>
  <si>
    <t xml:space="preserve">3.0" BUSH B21 BRASS</t>
  </si>
  <si>
    <t xml:space="preserve">MBM300050006</t>
  </si>
  <si>
    <t xml:space="preserve">3.0" MANUAL STEM SS303</t>
  </si>
  <si>
    <t xml:space="preserve">MBM400030013</t>
  </si>
  <si>
    <t xml:space="preserve">4.0" BUSH B21 BRASS</t>
  </si>
  <si>
    <t xml:space="preserve">MBM400050006</t>
  </si>
  <si>
    <t xml:space="preserve">4.0" MANUAL STEM SS303</t>
  </si>
  <si>
    <t xml:space="preserve">MBMA77354007</t>
  </si>
  <si>
    <t xml:space="preserve">DISC BLANK MK50/60 1.0" A77354</t>
  </si>
  <si>
    <t xml:space="preserve">MBMA86222008</t>
  </si>
  <si>
    <t xml:space="preserve">ACCT ADAPTOR TOP FEMALE708 A86222</t>
  </si>
  <si>
    <t xml:space="preserve">MBMB19015008</t>
  </si>
  <si>
    <t xml:space="preserve">2" FLANGE MK96 SPG HOUSING B19015</t>
  </si>
  <si>
    <t xml:space="preserve">MBMB19017008</t>
  </si>
  <si>
    <t xml:space="preserve">2" FLANGE MK96 SPG HOUSING B19015 BACK PLATE</t>
  </si>
  <si>
    <t xml:space="preserve">MBMB22788008</t>
  </si>
  <si>
    <t xml:space="preserve">1 - 1/2" FLANGE MK96 SPG HOUSING B22788</t>
  </si>
  <si>
    <t xml:space="preserve">MBMB24466008</t>
  </si>
  <si>
    <t xml:space="preserve">ACCTSPRING HOUSING 1/2-1" JSRH S6/L STD B24466</t>
  </si>
  <si>
    <t xml:space="preserve">MBMB96368008</t>
  </si>
  <si>
    <t xml:space="preserve">ACCT ADAPTOR MK95/96 1.0" B96368</t>
  </si>
  <si>
    <t xml:space="preserve">MBMBA7601708</t>
  </si>
  <si>
    <t xml:space="preserve">2" DISC PIN MK50/60 &amp; 1 1/2-2" MK501/601 ASSEMBLY BA76017</t>
  </si>
  <si>
    <t xml:space="preserve">MBMC24382008</t>
  </si>
  <si>
    <t xml:space="preserve">BODY JSRLF 0.50" BWE PORT-A C24382</t>
  </si>
  <si>
    <t xml:space="preserve">MBMC27396008</t>
  </si>
  <si>
    <t xml:space="preserve">ACCT- PILOT BODY 1" MK695 C27396</t>
  </si>
  <si>
    <t xml:space="preserve">MBMD32414008</t>
  </si>
  <si>
    <t xml:space="preserve">ACCTBODYSSRV 81 TRI-C 6L D32414</t>
  </si>
  <si>
    <t xml:space="preserve">MEA0501A1003</t>
  </si>
  <si>
    <t xml:space="preserve">0.5" ECLIPSE BONNET STD SLEEVE ASSEMBLY</t>
  </si>
  <si>
    <t xml:space="preserve">MEA0501A2003</t>
  </si>
  <si>
    <t xml:space="preserve">0.5" ECLIPSE BONNET STD FINAL MACHINING</t>
  </si>
  <si>
    <t xml:space="preserve">MEA0502A1003</t>
  </si>
  <si>
    <t xml:space="preserve">0.5" ECLIPSE BONNET SPOTFACE SLEEVE ASSEMBLY</t>
  </si>
  <si>
    <t xml:space="preserve">MEA0502A2003</t>
  </si>
  <si>
    <t xml:space="preserve">0.5" ECLIPSE BONNET SPOTFACE FINAL MACHINING</t>
  </si>
  <si>
    <t xml:space="preserve">MEA0751A1003</t>
  </si>
  <si>
    <t xml:space="preserve">0.75" ECLIPSE BONNET STD SLEEVE ASSEMBLY</t>
  </si>
  <si>
    <t xml:space="preserve">MEA0751A2003</t>
  </si>
  <si>
    <t xml:space="preserve">0.75" ECLIPSE BONNET STD FINAL MACHINING</t>
  </si>
  <si>
    <t xml:space="preserve">MEA0752A1003</t>
  </si>
  <si>
    <t xml:space="preserve">0.75" ECLIPSE BONNET SPOTFACE SLEEVE ASSEMBLY</t>
  </si>
  <si>
    <t xml:space="preserve">MEA0752A2003</t>
  </si>
  <si>
    <t xml:space="preserve">0.75" ECLIPSE BONNET SPOTFACE FINAL MACHINING</t>
  </si>
  <si>
    <t xml:space="preserve">MEA1001A1003</t>
  </si>
  <si>
    <t xml:space="preserve">1.0" ECLIPSE BONNET STD SLEEVE ASSEMBLY</t>
  </si>
  <si>
    <t xml:space="preserve">MEA1001A2003</t>
  </si>
  <si>
    <t xml:space="preserve">1.0" ECLIPSE BONNET STD FINAL MACHINING</t>
  </si>
  <si>
    <t xml:space="preserve">MEA1002A1003</t>
  </si>
  <si>
    <t xml:space="preserve">1.0" ECLIPSE BONNET SPOTFACE SLEEVE ASSEMBLY</t>
  </si>
  <si>
    <t xml:space="preserve">MEA1002A2003</t>
  </si>
  <si>
    <t xml:space="preserve">1.0" ECLIPSE BONNET SPOTFACE FINAL MACHINING</t>
  </si>
  <si>
    <t xml:space="preserve">MEA1501A2003</t>
  </si>
  <si>
    <t xml:space="preserve">1.5" ECLIPSE BONNET STD FINAL MACHINING</t>
  </si>
  <si>
    <t xml:space="preserve">MEA1502A2003</t>
  </si>
  <si>
    <t xml:space="preserve">1.5" ECLIPSE BONNET SPOTFACE FINAL MACHINING</t>
  </si>
  <si>
    <t xml:space="preserve">MEA2001A1003</t>
  </si>
  <si>
    <t xml:space="preserve">2.0" ECLPISE BONNET STD SLEEVE ASSEMBLY</t>
  </si>
  <si>
    <t xml:space="preserve">MEA2001A2003</t>
  </si>
  <si>
    <t xml:space="preserve">2.0" ECLIPSE BONNET STD FINAL MACHINING</t>
  </si>
  <si>
    <t xml:space="preserve">MEA2002A1003</t>
  </si>
  <si>
    <t xml:space="preserve">2.0" ECLIPSE BONNET SPOTFACE SLEEVE ASSEMBLY</t>
  </si>
  <si>
    <t xml:space="preserve">MEA2002A2003</t>
  </si>
  <si>
    <t xml:space="preserve">2.0" ECLIPSE BONNET SPOTFACE FINAL MACHINING</t>
  </si>
  <si>
    <t xml:space="preserve">MEM150050028</t>
  </si>
  <si>
    <t xml:space="preserve">1.5" ECLIPSE STEM SS410</t>
  </si>
  <si>
    <t xml:space="preserve">MEM200120003</t>
  </si>
  <si>
    <t xml:space="preserve">2.0" ECLIPSE BONNET STD MACHINING</t>
  </si>
  <si>
    <t xml:space="preserve">MEM200220003</t>
  </si>
  <si>
    <t xml:space="preserve">2.0" ECLIPSE BONNET SPOTFACE MACHINING</t>
  </si>
  <si>
    <t xml:space="preserve">MHC401001003</t>
  </si>
  <si>
    <t xml:space="preserve">4.0" HANDWHEEL CASTING CF8</t>
  </si>
  <si>
    <t xml:space="preserve">MHM152002003</t>
  </si>
  <si>
    <t xml:space="preserve">1.5" - 2" HANDWHEEL MACHINING</t>
  </si>
  <si>
    <t xml:space="preserve">MHM401002003</t>
  </si>
  <si>
    <t xml:space="preserve">4" HANDWHEEL MACHINING</t>
  </si>
  <si>
    <t xml:space="preserve">PT0200000031</t>
  </si>
  <si>
    <t xml:space="preserve">PAINT BLUE</t>
  </si>
  <si>
    <t xml:space="preserve">LTR</t>
  </si>
  <si>
    <t xml:space="preserve">PT0300000031</t>
  </si>
  <si>
    <t xml:space="preserve">PAINT WHITE</t>
  </si>
  <si>
    <t xml:space="preserve">PT0400000031</t>
  </si>
  <si>
    <t xml:space="preserve">PAINT BUS GREEN</t>
  </si>
  <si>
    <t xml:space="preserve">PT0500000031</t>
  </si>
  <si>
    <t xml:space="preserve">PAINT RED</t>
  </si>
  <si>
    <t xml:space="preserve">PT0600000031</t>
  </si>
  <si>
    <t xml:space="preserve">PAINT YELLOW PRIMER</t>
  </si>
  <si>
    <t xml:space="preserve">PT0700000031</t>
  </si>
  <si>
    <t xml:space="preserve">PAINT ORANGE</t>
  </si>
  <si>
    <t xml:space="preserve">PT0800000031</t>
  </si>
  <si>
    <t xml:space="preserve">PAINT BERGER BLACK</t>
  </si>
  <si>
    <t xml:space="preserve">PT0900000031</t>
  </si>
  <si>
    <t xml:space="preserve">PAINT REDOXIDE</t>
  </si>
  <si>
    <t xml:space="preserve">PT1000000031</t>
  </si>
  <si>
    <t xml:space="preserve">PAINT MOLYMIST</t>
  </si>
  <si>
    <t xml:space="preserve">g</t>
  </si>
  <si>
    <t xml:space="preserve">QL 6  TYPE BUTTON BIT WITHOUT BUTTONS(6 1/8) WE NEED COBALT 6%</t>
  </si>
  <si>
    <t xml:space="preserve">DRILL RODS 4.5" OD X 31/2" REG PIN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</si>
</sst>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#,##0.00"/>
    <numFmt numFmtId="168" formatCode="#,##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FF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2"/>
      <color rgb="FF0D0D0D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70C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22" activeCellId="0" sqref="C4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4.85"/>
    <col collapsed="false" customWidth="true" hidden="false" outlineLevel="0" max="2" min="2" style="2" width="65"/>
    <col collapsed="false" customWidth="true" hidden="false" outlineLevel="0" max="3" min="3" style="3" width="12"/>
    <col collapsed="false" customWidth="true" hidden="false" outlineLevel="0" max="4" min="4" style="4" width="11"/>
    <col collapsed="false" customWidth="true" hidden="false" outlineLevel="0" max="5" min="5" style="5" width="12.28"/>
    <col collapsed="false" customWidth="true" hidden="false" outlineLevel="0" max="6" min="6" style="3" width="11.43"/>
    <col collapsed="false" customWidth="true" hidden="false" outlineLevel="0" max="7" min="7" style="3" width="11.14"/>
    <col collapsed="false" customWidth="true" hidden="false" outlineLevel="0" max="8" min="8" style="3" width="15"/>
    <col collapsed="false" customWidth="true" hidden="false" outlineLevel="0" max="9" min="9" style="0" width="27.57"/>
  </cols>
  <sheetData>
    <row r="1" customFormat="false" ht="38.25" hidden="false" customHeight="tru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1" t="s">
        <v>7</v>
      </c>
    </row>
    <row r="2" customFormat="false" ht="14.25" hidden="false" customHeight="false" outlineLevel="0" collapsed="false">
      <c r="A2" s="1" t="s">
        <v>8</v>
      </c>
      <c r="B2" s="2" t="s">
        <v>9</v>
      </c>
      <c r="C2" s="12" t="s">
        <v>2</v>
      </c>
      <c r="D2" s="13" t="n">
        <v>0</v>
      </c>
      <c r="E2" s="14" t="n">
        <v>0</v>
      </c>
      <c r="F2" s="15" t="n">
        <f aca="false">+D2*E2</f>
        <v>0</v>
      </c>
      <c r="G2" s="15" t="n">
        <v>340</v>
      </c>
      <c r="H2" s="15" t="n">
        <v>0</v>
      </c>
    </row>
    <row r="3" customFormat="false" ht="14.25" hidden="false" customHeight="false" outlineLevel="0" collapsed="false">
      <c r="A3" s="1" t="s">
        <v>10</v>
      </c>
      <c r="B3" s="2" t="s">
        <v>11</v>
      </c>
      <c r="C3" s="16" t="s">
        <v>2</v>
      </c>
      <c r="D3" s="13" t="n">
        <v>0</v>
      </c>
      <c r="E3" s="17" t="n">
        <v>1.44</v>
      </c>
      <c r="F3" s="16" t="n">
        <f aca="false">D3*E3</f>
        <v>0</v>
      </c>
      <c r="G3" s="16" t="n">
        <v>95</v>
      </c>
      <c r="H3" s="18" t="n">
        <f aca="false">+F3*G3</f>
        <v>0</v>
      </c>
    </row>
    <row r="4" customFormat="false" ht="14.25" hidden="false" customHeight="false" outlineLevel="0" collapsed="false">
      <c r="A4" s="1" t="s">
        <v>12</v>
      </c>
      <c r="B4" s="2" t="s">
        <v>13</v>
      </c>
      <c r="C4" s="16" t="s">
        <v>2</v>
      </c>
      <c r="D4" s="13" t="n">
        <v>0</v>
      </c>
      <c r="E4" s="17" t="n">
        <v>1.7</v>
      </c>
      <c r="F4" s="16" t="n">
        <f aca="false">+D4</f>
        <v>0</v>
      </c>
      <c r="G4" s="16" t="n">
        <f aca="false">340+220</f>
        <v>560</v>
      </c>
      <c r="H4" s="18" t="n">
        <f aca="false">+F4*G4</f>
        <v>0</v>
      </c>
    </row>
    <row r="5" customFormat="false" ht="14.25" hidden="false" customHeight="false" outlineLevel="0" collapsed="false">
      <c r="A5" s="1" t="s">
        <v>14</v>
      </c>
      <c r="B5" s="2" t="s">
        <v>15</v>
      </c>
      <c r="C5" s="16" t="s">
        <v>2</v>
      </c>
      <c r="D5" s="13" t="n">
        <v>5</v>
      </c>
      <c r="E5" s="17" t="n">
        <v>1.71</v>
      </c>
      <c r="F5" s="16" t="n">
        <f aca="false">+D5</f>
        <v>5</v>
      </c>
      <c r="G5" s="16" t="n">
        <f aca="false">136+220</f>
        <v>356</v>
      </c>
      <c r="H5" s="18" t="n">
        <f aca="false">+F5*G5</f>
        <v>1780</v>
      </c>
    </row>
    <row r="6" customFormat="false" ht="14.25" hidden="false" customHeight="false" outlineLevel="0" collapsed="false">
      <c r="A6" s="1" t="s">
        <v>16</v>
      </c>
      <c r="B6" s="2" t="s">
        <v>17</v>
      </c>
      <c r="C6" s="16" t="s">
        <v>2</v>
      </c>
      <c r="D6" s="13" t="n">
        <v>0</v>
      </c>
      <c r="E6" s="17" t="n">
        <v>1.686</v>
      </c>
      <c r="F6" s="16" t="n">
        <f aca="false">+D6</f>
        <v>0</v>
      </c>
      <c r="G6" s="16" t="n">
        <f aca="false">340+220</f>
        <v>560</v>
      </c>
      <c r="H6" s="18" t="n">
        <f aca="false">+F6*G6</f>
        <v>0</v>
      </c>
    </row>
    <row r="7" customFormat="false" ht="14.25" hidden="false" customHeight="false" outlineLevel="0" collapsed="false">
      <c r="A7" s="1" t="s">
        <v>18</v>
      </c>
      <c r="B7" s="2" t="s">
        <v>19</v>
      </c>
      <c r="C7" s="16" t="s">
        <v>2</v>
      </c>
      <c r="D7" s="13" t="n">
        <v>1</v>
      </c>
      <c r="E7" s="17" t="n">
        <v>1.71</v>
      </c>
      <c r="F7" s="16" t="n">
        <f aca="false">+D7</f>
        <v>1</v>
      </c>
      <c r="G7" s="16" t="n">
        <f aca="false">136+220</f>
        <v>356</v>
      </c>
      <c r="H7" s="18" t="n">
        <f aca="false">G7*D7</f>
        <v>356</v>
      </c>
    </row>
    <row r="8" customFormat="false" ht="14.25" hidden="false" customHeight="false" outlineLevel="0" collapsed="false">
      <c r="A8" s="1" t="s">
        <v>20</v>
      </c>
      <c r="B8" s="2" t="s">
        <v>21</v>
      </c>
      <c r="C8" s="16" t="s">
        <v>2</v>
      </c>
      <c r="D8" s="13" t="n">
        <v>0</v>
      </c>
      <c r="E8" s="17" t="n">
        <v>3.635</v>
      </c>
      <c r="F8" s="16" t="n">
        <f aca="false">+D8</f>
        <v>0</v>
      </c>
      <c r="G8" s="16" t="n">
        <v>1100</v>
      </c>
      <c r="H8" s="19" t="n">
        <f aca="false">+F8*G8</f>
        <v>0</v>
      </c>
    </row>
    <row r="9" customFormat="false" ht="14.25" hidden="false" customHeight="false" outlineLevel="0" collapsed="false">
      <c r="A9" s="1" t="s">
        <v>22</v>
      </c>
      <c r="B9" s="2" t="s">
        <v>23</v>
      </c>
      <c r="C9" s="16" t="s">
        <v>2</v>
      </c>
      <c r="D9" s="13" t="n">
        <v>2</v>
      </c>
      <c r="E9" s="17" t="n">
        <v>3.635</v>
      </c>
      <c r="F9" s="16" t="n">
        <f aca="false">+D9</f>
        <v>2</v>
      </c>
      <c r="G9" s="16" t="n">
        <v>744</v>
      </c>
      <c r="H9" s="18" t="n">
        <f aca="false">+F9*G9</f>
        <v>1488</v>
      </c>
    </row>
    <row r="10" customFormat="false" ht="14.25" hidden="false" customHeight="false" outlineLevel="0" collapsed="false">
      <c r="A10" s="1" t="s">
        <v>24</v>
      </c>
      <c r="B10" s="2" t="s">
        <v>25</v>
      </c>
      <c r="C10" s="16" t="s">
        <v>2</v>
      </c>
      <c r="D10" s="13" t="n">
        <v>0</v>
      </c>
      <c r="E10" s="17" t="n">
        <v>3.635</v>
      </c>
      <c r="F10" s="16" t="n">
        <f aca="false">+D10</f>
        <v>0</v>
      </c>
      <c r="G10" s="16" t="n">
        <v>900</v>
      </c>
      <c r="H10" s="18" t="n">
        <f aca="false">+F10*G10</f>
        <v>0</v>
      </c>
    </row>
    <row r="11" customFormat="false" ht="14.25" hidden="false" customHeight="false" outlineLevel="0" collapsed="false">
      <c r="A11" s="1" t="s">
        <v>26</v>
      </c>
      <c r="B11" s="2" t="s">
        <v>27</v>
      </c>
      <c r="C11" s="16" t="s">
        <v>2</v>
      </c>
      <c r="D11" s="13" t="n">
        <v>0</v>
      </c>
      <c r="E11" s="20" t="n">
        <v>1.465</v>
      </c>
      <c r="F11" s="16" t="n">
        <f aca="false">+D11*E11</f>
        <v>0</v>
      </c>
      <c r="G11" s="16" t="n">
        <v>75</v>
      </c>
      <c r="H11" s="18" t="n">
        <f aca="false">+F11*G11</f>
        <v>0</v>
      </c>
    </row>
    <row r="12" customFormat="false" ht="14.25" hidden="false" customHeight="false" outlineLevel="0" collapsed="false">
      <c r="A12" s="1" t="s">
        <v>28</v>
      </c>
      <c r="B12" s="2" t="s">
        <v>29</v>
      </c>
      <c r="C12" s="16" t="s">
        <v>2</v>
      </c>
      <c r="D12" s="13" t="n">
        <v>0</v>
      </c>
      <c r="E12" s="17" t="n">
        <v>3.635</v>
      </c>
      <c r="F12" s="16" t="n">
        <f aca="false">+D12</f>
        <v>0</v>
      </c>
      <c r="G12" s="16" t="n">
        <v>900</v>
      </c>
      <c r="H12" s="18" t="n">
        <f aca="false">+F12*G12</f>
        <v>0</v>
      </c>
    </row>
    <row r="13" customFormat="false" ht="14.25" hidden="false" customHeight="false" outlineLevel="0" collapsed="false">
      <c r="A13" s="1" t="s">
        <v>30</v>
      </c>
      <c r="B13" s="2" t="s">
        <v>31</v>
      </c>
      <c r="C13" s="16" t="s">
        <v>2</v>
      </c>
      <c r="D13" s="13" t="n">
        <v>0</v>
      </c>
      <c r="E13" s="20" t="n">
        <v>1.257</v>
      </c>
      <c r="F13" s="16" t="n">
        <f aca="false">+D13*E13</f>
        <v>0</v>
      </c>
      <c r="G13" s="16" t="n">
        <v>75</v>
      </c>
      <c r="H13" s="18" t="n">
        <f aca="false">+F13*G13</f>
        <v>0</v>
      </c>
    </row>
    <row r="14" customFormat="false" ht="14.25" hidden="false" customHeight="false" outlineLevel="0" collapsed="false">
      <c r="A14" s="1" t="s">
        <v>32</v>
      </c>
      <c r="B14" s="2" t="s">
        <v>33</v>
      </c>
      <c r="C14" s="12" t="s">
        <v>2</v>
      </c>
      <c r="D14" s="13" t="n">
        <v>80</v>
      </c>
      <c r="E14" s="21" t="n">
        <v>0</v>
      </c>
      <c r="F14" s="22" t="n">
        <v>80</v>
      </c>
      <c r="G14" s="22" t="n">
        <v>87</v>
      </c>
      <c r="H14" s="22" t="n">
        <v>0</v>
      </c>
    </row>
    <row r="15" customFormat="false" ht="14.25" hidden="false" customHeight="false" outlineLevel="0" collapsed="false">
      <c r="A15" s="1" t="s">
        <v>34</v>
      </c>
      <c r="B15" s="2" t="s">
        <v>35</v>
      </c>
      <c r="C15" s="23" t="s">
        <v>36</v>
      </c>
      <c r="D15" s="13" t="n">
        <v>0</v>
      </c>
      <c r="E15" s="24" t="n">
        <v>1.52</v>
      </c>
      <c r="F15" s="23" t="n">
        <f aca="false">D15*E15</f>
        <v>0</v>
      </c>
      <c r="G15" s="16" t="n">
        <v>70</v>
      </c>
      <c r="H15" s="18" t="n">
        <f aca="false">+F15*G15</f>
        <v>0</v>
      </c>
    </row>
    <row r="16" customFormat="false" ht="14.25" hidden="false" customHeight="false" outlineLevel="0" collapsed="false">
      <c r="A16" s="1" t="s">
        <v>37</v>
      </c>
      <c r="B16" s="2" t="s">
        <v>38</v>
      </c>
      <c r="C16" s="23" t="s">
        <v>36</v>
      </c>
      <c r="D16" s="13" t="n">
        <v>0</v>
      </c>
      <c r="E16" s="24" t="n">
        <v>1.55</v>
      </c>
      <c r="F16" s="23" t="n">
        <f aca="false">D16*E16</f>
        <v>0</v>
      </c>
      <c r="G16" s="16" t="n">
        <v>70</v>
      </c>
      <c r="H16" s="18" t="n">
        <f aca="false">+F16*G16</f>
        <v>0</v>
      </c>
    </row>
    <row r="17" customFormat="false" ht="14.25" hidden="false" customHeight="false" outlineLevel="0" collapsed="false">
      <c r="A17" s="1" t="s">
        <v>39</v>
      </c>
      <c r="B17" s="2" t="s">
        <v>40</v>
      </c>
      <c r="C17" s="25" t="s">
        <v>36</v>
      </c>
      <c r="D17" s="13" t="n">
        <v>2310</v>
      </c>
      <c r="E17" s="24" t="n">
        <v>0.001</v>
      </c>
      <c r="F17" s="23" t="n">
        <f aca="false">D17*E17</f>
        <v>2.31</v>
      </c>
      <c r="G17" s="23" t="n">
        <v>2.5</v>
      </c>
      <c r="H17" s="18" t="n">
        <f aca="false">D17*G17</f>
        <v>5775</v>
      </c>
    </row>
    <row r="18" customFormat="false" ht="14.25" hidden="false" customHeight="false" outlineLevel="0" collapsed="false">
      <c r="A18" s="1" t="s">
        <v>41</v>
      </c>
      <c r="B18" s="2" t="s">
        <v>42</v>
      </c>
      <c r="C18" s="25" t="s">
        <v>36</v>
      </c>
      <c r="D18" s="13" t="n">
        <v>2900</v>
      </c>
      <c r="E18" s="24" t="n">
        <v>0.016</v>
      </c>
      <c r="F18" s="23" t="n">
        <f aca="false">D18*E18</f>
        <v>46.4</v>
      </c>
      <c r="G18" s="23" t="n">
        <v>11</v>
      </c>
      <c r="H18" s="18" t="n">
        <f aca="false">D18*G18</f>
        <v>31900</v>
      </c>
    </row>
    <row r="19" customFormat="false" ht="14.25" hidden="false" customHeight="false" outlineLevel="0" collapsed="false">
      <c r="A19" s="1" t="s">
        <v>43</v>
      </c>
      <c r="B19" s="2" t="s">
        <v>44</v>
      </c>
      <c r="C19" s="25" t="s">
        <v>36</v>
      </c>
      <c r="D19" s="13" t="n">
        <v>1660</v>
      </c>
      <c r="E19" s="24" t="n">
        <v>0.005</v>
      </c>
      <c r="F19" s="23" t="n">
        <f aca="false">D19*E19</f>
        <v>8.3</v>
      </c>
      <c r="G19" s="23" t="n">
        <v>4.25</v>
      </c>
      <c r="H19" s="18" t="n">
        <f aca="false">D19*G19</f>
        <v>7055</v>
      </c>
    </row>
    <row r="20" customFormat="false" ht="14.25" hidden="false" customHeight="false" outlineLevel="0" collapsed="false">
      <c r="A20" s="1" t="s">
        <v>45</v>
      </c>
      <c r="B20" s="2" t="s">
        <v>46</v>
      </c>
      <c r="C20" s="25" t="s">
        <v>36</v>
      </c>
      <c r="D20" s="13" t="n">
        <v>0</v>
      </c>
      <c r="E20" s="24" t="n">
        <v>0.0046</v>
      </c>
      <c r="F20" s="23" t="n">
        <f aca="false">D20*E20</f>
        <v>0</v>
      </c>
      <c r="G20" s="23" t="n">
        <v>0.85</v>
      </c>
      <c r="H20" s="18" t="n">
        <f aca="false">D20*G20</f>
        <v>0</v>
      </c>
    </row>
    <row r="21" customFormat="false" ht="14.25" hidden="false" customHeight="false" outlineLevel="0" collapsed="false">
      <c r="A21" s="1" t="s">
        <v>47</v>
      </c>
      <c r="B21" s="2" t="s">
        <v>48</v>
      </c>
      <c r="C21" s="25" t="s">
        <v>36</v>
      </c>
      <c r="D21" s="13" t="n">
        <v>2500</v>
      </c>
      <c r="E21" s="26" t="n">
        <v>0.36</v>
      </c>
      <c r="F21" s="23" t="n">
        <f aca="false">D21*E21</f>
        <v>900</v>
      </c>
      <c r="G21" s="25" t="n">
        <v>0.5</v>
      </c>
      <c r="H21" s="19" t="n">
        <f aca="false">D21*G21</f>
        <v>1250</v>
      </c>
    </row>
    <row r="22" customFormat="false" ht="14.25" hidden="false" customHeight="false" outlineLevel="0" collapsed="false">
      <c r="A22" s="1" t="s">
        <v>49</v>
      </c>
      <c r="B22" s="2" t="s">
        <v>50</v>
      </c>
      <c r="C22" s="27" t="s">
        <v>2</v>
      </c>
      <c r="D22" s="13" t="n">
        <v>0</v>
      </c>
      <c r="E22" s="20" t="n">
        <v>0</v>
      </c>
      <c r="F22" s="16" t="n">
        <f aca="false">+D22*E22</f>
        <v>0</v>
      </c>
      <c r="G22" s="16" t="n">
        <v>340</v>
      </c>
      <c r="H22" s="18" t="n">
        <f aca="false">+F22*G22</f>
        <v>0</v>
      </c>
    </row>
    <row r="23" customFormat="false" ht="14.25" hidden="false" customHeight="false" outlineLevel="0" collapsed="false">
      <c r="A23" s="1" t="s">
        <v>51</v>
      </c>
      <c r="B23" s="2" t="s">
        <v>52</v>
      </c>
      <c r="C23" s="16" t="s">
        <v>2</v>
      </c>
      <c r="D23" s="13" t="n">
        <v>76</v>
      </c>
      <c r="E23" s="17" t="n">
        <v>1.22</v>
      </c>
      <c r="F23" s="16" t="n">
        <f aca="false">+D23</f>
        <v>76</v>
      </c>
      <c r="G23" s="16" t="n">
        <v>138</v>
      </c>
      <c r="H23" s="18" t="n">
        <f aca="false">+F23*G23</f>
        <v>10488</v>
      </c>
    </row>
    <row r="24" customFormat="false" ht="14.25" hidden="false" customHeight="false" outlineLevel="0" collapsed="false">
      <c r="A24" s="1" t="s">
        <v>53</v>
      </c>
      <c r="B24" s="2" t="s">
        <v>54</v>
      </c>
      <c r="C24" s="16" t="s">
        <v>2</v>
      </c>
      <c r="D24" s="13" t="n">
        <v>38</v>
      </c>
      <c r="E24" s="14" t="n">
        <v>0</v>
      </c>
      <c r="F24" s="12" t="n">
        <v>0</v>
      </c>
      <c r="G24" s="12" t="n">
        <v>166.75</v>
      </c>
      <c r="H24" s="28" t="n">
        <f aca="false">D24*G24</f>
        <v>6336.5</v>
      </c>
    </row>
    <row r="25" customFormat="false" ht="14.25" hidden="false" customHeight="false" outlineLevel="0" collapsed="false">
      <c r="A25" s="1" t="s">
        <v>55</v>
      </c>
      <c r="B25" s="2" t="s">
        <v>56</v>
      </c>
      <c r="C25" s="12" t="s">
        <v>36</v>
      </c>
      <c r="D25" s="13" t="n">
        <v>17</v>
      </c>
      <c r="E25" s="14" t="n">
        <v>0.103</v>
      </c>
      <c r="F25" s="12" t="n">
        <f aca="false">D25*E25</f>
        <v>1.751</v>
      </c>
      <c r="G25" s="12" t="n">
        <v>46</v>
      </c>
      <c r="H25" s="28" t="n">
        <f aca="false">D25*G25</f>
        <v>782</v>
      </c>
    </row>
    <row r="26" customFormat="false" ht="14.25" hidden="false" customHeight="false" outlineLevel="0" collapsed="false">
      <c r="A26" s="1" t="s">
        <v>57</v>
      </c>
      <c r="B26" s="2" t="s">
        <v>58</v>
      </c>
      <c r="C26" s="12" t="s">
        <v>59</v>
      </c>
      <c r="D26" s="13" t="n">
        <v>8</v>
      </c>
      <c r="E26" s="29" t="n">
        <v>1.9</v>
      </c>
      <c r="F26" s="30" t="n">
        <f aca="false">+D26</f>
        <v>8</v>
      </c>
      <c r="G26" s="30" t="n">
        <f aca="false">172+12.75+47.4</f>
        <v>232.15</v>
      </c>
      <c r="H26" s="31" t="n">
        <f aca="false">+F26*G26</f>
        <v>1857.2</v>
      </c>
    </row>
    <row r="27" customFormat="false" ht="14.25" hidden="false" customHeight="false" outlineLevel="0" collapsed="false">
      <c r="A27" s="1" t="s">
        <v>60</v>
      </c>
      <c r="B27" s="2" t="s">
        <v>61</v>
      </c>
      <c r="C27" s="12" t="s">
        <v>2</v>
      </c>
      <c r="D27" s="13" t="n">
        <v>0</v>
      </c>
      <c r="E27" s="21" t="n">
        <v>0</v>
      </c>
      <c r="F27" s="22" t="n">
        <v>0</v>
      </c>
      <c r="G27" s="22" t="n">
        <f aca="false">138+2+4</f>
        <v>144</v>
      </c>
      <c r="H27" s="22" t="n">
        <v>0</v>
      </c>
    </row>
    <row r="28" customFormat="false" ht="14.25" hidden="false" customHeight="false" outlineLevel="0" collapsed="false">
      <c r="A28" s="1" t="s">
        <v>62</v>
      </c>
      <c r="B28" s="2" t="s">
        <v>63</v>
      </c>
      <c r="C28" s="12" t="s">
        <v>2</v>
      </c>
      <c r="D28" s="13" t="n">
        <v>0</v>
      </c>
      <c r="E28" s="14" t="n">
        <v>0</v>
      </c>
      <c r="F28" s="12" t="n">
        <v>0</v>
      </c>
      <c r="G28" s="12" t="n">
        <f aca="false">172+12.75</f>
        <v>184.75</v>
      </c>
      <c r="H28" s="28" t="n">
        <v>0</v>
      </c>
    </row>
    <row r="29" customFormat="false" ht="14.25" hidden="false" customHeight="false" outlineLevel="0" collapsed="false">
      <c r="A29" s="1" t="s">
        <v>64</v>
      </c>
      <c r="B29" s="2" t="s">
        <v>65</v>
      </c>
      <c r="C29" s="16" t="s">
        <v>2</v>
      </c>
      <c r="D29" s="13" t="n">
        <v>0</v>
      </c>
      <c r="E29" s="17" t="n">
        <v>3.78</v>
      </c>
      <c r="F29" s="16" t="n">
        <f aca="false">+D29</f>
        <v>0</v>
      </c>
      <c r="G29" s="16" t="n">
        <f aca="false">172+12.75+56.88</f>
        <v>241.63</v>
      </c>
      <c r="H29" s="18" t="n">
        <f aca="false">+F29*G29</f>
        <v>0</v>
      </c>
    </row>
    <row r="30" customFormat="false" ht="14.25" hidden="false" customHeight="false" outlineLevel="0" collapsed="false">
      <c r="A30" s="1" t="s">
        <v>66</v>
      </c>
      <c r="B30" s="2" t="s">
        <v>67</v>
      </c>
      <c r="C30" s="12" t="s">
        <v>2</v>
      </c>
      <c r="D30" s="13" t="n">
        <v>0</v>
      </c>
      <c r="E30" s="21" t="n">
        <v>0</v>
      </c>
      <c r="F30" s="22" t="n">
        <v>0</v>
      </c>
      <c r="G30" s="22" t="n">
        <f aca="false">393+237+22+4+67</f>
        <v>723</v>
      </c>
      <c r="H30" s="22" t="n">
        <v>0</v>
      </c>
    </row>
    <row r="31" customFormat="false" ht="14.25" hidden="false" customHeight="false" outlineLevel="0" collapsed="false">
      <c r="A31" s="1" t="s">
        <v>68</v>
      </c>
      <c r="B31" s="2" t="s">
        <v>69</v>
      </c>
      <c r="C31" s="12" t="s">
        <v>36</v>
      </c>
      <c r="D31" s="13" t="n">
        <v>0</v>
      </c>
      <c r="E31" s="21" t="n">
        <v>0</v>
      </c>
      <c r="F31" s="22" t="n">
        <v>0</v>
      </c>
      <c r="G31" s="22" t="n">
        <f aca="false">237+37+12+393</f>
        <v>679</v>
      </c>
      <c r="H31" s="22" t="n">
        <v>0</v>
      </c>
    </row>
    <row r="32" customFormat="false" ht="14.25" hidden="false" customHeight="false" outlineLevel="0" collapsed="false">
      <c r="A32" s="1" t="s">
        <v>70</v>
      </c>
      <c r="B32" s="2" t="s">
        <v>71</v>
      </c>
      <c r="C32" s="12" t="s">
        <v>2</v>
      </c>
      <c r="D32" s="13" t="n">
        <v>0</v>
      </c>
      <c r="E32" s="21" t="n">
        <v>0</v>
      </c>
      <c r="F32" s="22" t="n">
        <v>0</v>
      </c>
      <c r="G32" s="22" t="n">
        <f aca="false">393+237+22+4+67</f>
        <v>723</v>
      </c>
      <c r="H32" s="22" t="n">
        <v>0</v>
      </c>
    </row>
    <row r="33" customFormat="false" ht="14.25" hidden="false" customHeight="false" outlineLevel="0" collapsed="false">
      <c r="A33" s="1" t="s">
        <v>72</v>
      </c>
      <c r="B33" s="2" t="s">
        <v>73</v>
      </c>
      <c r="C33" s="12" t="s">
        <v>2</v>
      </c>
      <c r="D33" s="13" t="n">
        <v>0</v>
      </c>
      <c r="E33" s="21" t="n">
        <v>0</v>
      </c>
      <c r="F33" s="22" t="n">
        <v>0</v>
      </c>
      <c r="G33" s="22" t="n">
        <f aca="false">393+237+22+4+67</f>
        <v>723</v>
      </c>
      <c r="H33" s="22" t="n">
        <v>0</v>
      </c>
    </row>
    <row r="34" customFormat="false" ht="14.25" hidden="false" customHeight="false" outlineLevel="0" collapsed="false">
      <c r="A34" s="1" t="s">
        <v>74</v>
      </c>
      <c r="B34" s="2" t="s">
        <v>75</v>
      </c>
      <c r="C34" s="16" t="s">
        <v>2</v>
      </c>
      <c r="D34" s="13" t="n">
        <v>8</v>
      </c>
      <c r="E34" s="17" t="n">
        <v>2.1</v>
      </c>
      <c r="F34" s="16" t="n">
        <f aca="false">+D34</f>
        <v>8</v>
      </c>
      <c r="G34" s="16" t="n">
        <f aca="false">393+264+440+17+20</f>
        <v>1134</v>
      </c>
      <c r="H34" s="18" t="n">
        <f aca="false">+F34*G34</f>
        <v>9072</v>
      </c>
    </row>
    <row r="35" customFormat="false" ht="14.25" hidden="false" customHeight="false" outlineLevel="0" collapsed="false">
      <c r="A35" s="1" t="s">
        <v>76</v>
      </c>
      <c r="B35" s="2" t="s">
        <v>77</v>
      </c>
      <c r="C35" s="32" t="s">
        <v>2</v>
      </c>
      <c r="D35" s="13" t="n">
        <v>21</v>
      </c>
      <c r="E35" s="33" t="n">
        <v>0.86</v>
      </c>
      <c r="F35" s="16" t="n">
        <f aca="false">+D35</f>
        <v>21</v>
      </c>
      <c r="G35" s="23" t="n">
        <v>283.6</v>
      </c>
      <c r="H35" s="18" t="n">
        <f aca="false">+F35*G35</f>
        <v>5955.6</v>
      </c>
    </row>
    <row r="36" customFormat="false" ht="14.25" hidden="false" customHeight="false" outlineLevel="0" collapsed="false">
      <c r="A36" s="1" t="s">
        <v>78</v>
      </c>
      <c r="B36" s="2" t="s">
        <v>79</v>
      </c>
      <c r="C36" s="34" t="s">
        <v>2</v>
      </c>
      <c r="D36" s="13" t="n">
        <v>0</v>
      </c>
      <c r="E36" s="35" t="n">
        <v>0.8</v>
      </c>
      <c r="F36" s="27" t="n">
        <f aca="false">+D36</f>
        <v>0</v>
      </c>
      <c r="G36" s="34" t="n">
        <v>238</v>
      </c>
      <c r="H36" s="19" t="n">
        <f aca="false">+F36*G36</f>
        <v>0</v>
      </c>
    </row>
    <row r="37" customFormat="false" ht="14.25" hidden="false" customHeight="false" outlineLevel="0" collapsed="false">
      <c r="A37" s="1" t="s">
        <v>78</v>
      </c>
      <c r="B37" s="2" t="s">
        <v>80</v>
      </c>
      <c r="C37" s="32" t="s">
        <v>2</v>
      </c>
      <c r="D37" s="13" t="n">
        <v>0</v>
      </c>
      <c r="E37" s="33" t="n">
        <v>0.638</v>
      </c>
      <c r="F37" s="16" t="n">
        <f aca="false">+D37</f>
        <v>0</v>
      </c>
      <c r="G37" s="23" t="n">
        <v>237.6</v>
      </c>
      <c r="H37" s="18" t="n">
        <f aca="false">+F37*G37</f>
        <v>0</v>
      </c>
    </row>
    <row r="38" customFormat="false" ht="14.25" hidden="false" customHeight="false" outlineLevel="0" collapsed="false">
      <c r="A38" s="1" t="s">
        <v>81</v>
      </c>
      <c r="B38" s="2" t="s">
        <v>82</v>
      </c>
      <c r="C38" s="25" t="s">
        <v>36</v>
      </c>
      <c r="D38" s="13" t="n">
        <v>70</v>
      </c>
      <c r="E38" s="26" t="n">
        <v>0.015</v>
      </c>
      <c r="F38" s="25" t="n">
        <f aca="false">D38*E38</f>
        <v>1.05</v>
      </c>
      <c r="G38" s="23" t="n">
        <v>37</v>
      </c>
      <c r="H38" s="19" t="n">
        <f aca="false">D38*G38</f>
        <v>2590</v>
      </c>
    </row>
    <row r="39" customFormat="false" ht="14.25" hidden="false" customHeight="false" outlineLevel="0" collapsed="false">
      <c r="A39" s="1" t="s">
        <v>83</v>
      </c>
      <c r="B39" s="2" t="s">
        <v>84</v>
      </c>
      <c r="C39" s="23" t="s">
        <v>36</v>
      </c>
      <c r="D39" s="13" t="n">
        <v>28</v>
      </c>
      <c r="E39" s="24" t="n">
        <v>0.098</v>
      </c>
      <c r="F39" s="23" t="n">
        <f aca="false">D39*E39</f>
        <v>2.744</v>
      </c>
      <c r="G39" s="23" t="n">
        <v>21</v>
      </c>
      <c r="H39" s="18" t="n">
        <f aca="false">D39*G39</f>
        <v>588</v>
      </c>
    </row>
    <row r="40" customFormat="false" ht="14.25" hidden="false" customHeight="false" outlineLevel="0" collapsed="false">
      <c r="A40" s="1" t="s">
        <v>85</v>
      </c>
      <c r="B40" s="2" t="s">
        <v>86</v>
      </c>
      <c r="C40" s="15" t="s">
        <v>59</v>
      </c>
      <c r="D40" s="13" t="n">
        <v>0</v>
      </c>
      <c r="E40" s="21" t="n">
        <v>0</v>
      </c>
      <c r="F40" s="22" t="n">
        <v>0</v>
      </c>
      <c r="G40" s="22" t="n">
        <f aca="false">393+237</f>
        <v>630</v>
      </c>
      <c r="H40" s="22" t="n">
        <v>0</v>
      </c>
    </row>
    <row r="41" customFormat="false" ht="14.25" hidden="false" customHeight="false" outlineLevel="0" collapsed="false">
      <c r="A41" s="1" t="s">
        <v>87</v>
      </c>
      <c r="B41" s="2" t="s">
        <v>88</v>
      </c>
      <c r="C41" s="15" t="s">
        <v>36</v>
      </c>
      <c r="D41" s="13" t="n">
        <v>0</v>
      </c>
      <c r="E41" s="21" t="n">
        <v>0</v>
      </c>
      <c r="F41" s="22" t="n">
        <v>0</v>
      </c>
      <c r="G41" s="22" t="n">
        <f aca="false">393+237</f>
        <v>630</v>
      </c>
      <c r="H41" s="22" t="n">
        <v>0</v>
      </c>
    </row>
    <row r="42" customFormat="false" ht="14.25" hidden="false" customHeight="false" outlineLevel="0" collapsed="false">
      <c r="A42" s="1" t="s">
        <v>89</v>
      </c>
      <c r="B42" s="2" t="s">
        <v>90</v>
      </c>
      <c r="C42" s="15" t="s">
        <v>36</v>
      </c>
      <c r="D42" s="13" t="n">
        <v>3</v>
      </c>
      <c r="E42" s="21" t="n">
        <v>1.3</v>
      </c>
      <c r="F42" s="22" t="n">
        <f aca="false">D42*E42</f>
        <v>3.9</v>
      </c>
      <c r="G42" s="30" t="n">
        <v>310</v>
      </c>
      <c r="H42" s="31" t="n">
        <f aca="false">+F42*G42</f>
        <v>1209</v>
      </c>
    </row>
    <row r="43" customFormat="false" ht="14.25" hidden="false" customHeight="false" outlineLevel="0" collapsed="false">
      <c r="A43" s="1" t="s">
        <v>91</v>
      </c>
      <c r="B43" s="2" t="s">
        <v>92</v>
      </c>
      <c r="C43" s="15" t="s">
        <v>36</v>
      </c>
      <c r="D43" s="13" t="n">
        <v>0</v>
      </c>
      <c r="E43" s="21" t="n">
        <v>0</v>
      </c>
      <c r="F43" s="22" t="n">
        <v>0</v>
      </c>
      <c r="G43" s="22" t="n">
        <f aca="false">393+237</f>
        <v>630</v>
      </c>
      <c r="H43" s="22" t="n">
        <v>0</v>
      </c>
    </row>
    <row r="44" customFormat="false" ht="14.25" hidden="false" customHeight="false" outlineLevel="0" collapsed="false">
      <c r="A44" s="1" t="s">
        <v>93</v>
      </c>
      <c r="B44" s="2" t="s">
        <v>94</v>
      </c>
      <c r="C44" s="16" t="s">
        <v>2</v>
      </c>
      <c r="D44" s="13" t="n">
        <v>0</v>
      </c>
      <c r="E44" s="17" t="n">
        <v>7</v>
      </c>
      <c r="F44" s="16" t="n">
        <f aca="false">+D44</f>
        <v>0</v>
      </c>
      <c r="G44" s="16" t="n">
        <f aca="false">494.95+5+22+285.2</f>
        <v>807.15</v>
      </c>
      <c r="H44" s="19" t="n">
        <f aca="false">+F44*G44</f>
        <v>0</v>
      </c>
    </row>
    <row r="45" customFormat="false" ht="14.25" hidden="false" customHeight="false" outlineLevel="0" collapsed="false">
      <c r="A45" s="1" t="s">
        <v>95</v>
      </c>
      <c r="B45" s="2" t="s">
        <v>96</v>
      </c>
      <c r="C45" s="16" t="s">
        <v>2</v>
      </c>
      <c r="D45" s="13" t="n">
        <v>21</v>
      </c>
      <c r="E45" s="17" t="n">
        <v>2.49</v>
      </c>
      <c r="F45" s="16" t="n">
        <f aca="false">+D45</f>
        <v>21</v>
      </c>
      <c r="G45" s="16" t="n">
        <v>285.2</v>
      </c>
      <c r="H45" s="18" t="n">
        <f aca="false">+F45*G45</f>
        <v>5989.2</v>
      </c>
    </row>
    <row r="46" customFormat="false" ht="14.25" hidden="false" customHeight="false" outlineLevel="0" collapsed="false">
      <c r="A46" s="1" t="s">
        <v>97</v>
      </c>
      <c r="B46" s="2" t="s">
        <v>98</v>
      </c>
      <c r="C46" s="16" t="s">
        <v>2</v>
      </c>
      <c r="D46" s="13" t="n">
        <v>14</v>
      </c>
      <c r="E46" s="17" t="n">
        <v>3.195</v>
      </c>
      <c r="F46" s="16" t="n">
        <f aca="false">+D46</f>
        <v>14</v>
      </c>
      <c r="G46" s="16" t="n">
        <v>370.3</v>
      </c>
      <c r="H46" s="18" t="n">
        <f aca="false">+F46*G46</f>
        <v>5184.2</v>
      </c>
    </row>
    <row r="47" customFormat="false" ht="14.25" hidden="false" customHeight="false" outlineLevel="0" collapsed="false">
      <c r="A47" s="1" t="s">
        <v>99</v>
      </c>
      <c r="B47" s="2" t="s">
        <v>100</v>
      </c>
      <c r="C47" s="16" t="s">
        <v>2</v>
      </c>
      <c r="D47" s="13" t="n">
        <v>1</v>
      </c>
      <c r="E47" s="17" t="n">
        <v>12</v>
      </c>
      <c r="F47" s="16" t="n">
        <f aca="false">+D47</f>
        <v>1</v>
      </c>
      <c r="G47" s="16" t="n">
        <f aca="false">285.2+370.3+2+0.9+5+22+45+483</f>
        <v>1213.4</v>
      </c>
      <c r="H47" s="19" t="n">
        <f aca="false">+F47*G47</f>
        <v>1213.4</v>
      </c>
    </row>
    <row r="48" customFormat="false" ht="14.25" hidden="false" customHeight="false" outlineLevel="0" collapsed="false">
      <c r="A48" s="1" t="s">
        <v>101</v>
      </c>
      <c r="B48" s="2" t="s">
        <v>102</v>
      </c>
      <c r="C48" s="16" t="s">
        <v>2</v>
      </c>
      <c r="D48" s="13" t="n">
        <v>0</v>
      </c>
      <c r="E48" s="17" t="n">
        <v>7</v>
      </c>
      <c r="F48" s="16" t="n">
        <f aca="false">+D48</f>
        <v>0</v>
      </c>
      <c r="G48" s="16" t="n">
        <f aca="false">494.95+5+22+285.2</f>
        <v>807.15</v>
      </c>
      <c r="H48" s="19" t="n">
        <f aca="false">+F48*G48</f>
        <v>0</v>
      </c>
    </row>
    <row r="49" customFormat="false" ht="14.25" hidden="false" customHeight="false" outlineLevel="0" collapsed="false">
      <c r="A49" s="1" t="s">
        <v>103</v>
      </c>
      <c r="B49" s="2" t="s">
        <v>104</v>
      </c>
      <c r="C49" s="16" t="s">
        <v>2</v>
      </c>
      <c r="D49" s="13" t="n">
        <v>0</v>
      </c>
      <c r="E49" s="17" t="n">
        <v>10</v>
      </c>
      <c r="F49" s="16" t="n">
        <f aca="false">+D49</f>
        <v>0</v>
      </c>
      <c r="G49" s="16" t="n">
        <f aca="false">285.2+370.3+2+0.9+5+22+45+345</f>
        <v>1075.4</v>
      </c>
      <c r="H49" s="19" t="n">
        <f aca="false">+F49*G49</f>
        <v>0</v>
      </c>
    </row>
    <row r="50" customFormat="false" ht="14.25" hidden="false" customHeight="false" outlineLevel="0" collapsed="false">
      <c r="A50" s="1" t="s">
        <v>105</v>
      </c>
      <c r="B50" s="2" t="s">
        <v>106</v>
      </c>
      <c r="C50" s="32" t="s">
        <v>2</v>
      </c>
      <c r="D50" s="13" t="n">
        <v>0</v>
      </c>
      <c r="E50" s="33" t="n">
        <v>4.54</v>
      </c>
      <c r="F50" s="16" t="n">
        <f aca="false">+D50</f>
        <v>0</v>
      </c>
      <c r="G50" s="32" t="n">
        <f aca="false">370.3+2+0.9+109+12.75</f>
        <v>494.95</v>
      </c>
      <c r="H50" s="19" t="n">
        <f aca="false">+F50*G50</f>
        <v>0</v>
      </c>
    </row>
    <row r="51" s="37" customFormat="true" ht="14.25" hidden="false" customHeight="false" outlineLevel="0" collapsed="false">
      <c r="A51" s="2" t="s">
        <v>107</v>
      </c>
      <c r="B51" s="2" t="s">
        <v>108</v>
      </c>
      <c r="C51" s="34" t="s">
        <v>2</v>
      </c>
      <c r="D51" s="36" t="n">
        <v>2</v>
      </c>
      <c r="E51" s="35" t="n">
        <v>4.54</v>
      </c>
      <c r="F51" s="27" t="n">
        <f aca="false">+D51</f>
        <v>2</v>
      </c>
      <c r="G51" s="34" t="n">
        <f aca="false">370.3+2+0.9+109+12.75</f>
        <v>494.95</v>
      </c>
      <c r="H51" s="19" t="n">
        <f aca="false">+F51*G51</f>
        <v>989.9</v>
      </c>
    </row>
    <row r="52" customFormat="false" ht="14.25" hidden="false" customHeight="false" outlineLevel="0" collapsed="false">
      <c r="A52" s="1" t="s">
        <v>109</v>
      </c>
      <c r="B52" s="2" t="s">
        <v>110</v>
      </c>
      <c r="C52" s="16" t="s">
        <v>2</v>
      </c>
      <c r="D52" s="13" t="n">
        <v>0</v>
      </c>
      <c r="E52" s="17" t="n">
        <v>6.68</v>
      </c>
      <c r="F52" s="16" t="n">
        <f aca="false">+D52</f>
        <v>0</v>
      </c>
      <c r="G52" s="32" t="n">
        <f aca="false">370.3+2+0.9+71.1+12.75</f>
        <v>457.05</v>
      </c>
      <c r="H52" s="19" t="n">
        <f aca="false">+F52*G52</f>
        <v>0</v>
      </c>
    </row>
    <row r="53" customFormat="false" ht="14.25" hidden="false" customHeight="false" outlineLevel="0" collapsed="false">
      <c r="A53" s="1" t="s">
        <v>111</v>
      </c>
      <c r="B53" s="2" t="s">
        <v>112</v>
      </c>
      <c r="C53" s="16" t="s">
        <v>2</v>
      </c>
      <c r="D53" s="13" t="n">
        <v>0</v>
      </c>
      <c r="E53" s="17" t="n">
        <v>6.68</v>
      </c>
      <c r="F53" s="16" t="n">
        <f aca="false">+D53</f>
        <v>0</v>
      </c>
      <c r="G53" s="32" t="n">
        <f aca="false">370.3+2+0.9+71.1+12.75</f>
        <v>457.05</v>
      </c>
      <c r="H53" s="19" t="n">
        <f aca="false">+F53*G53</f>
        <v>0</v>
      </c>
    </row>
    <row r="54" customFormat="false" ht="14.25" hidden="false" customHeight="false" outlineLevel="0" collapsed="false">
      <c r="A54" s="1" t="s">
        <v>113</v>
      </c>
      <c r="B54" s="2" t="s">
        <v>114</v>
      </c>
      <c r="C54" s="12" t="s">
        <v>2</v>
      </c>
      <c r="D54" s="13" t="n">
        <v>0</v>
      </c>
      <c r="E54" s="21" t="n">
        <v>0</v>
      </c>
      <c r="F54" s="22" t="n">
        <f aca="false">+D54</f>
        <v>0</v>
      </c>
      <c r="G54" s="22" t="n">
        <f aca="false">285.2+2.5+0.45</f>
        <v>288.15</v>
      </c>
      <c r="H54" s="22" t="n">
        <v>0</v>
      </c>
    </row>
    <row r="55" customFormat="false" ht="14.25" hidden="false" customHeight="false" outlineLevel="0" collapsed="false">
      <c r="A55" s="1" t="s">
        <v>115</v>
      </c>
      <c r="B55" s="2" t="s">
        <v>116</v>
      </c>
      <c r="C55" s="16" t="s">
        <v>2</v>
      </c>
      <c r="D55" s="13" t="n">
        <v>2</v>
      </c>
      <c r="E55" s="17" t="n">
        <v>6.6</v>
      </c>
      <c r="F55" s="16" t="n">
        <f aca="false">+D55</f>
        <v>2</v>
      </c>
      <c r="G55" s="16" t="n">
        <f aca="false">438.55+33+7.5+267.95</f>
        <v>747</v>
      </c>
      <c r="H55" s="19" t="n">
        <f aca="false">+F55*G55</f>
        <v>1494</v>
      </c>
    </row>
    <row r="56" customFormat="false" ht="14.25" hidden="false" customHeight="false" outlineLevel="0" collapsed="false">
      <c r="A56" s="1" t="s">
        <v>117</v>
      </c>
      <c r="B56" s="2" t="s">
        <v>118</v>
      </c>
      <c r="C56" s="16" t="s">
        <v>2</v>
      </c>
      <c r="D56" s="13" t="n">
        <v>0</v>
      </c>
      <c r="E56" s="17" t="n">
        <v>2.46</v>
      </c>
      <c r="F56" s="16" t="n">
        <f aca="false">+D56</f>
        <v>0</v>
      </c>
      <c r="G56" s="23" t="n">
        <f aca="false">267.95</f>
        <v>267.95</v>
      </c>
      <c r="H56" s="18" t="n">
        <f aca="false">+G56*F56</f>
        <v>0</v>
      </c>
    </row>
    <row r="57" customFormat="false" ht="14.25" hidden="false" customHeight="false" outlineLevel="0" collapsed="false">
      <c r="A57" s="1" t="s">
        <v>119</v>
      </c>
      <c r="B57" s="2" t="s">
        <v>120</v>
      </c>
      <c r="C57" s="16" t="s">
        <v>2</v>
      </c>
      <c r="D57" s="13" t="n">
        <v>2</v>
      </c>
      <c r="E57" s="17" t="n">
        <v>3.165</v>
      </c>
      <c r="F57" s="16" t="n">
        <f aca="false">+D57</f>
        <v>2</v>
      </c>
      <c r="G57" s="23" t="n">
        <f aca="false">351.9+12.65</f>
        <v>364.55</v>
      </c>
      <c r="H57" s="18" t="n">
        <f aca="false">+G57*F57</f>
        <v>729.1</v>
      </c>
    </row>
    <row r="58" customFormat="false" ht="14.25" hidden="false" customHeight="false" outlineLevel="0" collapsed="false">
      <c r="A58" s="1" t="s">
        <v>121</v>
      </c>
      <c r="B58" s="2" t="s">
        <v>122</v>
      </c>
      <c r="C58" s="12" t="s">
        <v>36</v>
      </c>
      <c r="D58" s="13" t="n">
        <v>20</v>
      </c>
      <c r="E58" s="14" t="n">
        <v>0.032</v>
      </c>
      <c r="F58" s="12" t="n">
        <f aca="false">D58*E58</f>
        <v>0.64</v>
      </c>
      <c r="G58" s="12" t="n">
        <v>45</v>
      </c>
      <c r="H58" s="28" t="n">
        <f aca="false">D58*G58</f>
        <v>900</v>
      </c>
    </row>
    <row r="59" customFormat="false" ht="14.25" hidden="false" customHeight="false" outlineLevel="0" collapsed="false">
      <c r="A59" s="1" t="s">
        <v>123</v>
      </c>
      <c r="B59" s="2" t="s">
        <v>124</v>
      </c>
      <c r="C59" s="16" t="s">
        <v>2</v>
      </c>
      <c r="D59" s="13" t="n">
        <v>0</v>
      </c>
      <c r="E59" s="17" t="n">
        <v>10</v>
      </c>
      <c r="F59" s="16" t="n">
        <f aca="false">+D59</f>
        <v>0</v>
      </c>
      <c r="G59" s="16" t="n">
        <f aca="false">267.95+364.55+6+0.9+7.5+33+45+345</f>
        <v>1069.9</v>
      </c>
      <c r="H59" s="19" t="n">
        <f aca="false">+F59*G59</f>
        <v>0</v>
      </c>
    </row>
    <row r="60" customFormat="false" ht="14.25" hidden="false" customHeight="false" outlineLevel="0" collapsed="false">
      <c r="A60" s="1" t="s">
        <v>125</v>
      </c>
      <c r="B60" s="2" t="s">
        <v>126</v>
      </c>
      <c r="C60" s="16" t="s">
        <v>2</v>
      </c>
      <c r="D60" s="13" t="n">
        <v>0</v>
      </c>
      <c r="E60" s="17" t="n">
        <v>7</v>
      </c>
      <c r="F60" s="16" t="n">
        <f aca="false">+D60</f>
        <v>0</v>
      </c>
      <c r="G60" s="16" t="n">
        <f aca="false">476.45+33+7.5+267.95+45</f>
        <v>829.9</v>
      </c>
      <c r="H60" s="19" t="n">
        <f aca="false">+F60*G60</f>
        <v>0</v>
      </c>
    </row>
    <row r="61" customFormat="false" ht="14.25" hidden="false" customHeight="false" outlineLevel="0" collapsed="false">
      <c r="A61" s="1" t="s">
        <v>127</v>
      </c>
      <c r="B61" s="2" t="s">
        <v>128</v>
      </c>
      <c r="C61" s="16" t="s">
        <v>2</v>
      </c>
      <c r="D61" s="13" t="n">
        <v>0</v>
      </c>
      <c r="E61" s="17" t="n">
        <v>13.5</v>
      </c>
      <c r="F61" s="16" t="n">
        <f aca="false">+D61</f>
        <v>0</v>
      </c>
      <c r="G61" s="16" t="n">
        <f aca="false">267.95+364.55+2+0.9+7.5+33+45+483</f>
        <v>1203.9</v>
      </c>
      <c r="H61" s="19" t="n">
        <f aca="false">+F61*G61</f>
        <v>0</v>
      </c>
    </row>
    <row r="62" customFormat="false" ht="14.25" hidden="false" customHeight="false" outlineLevel="0" collapsed="false">
      <c r="A62" s="1" t="s">
        <v>129</v>
      </c>
      <c r="B62" s="2" t="s">
        <v>130</v>
      </c>
      <c r="D62" s="13" t="n">
        <v>287</v>
      </c>
    </row>
    <row r="63" customFormat="false" ht="14.25" hidden="false" customHeight="false" outlineLevel="0" collapsed="false">
      <c r="A63" s="1" t="s">
        <v>131</v>
      </c>
      <c r="B63" s="2" t="s">
        <v>132</v>
      </c>
      <c r="C63" s="12" t="s">
        <v>2</v>
      </c>
      <c r="D63" s="13" t="n">
        <v>0</v>
      </c>
      <c r="E63" s="21" t="n">
        <v>0</v>
      </c>
      <c r="F63" s="22" t="n">
        <v>0</v>
      </c>
      <c r="G63" s="22" t="n">
        <f aca="false">364+483+69.5</f>
        <v>916.5</v>
      </c>
      <c r="H63" s="22" t="n">
        <v>0</v>
      </c>
    </row>
    <row r="64" customFormat="false" ht="14.25" hidden="false" customHeight="false" outlineLevel="0" collapsed="false">
      <c r="A64" s="1" t="s">
        <v>133</v>
      </c>
      <c r="B64" s="2" t="s">
        <v>134</v>
      </c>
      <c r="C64" s="32" t="s">
        <v>2</v>
      </c>
      <c r="D64" s="13" t="n">
        <v>0</v>
      </c>
      <c r="E64" s="33" t="n">
        <v>4.42</v>
      </c>
      <c r="F64" s="16" t="n">
        <f aca="false">+D64</f>
        <v>0</v>
      </c>
      <c r="G64" s="16" t="n">
        <f aca="false">364.55+0.9+2+109</f>
        <v>476.45</v>
      </c>
      <c r="H64" s="19" t="n">
        <f aca="false">+F64*G64</f>
        <v>0</v>
      </c>
    </row>
    <row r="65" customFormat="false" ht="14.25" hidden="false" customHeight="false" outlineLevel="0" collapsed="false">
      <c r="A65" s="1" t="s">
        <v>135</v>
      </c>
      <c r="B65" s="2" t="s">
        <v>136</v>
      </c>
      <c r="C65" s="12" t="s">
        <v>2</v>
      </c>
      <c r="D65" s="13" t="n">
        <v>0</v>
      </c>
      <c r="E65" s="21" t="n">
        <v>0</v>
      </c>
      <c r="F65" s="22" t="n">
        <v>0</v>
      </c>
      <c r="G65" s="22" t="n">
        <f aca="false">345+364</f>
        <v>709</v>
      </c>
      <c r="H65" s="22" t="n">
        <v>0</v>
      </c>
    </row>
    <row r="66" customFormat="false" ht="14.25" hidden="false" customHeight="false" outlineLevel="0" collapsed="false">
      <c r="A66" s="1" t="s">
        <v>137</v>
      </c>
      <c r="B66" s="2" t="s">
        <v>138</v>
      </c>
      <c r="C66" s="16" t="s">
        <v>2</v>
      </c>
      <c r="D66" s="13" t="n">
        <v>2</v>
      </c>
      <c r="E66" s="17" t="n">
        <v>3.8</v>
      </c>
      <c r="F66" s="16" t="n">
        <f aca="false">+D66</f>
        <v>2</v>
      </c>
      <c r="G66" s="16" t="n">
        <f aca="false">364.55+0.9+2+71.1</f>
        <v>438.55</v>
      </c>
      <c r="H66" s="19" t="n">
        <f aca="false">+F66*G66</f>
        <v>877.1</v>
      </c>
    </row>
    <row r="67" customFormat="false" ht="14.25" hidden="false" customHeight="false" outlineLevel="0" collapsed="false">
      <c r="A67" s="1" t="s">
        <v>139</v>
      </c>
      <c r="B67" s="2" t="s">
        <v>140</v>
      </c>
      <c r="C67" s="12" t="s">
        <v>2</v>
      </c>
      <c r="D67" s="13" t="n">
        <v>0</v>
      </c>
      <c r="E67" s="21" t="n">
        <v>0</v>
      </c>
      <c r="F67" s="22" t="n">
        <f aca="false">+D67</f>
        <v>0</v>
      </c>
      <c r="G67" s="22" t="n">
        <f aca="false">267.95+2.5+0.45</f>
        <v>270.9</v>
      </c>
      <c r="H67" s="22" t="n">
        <v>0</v>
      </c>
    </row>
    <row r="68" customFormat="false" ht="14.25" hidden="false" customHeight="false" outlineLevel="0" collapsed="false">
      <c r="A68" s="1" t="s">
        <v>141</v>
      </c>
      <c r="B68" s="2" t="s">
        <v>142</v>
      </c>
      <c r="C68" s="15" t="s">
        <v>36</v>
      </c>
      <c r="D68" s="13" t="n">
        <v>0</v>
      </c>
      <c r="E68" s="21" t="n">
        <v>0</v>
      </c>
      <c r="F68" s="22" t="n">
        <v>0</v>
      </c>
      <c r="G68" s="22" t="n">
        <v>0</v>
      </c>
      <c r="H68" s="22" t="n">
        <v>130</v>
      </c>
    </row>
    <row r="69" customFormat="false" ht="14.25" hidden="false" customHeight="false" outlineLevel="0" collapsed="false">
      <c r="A69" s="1" t="s">
        <v>143</v>
      </c>
      <c r="B69" s="2" t="s">
        <v>144</v>
      </c>
      <c r="C69" s="15" t="s">
        <v>2</v>
      </c>
      <c r="D69" s="13" t="n">
        <v>0</v>
      </c>
      <c r="E69" s="21" t="n">
        <v>0</v>
      </c>
      <c r="F69" s="22" t="n">
        <v>0</v>
      </c>
      <c r="G69" s="22" t="n">
        <f aca="false">364+483+69.5</f>
        <v>916.5</v>
      </c>
      <c r="H69" s="22" t="n">
        <v>0</v>
      </c>
    </row>
    <row r="70" customFormat="false" ht="14.25" hidden="false" customHeight="false" outlineLevel="0" collapsed="false">
      <c r="A70" s="1" t="s">
        <v>145</v>
      </c>
      <c r="B70" s="2" t="s">
        <v>146</v>
      </c>
      <c r="C70" s="16" t="s">
        <v>2</v>
      </c>
      <c r="D70" s="13" t="n">
        <v>0</v>
      </c>
      <c r="E70" s="17" t="n">
        <v>12</v>
      </c>
      <c r="F70" s="16" t="n">
        <f aca="false">+D70</f>
        <v>0</v>
      </c>
      <c r="G70" s="16" t="n">
        <f aca="false">824.45+7.5+33+494.04+54</f>
        <v>1412.99</v>
      </c>
      <c r="H70" s="18" t="n">
        <f aca="false">G70*D70</f>
        <v>0</v>
      </c>
    </row>
    <row r="71" customFormat="false" ht="14.25" hidden="false" customHeight="false" outlineLevel="0" collapsed="false">
      <c r="A71" s="1" t="s">
        <v>147</v>
      </c>
      <c r="B71" s="2" t="s">
        <v>148</v>
      </c>
      <c r="C71" s="27" t="s">
        <v>2</v>
      </c>
      <c r="D71" s="13" t="n">
        <v>7</v>
      </c>
      <c r="E71" s="20" t="n">
        <v>4.7</v>
      </c>
      <c r="F71" s="16" t="n">
        <f aca="false">+D71</f>
        <v>7</v>
      </c>
      <c r="G71" s="16" t="n">
        <v>494.04</v>
      </c>
      <c r="H71" s="18" t="n">
        <f aca="false">G71*D71</f>
        <v>3458.28</v>
      </c>
    </row>
    <row r="72" customFormat="false" ht="14.25" hidden="false" customHeight="false" outlineLevel="0" collapsed="false">
      <c r="A72" s="1" t="s">
        <v>149</v>
      </c>
      <c r="B72" s="2" t="s">
        <v>150</v>
      </c>
      <c r="C72" s="27" t="s">
        <v>2</v>
      </c>
      <c r="D72" s="13" t="n">
        <v>7</v>
      </c>
      <c r="E72" s="20" t="n">
        <v>5.501</v>
      </c>
      <c r="F72" s="16" t="n">
        <f aca="false">+D72</f>
        <v>7</v>
      </c>
      <c r="G72" s="16" t="n">
        <v>650.8</v>
      </c>
      <c r="H72" s="18" t="n">
        <f aca="false">G72*D72</f>
        <v>4555.6</v>
      </c>
    </row>
    <row r="73" customFormat="false" ht="14.25" hidden="false" customHeight="false" outlineLevel="0" collapsed="false">
      <c r="A73" s="1" t="s">
        <v>151</v>
      </c>
      <c r="B73" s="2" t="s">
        <v>152</v>
      </c>
      <c r="C73" s="16" t="s">
        <v>36</v>
      </c>
      <c r="D73" s="13" t="n">
        <v>6</v>
      </c>
      <c r="E73" s="17" t="n">
        <v>0.36</v>
      </c>
      <c r="F73" s="16" t="n">
        <f aca="false">D73*E73</f>
        <v>2.16</v>
      </c>
      <c r="G73" s="16" t="n">
        <v>54</v>
      </c>
      <c r="H73" s="18" t="n">
        <f aca="false">D73*G73</f>
        <v>324</v>
      </c>
    </row>
    <row r="74" customFormat="false" ht="14.25" hidden="false" customHeight="false" outlineLevel="0" collapsed="false">
      <c r="A74" s="1" t="s">
        <v>153</v>
      </c>
      <c r="B74" s="2" t="s">
        <v>154</v>
      </c>
      <c r="C74" s="16" t="s">
        <v>36</v>
      </c>
      <c r="D74" s="13" t="n">
        <v>0</v>
      </c>
      <c r="E74" s="5" t="n">
        <v>0</v>
      </c>
      <c r="F74" s="3" t="n">
        <v>0</v>
      </c>
      <c r="G74" s="3" t="n">
        <v>0</v>
      </c>
      <c r="H74" s="3" t="n">
        <v>0</v>
      </c>
    </row>
    <row r="75" customFormat="false" ht="14.25" hidden="false" customHeight="false" outlineLevel="0" collapsed="false">
      <c r="A75" s="1" t="s">
        <v>155</v>
      </c>
      <c r="B75" s="2" t="s">
        <v>156</v>
      </c>
      <c r="C75" s="16" t="s">
        <v>36</v>
      </c>
      <c r="D75" s="13" t="n">
        <v>0</v>
      </c>
      <c r="E75" s="5" t="n">
        <v>0</v>
      </c>
      <c r="F75" s="3" t="n">
        <v>0</v>
      </c>
      <c r="G75" s="3" t="n">
        <v>0</v>
      </c>
      <c r="H75" s="3" t="n">
        <v>0</v>
      </c>
    </row>
    <row r="76" customFormat="false" ht="14.25" hidden="false" customHeight="false" outlineLevel="0" collapsed="false">
      <c r="A76" s="1" t="s">
        <v>157</v>
      </c>
      <c r="B76" s="2" t="s">
        <v>158</v>
      </c>
      <c r="C76" s="16" t="s">
        <v>2</v>
      </c>
      <c r="D76" s="13" t="n">
        <v>0</v>
      </c>
      <c r="E76" s="17" t="n">
        <v>22</v>
      </c>
      <c r="F76" s="16" t="n">
        <f aca="false">+D76</f>
        <v>0</v>
      </c>
      <c r="G76" s="16" t="n">
        <f aca="false">1032+494.04+650.8+4+0.9+54+33+7.5</f>
        <v>2276.24</v>
      </c>
      <c r="H76" s="18" t="n">
        <f aca="false">G76*D76</f>
        <v>0</v>
      </c>
    </row>
    <row r="77" s="37" customFormat="true" ht="14.25" hidden="false" customHeight="false" outlineLevel="0" collapsed="false">
      <c r="A77" s="2" t="s">
        <v>159</v>
      </c>
      <c r="B77" s="2" t="s">
        <v>160</v>
      </c>
      <c r="C77" s="27" t="s">
        <v>36</v>
      </c>
      <c r="D77" s="36" t="n">
        <v>100</v>
      </c>
      <c r="E77" s="26" t="n">
        <v>0.04</v>
      </c>
      <c r="F77" s="25" t="n">
        <f aca="false">D77*E77</f>
        <v>4</v>
      </c>
      <c r="G77" s="25" t="n">
        <v>2</v>
      </c>
      <c r="H77" s="19" t="n">
        <f aca="false">+G77*F77</f>
        <v>8</v>
      </c>
    </row>
    <row r="78" customFormat="false" ht="14.25" hidden="false" customHeight="false" outlineLevel="0" collapsed="false">
      <c r="A78" s="1" t="s">
        <v>161</v>
      </c>
      <c r="B78" s="2" t="s">
        <v>162</v>
      </c>
      <c r="C78" s="15" t="s">
        <v>2</v>
      </c>
      <c r="D78" s="13" t="n">
        <v>0</v>
      </c>
      <c r="E78" s="21" t="n">
        <v>0</v>
      </c>
      <c r="F78" s="22" t="n">
        <v>0</v>
      </c>
      <c r="G78" s="22" t="n">
        <f aca="false">650.8</f>
        <v>650.8</v>
      </c>
      <c r="H78" s="22" t="n">
        <v>0</v>
      </c>
    </row>
    <row r="79" customFormat="false" ht="14.25" hidden="false" customHeight="false" outlineLevel="0" collapsed="false">
      <c r="A79" s="1" t="s">
        <v>163</v>
      </c>
      <c r="B79" s="2" t="s">
        <v>164</v>
      </c>
      <c r="C79" s="15" t="s">
        <v>2</v>
      </c>
      <c r="D79" s="13" t="n">
        <v>6</v>
      </c>
      <c r="E79" s="14" t="n">
        <v>11.5</v>
      </c>
      <c r="F79" s="30" t="n">
        <f aca="false">+D79</f>
        <v>6</v>
      </c>
      <c r="G79" s="30" t="n">
        <f aca="false">650.8+158+2+0.9+12.75</f>
        <v>824.45</v>
      </c>
      <c r="H79" s="31" t="n">
        <f aca="false">G79*D79</f>
        <v>4946.7</v>
      </c>
    </row>
    <row r="80" customFormat="false" ht="14.25" hidden="false" customHeight="false" outlineLevel="0" collapsed="false">
      <c r="A80" s="1" t="s">
        <v>165</v>
      </c>
      <c r="B80" s="2" t="s">
        <v>166</v>
      </c>
      <c r="C80" s="15" t="s">
        <v>2</v>
      </c>
      <c r="D80" s="13" t="n">
        <v>0</v>
      </c>
      <c r="E80" s="21" t="n">
        <v>0</v>
      </c>
      <c r="F80" s="22" t="n">
        <v>0</v>
      </c>
      <c r="G80" s="22" t="n">
        <f aca="false">650.8+2</f>
        <v>652.8</v>
      </c>
      <c r="H80" s="22" t="n">
        <v>0</v>
      </c>
    </row>
    <row r="81" customFormat="false" ht="14.25" hidden="false" customHeight="false" outlineLevel="0" collapsed="false">
      <c r="A81" s="1" t="s">
        <v>167</v>
      </c>
      <c r="B81" s="2" t="s">
        <v>168</v>
      </c>
      <c r="C81" s="16" t="s">
        <v>2</v>
      </c>
      <c r="D81" s="13" t="n">
        <v>0</v>
      </c>
      <c r="E81" s="17" t="n">
        <v>0.435</v>
      </c>
      <c r="F81" s="16" t="n">
        <f aca="false">+D81*E81</f>
        <v>0</v>
      </c>
      <c r="G81" s="16" t="n">
        <v>85</v>
      </c>
      <c r="H81" s="18" t="n">
        <f aca="false">+F81*G81</f>
        <v>0</v>
      </c>
    </row>
    <row r="82" customFormat="false" ht="14.25" hidden="false" customHeight="false" outlineLevel="0" collapsed="false">
      <c r="A82" s="1" t="s">
        <v>169</v>
      </c>
      <c r="B82" s="2" t="s">
        <v>170</v>
      </c>
      <c r="C82" s="16" t="s">
        <v>2</v>
      </c>
      <c r="D82" s="13" t="n">
        <v>1</v>
      </c>
      <c r="E82" s="17" t="n">
        <v>0.29</v>
      </c>
      <c r="F82" s="16" t="n">
        <f aca="false">+D82</f>
        <v>1</v>
      </c>
      <c r="G82" s="16" t="n">
        <v>162.75</v>
      </c>
      <c r="H82" s="18" t="n">
        <f aca="false">+F82*G82</f>
        <v>162.75</v>
      </c>
    </row>
    <row r="83" customFormat="false" ht="14.25" hidden="false" customHeight="false" outlineLevel="0" collapsed="false">
      <c r="A83" s="1" t="s">
        <v>171</v>
      </c>
      <c r="B83" s="2" t="s">
        <v>172</v>
      </c>
      <c r="C83" s="16" t="s">
        <v>2</v>
      </c>
      <c r="D83" s="13" t="n">
        <v>0</v>
      </c>
      <c r="E83" s="17" t="n">
        <v>0.956</v>
      </c>
      <c r="F83" s="16" t="n">
        <f aca="false">+D83*E83</f>
        <v>0</v>
      </c>
      <c r="G83" s="16" t="n">
        <v>85</v>
      </c>
      <c r="H83" s="18" t="n">
        <f aca="false">G83*F83</f>
        <v>0</v>
      </c>
    </row>
    <row r="84" customFormat="false" ht="14.25" hidden="false" customHeight="false" outlineLevel="0" collapsed="false">
      <c r="A84" s="1" t="s">
        <v>173</v>
      </c>
      <c r="B84" s="2" t="s">
        <v>174</v>
      </c>
      <c r="C84" s="16" t="s">
        <v>2</v>
      </c>
      <c r="D84" s="13" t="n">
        <v>2</v>
      </c>
      <c r="E84" s="17" t="n">
        <v>0.49</v>
      </c>
      <c r="F84" s="16" t="n">
        <f aca="false">+D84</f>
        <v>2</v>
      </c>
      <c r="G84" s="16" t="n">
        <v>296.16</v>
      </c>
      <c r="H84" s="18" t="n">
        <f aca="false">G84*D84</f>
        <v>592.32</v>
      </c>
    </row>
    <row r="85" s="37" customFormat="true" ht="14.25" hidden="false" customHeight="false" outlineLevel="0" collapsed="false">
      <c r="A85" s="2" t="s">
        <v>175</v>
      </c>
      <c r="B85" s="2" t="s">
        <v>176</v>
      </c>
      <c r="C85" s="15" t="s">
        <v>2</v>
      </c>
      <c r="D85" s="36" t="n">
        <v>12</v>
      </c>
      <c r="E85" s="21" t="n">
        <v>0</v>
      </c>
      <c r="F85" s="22" t="n">
        <v>0</v>
      </c>
      <c r="G85" s="22" t="n">
        <v>90</v>
      </c>
      <c r="H85" s="22" t="n">
        <v>0</v>
      </c>
    </row>
    <row r="86" customFormat="false" ht="14.25" hidden="false" customHeight="false" outlineLevel="0" collapsed="false">
      <c r="A86" s="1" t="s">
        <v>177</v>
      </c>
      <c r="B86" s="2" t="s">
        <v>178</v>
      </c>
      <c r="C86" s="12" t="s">
        <v>2</v>
      </c>
      <c r="D86" s="13" t="n">
        <v>0</v>
      </c>
      <c r="E86" s="21" t="n">
        <v>0</v>
      </c>
      <c r="F86" s="22" t="n">
        <f aca="false">+D86*E86</f>
        <v>0</v>
      </c>
      <c r="G86" s="22" t="n">
        <v>90</v>
      </c>
      <c r="H86" s="22" t="n">
        <f aca="false">+F86*G86</f>
        <v>0</v>
      </c>
    </row>
    <row r="87" customFormat="false" ht="14.25" hidden="false" customHeight="false" outlineLevel="0" collapsed="false">
      <c r="A87" s="1" t="s">
        <v>179</v>
      </c>
      <c r="B87" s="2" t="s">
        <v>180</v>
      </c>
      <c r="C87" s="16" t="s">
        <v>2</v>
      </c>
      <c r="D87" s="13" t="n">
        <v>0</v>
      </c>
      <c r="E87" s="17" t="n">
        <v>5.58</v>
      </c>
      <c r="F87" s="16" t="n">
        <f aca="false">+D87*E87</f>
        <v>0</v>
      </c>
      <c r="G87" s="27" t="n">
        <v>92</v>
      </c>
      <c r="H87" s="18" t="n">
        <f aca="false">+F87*G87</f>
        <v>0</v>
      </c>
    </row>
    <row r="88" customFormat="false" ht="14.25" hidden="false" customHeight="false" outlineLevel="0" collapsed="false">
      <c r="A88" s="1" t="s">
        <v>181</v>
      </c>
      <c r="B88" s="2" t="s">
        <v>182</v>
      </c>
      <c r="C88" s="16" t="s">
        <v>2</v>
      </c>
      <c r="D88" s="13" t="n">
        <v>0</v>
      </c>
      <c r="E88" s="17" t="n">
        <v>9.66</v>
      </c>
      <c r="F88" s="16" t="n">
        <f aca="false">+D88*E88</f>
        <v>0</v>
      </c>
      <c r="G88" s="16" t="n">
        <v>92</v>
      </c>
      <c r="H88" s="18" t="n">
        <f aca="false">+F88*G88</f>
        <v>0</v>
      </c>
    </row>
    <row r="89" customFormat="false" ht="14.25" hidden="false" customHeight="false" outlineLevel="0" collapsed="false">
      <c r="A89" s="1" t="s">
        <v>183</v>
      </c>
      <c r="B89" s="2" t="s">
        <v>184</v>
      </c>
      <c r="C89" s="12" t="s">
        <v>2</v>
      </c>
      <c r="D89" s="13" t="n">
        <v>0</v>
      </c>
      <c r="E89" s="14" t="n">
        <v>2</v>
      </c>
      <c r="F89" s="12" t="n">
        <f aca="false">+D89*E89</f>
        <v>0</v>
      </c>
      <c r="G89" s="12" t="n">
        <v>95</v>
      </c>
      <c r="H89" s="28" t="n">
        <f aca="false">+F89*G89</f>
        <v>0</v>
      </c>
    </row>
    <row r="90" customFormat="false" ht="14.25" hidden="false" customHeight="false" outlineLevel="0" collapsed="false">
      <c r="A90" s="1" t="s">
        <v>185</v>
      </c>
      <c r="B90" s="2" t="s">
        <v>186</v>
      </c>
      <c r="C90" s="12" t="s">
        <v>2</v>
      </c>
      <c r="D90" s="13" t="n">
        <v>0</v>
      </c>
      <c r="E90" s="14" t="n">
        <v>1.9</v>
      </c>
      <c r="F90" s="12" t="n">
        <f aca="false">+D90*E90</f>
        <v>0</v>
      </c>
      <c r="G90" s="12" t="n">
        <v>95</v>
      </c>
      <c r="H90" s="28" t="n">
        <f aca="false">+F90*G90</f>
        <v>0</v>
      </c>
    </row>
    <row r="91" customFormat="false" ht="14.25" hidden="false" customHeight="false" outlineLevel="0" collapsed="false">
      <c r="A91" s="1" t="s">
        <v>187</v>
      </c>
      <c r="B91" s="2" t="s">
        <v>188</v>
      </c>
      <c r="C91" s="12" t="s">
        <v>2</v>
      </c>
      <c r="D91" s="13" t="n">
        <v>0</v>
      </c>
      <c r="E91" s="14" t="n">
        <v>1.9</v>
      </c>
      <c r="F91" s="12" t="n">
        <f aca="false">+D91*E91</f>
        <v>0</v>
      </c>
      <c r="G91" s="12" t="n">
        <v>95</v>
      </c>
      <c r="H91" s="28" t="n">
        <f aca="false">+F91*G91</f>
        <v>0</v>
      </c>
    </row>
    <row r="92" customFormat="false" ht="14.25" hidden="false" customHeight="false" outlineLevel="0" collapsed="false">
      <c r="A92" s="1" t="s">
        <v>189</v>
      </c>
      <c r="B92" s="2" t="s">
        <v>190</v>
      </c>
      <c r="C92" s="12" t="s">
        <v>2</v>
      </c>
      <c r="D92" s="13" t="n">
        <v>0</v>
      </c>
      <c r="E92" s="21" t="n">
        <v>0</v>
      </c>
      <c r="F92" s="22" t="n">
        <v>0</v>
      </c>
      <c r="G92" s="22" t="n">
        <v>90</v>
      </c>
      <c r="H92" s="22" t="n">
        <v>0</v>
      </c>
    </row>
    <row r="93" customFormat="false" ht="14.25" hidden="false" customHeight="false" outlineLevel="0" collapsed="false">
      <c r="A93" s="1" t="s">
        <v>191</v>
      </c>
      <c r="B93" s="2" t="s">
        <v>192</v>
      </c>
      <c r="C93" s="16" t="s">
        <v>2</v>
      </c>
      <c r="D93" s="13" t="n">
        <v>0</v>
      </c>
      <c r="E93" s="17" t="n">
        <v>5.9</v>
      </c>
      <c r="F93" s="16" t="n">
        <f aca="false">+D93*E93</f>
        <v>0</v>
      </c>
      <c r="G93" s="16" t="n">
        <v>100</v>
      </c>
      <c r="H93" s="18" t="n">
        <f aca="false">+F93*G93</f>
        <v>0</v>
      </c>
    </row>
    <row r="94" customFormat="false" ht="14.25" hidden="false" customHeight="false" outlineLevel="0" collapsed="false">
      <c r="A94" s="1" t="s">
        <v>193</v>
      </c>
      <c r="B94" s="2" t="s">
        <v>194</v>
      </c>
      <c r="D94" s="13" t="n">
        <v>0</v>
      </c>
    </row>
    <row r="95" customFormat="false" ht="14.25" hidden="false" customHeight="false" outlineLevel="0" collapsed="false">
      <c r="A95" s="1" t="s">
        <v>195</v>
      </c>
      <c r="B95" s="2" t="s">
        <v>196</v>
      </c>
      <c r="C95" s="16" t="s">
        <v>2</v>
      </c>
      <c r="D95" s="13" t="n">
        <v>0</v>
      </c>
      <c r="E95" s="17" t="n">
        <v>8.32</v>
      </c>
      <c r="F95" s="16" t="n">
        <f aca="false">+D95*E95</f>
        <v>0</v>
      </c>
      <c r="G95" s="16" t="n">
        <v>100</v>
      </c>
      <c r="H95" s="18" t="n">
        <f aca="false">+F95*G95</f>
        <v>0</v>
      </c>
    </row>
    <row r="96" customFormat="false" ht="14.25" hidden="false" customHeight="false" outlineLevel="0" collapsed="false">
      <c r="A96" s="1" t="s">
        <v>197</v>
      </c>
      <c r="B96" s="2" t="s">
        <v>198</v>
      </c>
      <c r="C96" s="16" t="s">
        <v>2</v>
      </c>
      <c r="D96" s="13" t="n">
        <v>0</v>
      </c>
      <c r="E96" s="17" t="n">
        <v>8.03</v>
      </c>
      <c r="F96" s="16" t="n">
        <f aca="false">+D96*E96</f>
        <v>0</v>
      </c>
      <c r="G96" s="16" t="n">
        <v>100</v>
      </c>
      <c r="H96" s="18" t="n">
        <f aca="false">+F96*G96</f>
        <v>0</v>
      </c>
    </row>
    <row r="97" customFormat="false" ht="14.25" hidden="false" customHeight="false" outlineLevel="0" collapsed="false">
      <c r="A97" s="1" t="s">
        <v>199</v>
      </c>
      <c r="B97" s="2" t="s">
        <v>200</v>
      </c>
      <c r="C97" s="16" t="s">
        <v>2</v>
      </c>
      <c r="D97" s="13" t="n">
        <v>0</v>
      </c>
      <c r="E97" s="17" t="n">
        <v>8.32</v>
      </c>
      <c r="F97" s="16" t="n">
        <f aca="false">+D97*E97</f>
        <v>0</v>
      </c>
      <c r="G97" s="16" t="n">
        <v>100</v>
      </c>
      <c r="H97" s="18" t="n">
        <f aca="false">+F97*G97</f>
        <v>0</v>
      </c>
    </row>
    <row r="98" customFormat="false" ht="14.25" hidden="false" customHeight="false" outlineLevel="0" collapsed="false">
      <c r="A98" s="1" t="s">
        <v>201</v>
      </c>
      <c r="B98" s="2" t="s">
        <v>202</v>
      </c>
      <c r="C98" s="16" t="s">
        <v>2</v>
      </c>
      <c r="D98" s="13" t="n">
        <v>0</v>
      </c>
      <c r="E98" s="17" t="n">
        <v>5.12</v>
      </c>
      <c r="F98" s="16" t="n">
        <f aca="false">+D98*E98</f>
        <v>0</v>
      </c>
      <c r="G98" s="16" t="n">
        <v>105</v>
      </c>
      <c r="H98" s="18" t="n">
        <f aca="false">+F98*G98</f>
        <v>0</v>
      </c>
    </row>
    <row r="99" customFormat="false" ht="14.25" hidden="false" customHeight="false" outlineLevel="0" collapsed="false">
      <c r="A99" s="1" t="s">
        <v>203</v>
      </c>
      <c r="B99" s="2" t="s">
        <v>204</v>
      </c>
      <c r="C99" s="16" t="s">
        <v>2</v>
      </c>
      <c r="D99" s="13" t="n">
        <v>0</v>
      </c>
      <c r="E99" s="17" t="n">
        <v>8.82</v>
      </c>
      <c r="F99" s="16" t="n">
        <f aca="false">+D99*E99</f>
        <v>0</v>
      </c>
      <c r="G99" s="16" t="n">
        <v>100</v>
      </c>
      <c r="H99" s="18" t="n">
        <f aca="false">+F99*G99</f>
        <v>0</v>
      </c>
    </row>
    <row r="100" s="37" customFormat="true" ht="14.25" hidden="false" customHeight="false" outlineLevel="0" collapsed="false">
      <c r="A100" s="2" t="s">
        <v>205</v>
      </c>
      <c r="B100" s="2" t="s">
        <v>206</v>
      </c>
      <c r="C100" s="15" t="s">
        <v>2</v>
      </c>
      <c r="D100" s="36" t="n">
        <v>1</v>
      </c>
      <c r="E100" s="21" t="n">
        <v>0</v>
      </c>
      <c r="F100" s="22" t="n">
        <v>0</v>
      </c>
      <c r="G100" s="22" t="n">
        <v>90</v>
      </c>
      <c r="H100" s="22" t="n">
        <v>0</v>
      </c>
    </row>
    <row r="101" customFormat="false" ht="14.25" hidden="false" customHeight="false" outlineLevel="0" collapsed="false">
      <c r="A101" s="1" t="s">
        <v>207</v>
      </c>
      <c r="B101" s="2" t="s">
        <v>208</v>
      </c>
      <c r="C101" s="16" t="s">
        <v>2</v>
      </c>
      <c r="D101" s="13" t="n">
        <v>0</v>
      </c>
      <c r="E101" s="17" t="n">
        <v>13</v>
      </c>
      <c r="F101" s="16" t="n">
        <f aca="false">+D101*E101</f>
        <v>0</v>
      </c>
      <c r="G101" s="16" t="n">
        <v>100</v>
      </c>
      <c r="H101" s="18" t="n">
        <f aca="false">+F101*G101</f>
        <v>0</v>
      </c>
    </row>
    <row r="102" customFormat="false" ht="14.25" hidden="false" customHeight="false" outlineLevel="0" collapsed="false">
      <c r="A102" s="1" t="s">
        <v>209</v>
      </c>
      <c r="B102" s="2" t="s">
        <v>210</v>
      </c>
      <c r="C102" s="16" t="s">
        <v>2</v>
      </c>
      <c r="D102" s="13" t="n">
        <v>0</v>
      </c>
      <c r="E102" s="17" t="n">
        <v>13.5</v>
      </c>
      <c r="F102" s="16" t="n">
        <f aca="false">+D102*E102</f>
        <v>0</v>
      </c>
      <c r="G102" s="16" t="n">
        <v>100</v>
      </c>
      <c r="H102" s="18" t="n">
        <f aca="false">+F102*G102</f>
        <v>0</v>
      </c>
    </row>
    <row r="103" customFormat="false" ht="14.25" hidden="false" customHeight="false" outlineLevel="0" collapsed="false">
      <c r="A103" s="1" t="s">
        <v>211</v>
      </c>
      <c r="B103" s="2" t="s">
        <v>212</v>
      </c>
      <c r="D103" s="13" t="n">
        <v>0</v>
      </c>
    </row>
    <row r="104" customFormat="false" ht="14.25" hidden="false" customHeight="false" outlineLevel="0" collapsed="false">
      <c r="A104" s="1" t="s">
        <v>213</v>
      </c>
      <c r="B104" s="2" t="s">
        <v>214</v>
      </c>
      <c r="C104" s="16" t="s">
        <v>2</v>
      </c>
      <c r="D104" s="13" t="n">
        <v>0</v>
      </c>
      <c r="E104" s="17" t="n">
        <v>13.61</v>
      </c>
      <c r="F104" s="16" t="n">
        <f aca="false">+D104*E104</f>
        <v>0</v>
      </c>
      <c r="G104" s="16" t="n">
        <v>95</v>
      </c>
      <c r="H104" s="18" t="n">
        <f aca="false">+F104*G104</f>
        <v>0</v>
      </c>
    </row>
    <row r="105" customFormat="false" ht="14.25" hidden="false" customHeight="false" outlineLevel="0" collapsed="false">
      <c r="A105" s="1" t="s">
        <v>215</v>
      </c>
      <c r="B105" s="2" t="s">
        <v>216</v>
      </c>
      <c r="C105" s="27" t="s">
        <v>2</v>
      </c>
      <c r="D105" s="13" t="n">
        <v>0</v>
      </c>
      <c r="E105" s="20" t="n">
        <v>13.61</v>
      </c>
      <c r="F105" s="16" t="n">
        <f aca="false">+D105*E105</f>
        <v>0</v>
      </c>
      <c r="G105" s="16" t="n">
        <v>95</v>
      </c>
      <c r="H105" s="18" t="n">
        <f aca="false">+F105*G105</f>
        <v>0</v>
      </c>
    </row>
    <row r="106" customFormat="false" ht="14.25" hidden="false" customHeight="false" outlineLevel="0" collapsed="false">
      <c r="A106" s="1" t="s">
        <v>217</v>
      </c>
      <c r="B106" s="38" t="s">
        <v>218</v>
      </c>
      <c r="C106" s="12" t="s">
        <v>2</v>
      </c>
      <c r="D106" s="13" t="n">
        <v>1</v>
      </c>
      <c r="E106" s="21" t="n">
        <v>0</v>
      </c>
      <c r="F106" s="22" t="n">
        <f aca="false">+D106</f>
        <v>1</v>
      </c>
      <c r="G106" s="22" t="n">
        <v>90</v>
      </c>
      <c r="H106" s="22" t="n">
        <v>0</v>
      </c>
    </row>
    <row r="107" customFormat="false" ht="14.25" hidden="false" customHeight="false" outlineLevel="0" collapsed="false">
      <c r="A107" s="1" t="s">
        <v>219</v>
      </c>
      <c r="B107" s="2" t="s">
        <v>220</v>
      </c>
      <c r="C107" s="15" t="s">
        <v>2</v>
      </c>
      <c r="D107" s="13" t="n">
        <v>0</v>
      </c>
      <c r="E107" s="21" t="n">
        <v>0</v>
      </c>
      <c r="F107" s="22" t="n">
        <v>0</v>
      </c>
      <c r="G107" s="22" t="n">
        <v>95</v>
      </c>
      <c r="H107" s="22" t="n">
        <v>0</v>
      </c>
    </row>
    <row r="108" customFormat="false" ht="14.25" hidden="false" customHeight="false" outlineLevel="0" collapsed="false">
      <c r="A108" s="1" t="s">
        <v>221</v>
      </c>
      <c r="B108" s="38" t="s">
        <v>222</v>
      </c>
      <c r="C108" s="15" t="s">
        <v>2</v>
      </c>
      <c r="D108" s="13" t="n">
        <v>1</v>
      </c>
      <c r="E108" s="21" t="n">
        <v>0</v>
      </c>
      <c r="F108" s="22" t="n">
        <v>0</v>
      </c>
      <c r="G108" s="22" t="n">
        <v>95</v>
      </c>
      <c r="H108" s="22" t="n">
        <v>0</v>
      </c>
    </row>
    <row r="109" s="37" customFormat="true" ht="14.25" hidden="false" customHeight="false" outlineLevel="0" collapsed="false">
      <c r="A109" s="2" t="s">
        <v>223</v>
      </c>
      <c r="B109" s="2" t="s">
        <v>224</v>
      </c>
      <c r="C109" s="12" t="s">
        <v>2</v>
      </c>
      <c r="D109" s="36" t="n">
        <v>0</v>
      </c>
      <c r="E109" s="21" t="n">
        <v>0</v>
      </c>
      <c r="F109" s="22" t="n">
        <f aca="false">+D109</f>
        <v>0</v>
      </c>
      <c r="G109" s="22" t="n">
        <v>90</v>
      </c>
      <c r="H109" s="22" t="n">
        <v>0</v>
      </c>
    </row>
    <row r="110" s="37" customFormat="true" ht="14.25" hidden="false" customHeight="false" outlineLevel="0" collapsed="false">
      <c r="A110" s="2" t="s">
        <v>225</v>
      </c>
      <c r="B110" s="2" t="s">
        <v>226</v>
      </c>
      <c r="C110" s="27" t="s">
        <v>2</v>
      </c>
      <c r="D110" s="36" t="n">
        <v>9</v>
      </c>
      <c r="E110" s="20" t="n">
        <v>0.38</v>
      </c>
      <c r="F110" s="27" t="n">
        <f aca="false">+D110</f>
        <v>9</v>
      </c>
      <c r="G110" s="27" t="n">
        <v>183.36</v>
      </c>
      <c r="H110" s="19" t="n">
        <f aca="false">+F110*G110</f>
        <v>1650.24</v>
      </c>
    </row>
    <row r="111" s="37" customFormat="true" ht="14.25" hidden="false" customHeight="false" outlineLevel="0" collapsed="false">
      <c r="A111" s="2" t="s">
        <v>227</v>
      </c>
      <c r="B111" s="2" t="s">
        <v>228</v>
      </c>
      <c r="C111" s="15" t="s">
        <v>2</v>
      </c>
      <c r="D111" s="36" t="n">
        <v>0</v>
      </c>
      <c r="E111" s="14" t="n">
        <v>0.29</v>
      </c>
      <c r="F111" s="12" t="n">
        <f aca="false">+D111</f>
        <v>0</v>
      </c>
      <c r="G111" s="12" t="n">
        <v>162.75</v>
      </c>
      <c r="H111" s="28" t="n">
        <f aca="false">+F111*G111</f>
        <v>0</v>
      </c>
    </row>
    <row r="112" s="37" customFormat="true" ht="14.25" hidden="false" customHeight="false" outlineLevel="0" collapsed="false">
      <c r="A112" s="2" t="s">
        <v>229</v>
      </c>
      <c r="B112" s="2" t="s">
        <v>230</v>
      </c>
      <c r="C112" s="12" t="s">
        <v>2</v>
      </c>
      <c r="D112" s="36" t="n">
        <v>0</v>
      </c>
      <c r="E112" s="14" t="n">
        <v>2.03</v>
      </c>
      <c r="F112" s="12" t="n">
        <f aca="false">+D112*E112</f>
        <v>0</v>
      </c>
      <c r="G112" s="12" t="n">
        <v>95</v>
      </c>
      <c r="H112" s="28" t="n">
        <f aca="false">+F112*G112</f>
        <v>0</v>
      </c>
    </row>
    <row r="113" s="37" customFormat="true" ht="14.25" hidden="false" customHeight="false" outlineLevel="0" collapsed="false">
      <c r="A113" s="2" t="s">
        <v>231</v>
      </c>
      <c r="B113" s="2" t="s">
        <v>232</v>
      </c>
      <c r="C113" s="12" t="s">
        <v>2</v>
      </c>
      <c r="D113" s="36" t="n">
        <v>0</v>
      </c>
      <c r="E113" s="14" t="n">
        <v>2</v>
      </c>
      <c r="F113" s="12" t="n">
        <f aca="false">+D113*E113</f>
        <v>0</v>
      </c>
      <c r="G113" s="12" t="n">
        <v>95</v>
      </c>
      <c r="H113" s="28" t="n">
        <f aca="false">+F113*G113</f>
        <v>0</v>
      </c>
    </row>
    <row r="114" s="37" customFormat="true" ht="14.25" hidden="false" customHeight="false" outlineLevel="0" collapsed="false">
      <c r="A114" s="2" t="s">
        <v>233</v>
      </c>
      <c r="B114" s="2" t="s">
        <v>234</v>
      </c>
      <c r="C114" s="12" t="s">
        <v>2</v>
      </c>
      <c r="D114" s="36" t="n">
        <v>0</v>
      </c>
      <c r="E114" s="14" t="n">
        <v>2</v>
      </c>
      <c r="F114" s="12" t="n">
        <f aca="false">+D114*E114</f>
        <v>0</v>
      </c>
      <c r="G114" s="12" t="n">
        <v>95</v>
      </c>
      <c r="H114" s="28" t="n">
        <f aca="false">+F114*G114</f>
        <v>0</v>
      </c>
    </row>
    <row r="115" customFormat="false" ht="14.25" hidden="false" customHeight="false" outlineLevel="0" collapsed="false">
      <c r="A115" s="1" t="s">
        <v>235</v>
      </c>
      <c r="B115" s="2" t="s">
        <v>236</v>
      </c>
      <c r="C115" s="16" t="s">
        <v>2</v>
      </c>
      <c r="D115" s="13" t="n">
        <v>0</v>
      </c>
      <c r="E115" s="17" t="n">
        <v>2.3</v>
      </c>
      <c r="F115" s="16" t="n">
        <f aca="false">+D115*E115</f>
        <v>0</v>
      </c>
      <c r="G115" s="16" t="n">
        <v>95</v>
      </c>
      <c r="H115" s="18" t="n">
        <f aca="false">+F115*G115</f>
        <v>0</v>
      </c>
    </row>
    <row r="116" customFormat="false" ht="14.25" hidden="false" customHeight="false" outlineLevel="0" collapsed="false">
      <c r="A116" s="1" t="s">
        <v>237</v>
      </c>
      <c r="B116" s="2" t="s">
        <v>238</v>
      </c>
      <c r="C116" s="16" t="s">
        <v>2</v>
      </c>
      <c r="D116" s="13" t="n">
        <v>0</v>
      </c>
      <c r="E116" s="17" t="n">
        <v>2.3</v>
      </c>
      <c r="F116" s="16" t="n">
        <f aca="false">+D116*E116</f>
        <v>0</v>
      </c>
      <c r="G116" s="16" t="n">
        <v>95</v>
      </c>
      <c r="H116" s="18" t="n">
        <f aca="false">+F116*G116</f>
        <v>0</v>
      </c>
    </row>
    <row r="117" customFormat="false" ht="14.25" hidden="false" customHeight="false" outlineLevel="0" collapsed="false">
      <c r="A117" s="1" t="s">
        <v>239</v>
      </c>
      <c r="B117" s="2" t="s">
        <v>240</v>
      </c>
      <c r="C117" s="16" t="s">
        <v>2</v>
      </c>
      <c r="D117" s="13" t="n">
        <v>0</v>
      </c>
      <c r="E117" s="17" t="n">
        <v>3.33</v>
      </c>
      <c r="F117" s="16" t="n">
        <f aca="false">+D117*E117</f>
        <v>0</v>
      </c>
      <c r="G117" s="16" t="n">
        <v>95</v>
      </c>
      <c r="H117" s="18" t="n">
        <f aca="false">+F117*G117</f>
        <v>0</v>
      </c>
    </row>
    <row r="118" customFormat="false" ht="14.25" hidden="false" customHeight="false" outlineLevel="0" collapsed="false">
      <c r="A118" s="1" t="s">
        <v>241</v>
      </c>
      <c r="B118" s="2" t="s">
        <v>242</v>
      </c>
      <c r="C118" s="16" t="s">
        <v>2</v>
      </c>
      <c r="D118" s="13" t="n">
        <v>0</v>
      </c>
      <c r="E118" s="17" t="n">
        <v>3.33</v>
      </c>
      <c r="F118" s="16" t="n">
        <f aca="false">+D118*E118</f>
        <v>0</v>
      </c>
      <c r="G118" s="16" t="n">
        <v>95</v>
      </c>
      <c r="H118" s="18" t="n">
        <f aca="false">+F118*G118</f>
        <v>0</v>
      </c>
    </row>
    <row r="119" customFormat="false" ht="14.25" hidden="false" customHeight="false" outlineLevel="0" collapsed="false">
      <c r="A119" s="1" t="s">
        <v>243</v>
      </c>
      <c r="B119" s="2" t="s">
        <v>244</v>
      </c>
      <c r="C119" s="16" t="s">
        <v>2</v>
      </c>
      <c r="D119" s="13" t="n">
        <v>0</v>
      </c>
      <c r="E119" s="17" t="n">
        <v>5.82</v>
      </c>
      <c r="F119" s="16" t="n">
        <f aca="false">+D119*E119</f>
        <v>0</v>
      </c>
      <c r="G119" s="16" t="n">
        <v>84.5</v>
      </c>
      <c r="H119" s="18" t="n">
        <f aca="false">+F119*G119</f>
        <v>0</v>
      </c>
    </row>
    <row r="120" customFormat="false" ht="14.25" hidden="false" customHeight="false" outlineLevel="0" collapsed="false">
      <c r="A120" s="1" t="s">
        <v>245</v>
      </c>
      <c r="B120" s="2" t="s">
        <v>246</v>
      </c>
      <c r="C120" s="16" t="s">
        <v>2</v>
      </c>
      <c r="D120" s="13" t="n">
        <v>0</v>
      </c>
      <c r="E120" s="17" t="n">
        <v>8.36</v>
      </c>
      <c r="F120" s="16" t="n">
        <f aca="false">+D120*E120</f>
        <v>0</v>
      </c>
      <c r="G120" s="16" t="n">
        <v>84.5</v>
      </c>
      <c r="H120" s="18" t="n">
        <f aca="false">+F120*G120</f>
        <v>0</v>
      </c>
    </row>
    <row r="121" customFormat="false" ht="14.25" hidden="false" customHeight="false" outlineLevel="0" collapsed="false">
      <c r="A121" s="1" t="s">
        <v>247</v>
      </c>
      <c r="B121" s="2" t="s">
        <v>248</v>
      </c>
      <c r="C121" s="16" t="s">
        <v>2</v>
      </c>
      <c r="D121" s="13" t="n">
        <v>0</v>
      </c>
      <c r="E121" s="17" t="n">
        <v>2.67</v>
      </c>
      <c r="F121" s="16" t="n">
        <f aca="false">+D121*E121</f>
        <v>0</v>
      </c>
      <c r="G121" s="16" t="n">
        <v>85</v>
      </c>
      <c r="H121" s="18" t="n">
        <f aca="false">F121*G121</f>
        <v>0</v>
      </c>
    </row>
    <row r="122" customFormat="false" ht="14.25" hidden="false" customHeight="false" outlineLevel="0" collapsed="false">
      <c r="A122" s="1" t="s">
        <v>249</v>
      </c>
      <c r="B122" s="2" t="s">
        <v>250</v>
      </c>
      <c r="C122" s="16" t="s">
        <v>2</v>
      </c>
      <c r="D122" s="13" t="n">
        <v>0</v>
      </c>
      <c r="E122" s="17" t="n">
        <v>2.16</v>
      </c>
      <c r="F122" s="16" t="n">
        <f aca="false">+D122*E122</f>
        <v>0</v>
      </c>
      <c r="G122" s="16" t="n">
        <v>340</v>
      </c>
      <c r="H122" s="18" t="n">
        <f aca="false">+F122*G122</f>
        <v>0</v>
      </c>
    </row>
    <row r="123" customFormat="false" ht="14.25" hidden="false" customHeight="false" outlineLevel="0" collapsed="false">
      <c r="A123" s="1" t="s">
        <v>251</v>
      </c>
      <c r="B123" s="2" t="s">
        <v>252</v>
      </c>
      <c r="C123" s="16" t="s">
        <v>2</v>
      </c>
      <c r="D123" s="13" t="n">
        <v>0</v>
      </c>
      <c r="E123" s="17" t="n">
        <v>3.65</v>
      </c>
      <c r="F123" s="16" t="n">
        <v>1</v>
      </c>
      <c r="G123" s="16" t="n">
        <v>403.75</v>
      </c>
      <c r="H123" s="18" t="n">
        <f aca="false">G123*D123</f>
        <v>0</v>
      </c>
    </row>
    <row r="124" customFormat="false" ht="14.25" hidden="false" customHeight="false" outlineLevel="0" collapsed="false">
      <c r="A124" s="1" t="s">
        <v>253</v>
      </c>
      <c r="B124" s="2" t="s">
        <v>254</v>
      </c>
      <c r="C124" s="12" t="s">
        <v>2</v>
      </c>
      <c r="D124" s="13" t="n">
        <v>0</v>
      </c>
      <c r="E124" s="21" t="n">
        <v>0</v>
      </c>
      <c r="F124" s="22" t="n">
        <v>0</v>
      </c>
      <c r="G124" s="22" t="n">
        <v>340</v>
      </c>
      <c r="H124" s="22" t="n">
        <v>0</v>
      </c>
    </row>
    <row r="125" customFormat="false" ht="14.25" hidden="false" customHeight="false" outlineLevel="0" collapsed="false">
      <c r="A125" s="1" t="s">
        <v>255</v>
      </c>
      <c r="B125" s="2" t="s">
        <v>256</v>
      </c>
      <c r="C125" s="12" t="s">
        <v>2</v>
      </c>
      <c r="D125" s="13" t="n">
        <v>0</v>
      </c>
      <c r="E125" s="14" t="n">
        <v>0</v>
      </c>
      <c r="F125" s="12" t="n">
        <v>0</v>
      </c>
      <c r="G125" s="12" t="n">
        <v>85</v>
      </c>
      <c r="H125" s="28" t="n">
        <v>0</v>
      </c>
    </row>
    <row r="126" customFormat="false" ht="14.25" hidden="false" customHeight="false" outlineLevel="0" collapsed="false">
      <c r="A126" s="1" t="s">
        <v>257</v>
      </c>
      <c r="B126" s="2" t="s">
        <v>258</v>
      </c>
      <c r="C126" s="12" t="s">
        <v>2</v>
      </c>
      <c r="D126" s="13" t="n">
        <v>20</v>
      </c>
      <c r="E126" s="21" t="n">
        <v>0</v>
      </c>
      <c r="F126" s="22" t="n">
        <v>0</v>
      </c>
      <c r="G126" s="22"/>
      <c r="H126" s="22" t="n">
        <v>1050</v>
      </c>
    </row>
    <row r="127" customFormat="false" ht="14.25" hidden="false" customHeight="false" outlineLevel="0" collapsed="false">
      <c r="A127" s="1" t="s">
        <v>259</v>
      </c>
      <c r="B127" s="2" t="s">
        <v>260</v>
      </c>
      <c r="C127" s="12" t="s">
        <v>2</v>
      </c>
      <c r="D127" s="13" t="n">
        <v>0</v>
      </c>
      <c r="E127" s="14" t="n">
        <v>0</v>
      </c>
      <c r="F127" s="12" t="n">
        <v>0</v>
      </c>
      <c r="G127" s="12" t="n">
        <v>0</v>
      </c>
      <c r="H127" s="28" t="n">
        <v>0</v>
      </c>
    </row>
    <row r="128" customFormat="false" ht="14.25" hidden="false" customHeight="false" outlineLevel="0" collapsed="false">
      <c r="A128" s="1" t="s">
        <v>261</v>
      </c>
      <c r="B128" s="2" t="s">
        <v>262</v>
      </c>
      <c r="C128" s="15" t="s">
        <v>2</v>
      </c>
      <c r="D128" s="13" t="n">
        <v>1</v>
      </c>
      <c r="E128" s="21" t="n">
        <v>2.09</v>
      </c>
      <c r="F128" s="22" t="n">
        <f aca="false">D126*E128</f>
        <v>41.8</v>
      </c>
      <c r="G128" s="30" t="n">
        <v>109</v>
      </c>
      <c r="H128" s="31" t="n">
        <f aca="false">F128*G128</f>
        <v>4556.2</v>
      </c>
    </row>
    <row r="129" customFormat="false" ht="14.25" hidden="false" customHeight="false" outlineLevel="0" collapsed="false">
      <c r="A129" s="1" t="s">
        <v>263</v>
      </c>
      <c r="B129" s="2" t="s">
        <v>264</v>
      </c>
      <c r="C129" s="16" t="s">
        <v>2</v>
      </c>
      <c r="D129" s="13" t="n">
        <v>0</v>
      </c>
      <c r="E129" s="17" t="n">
        <v>1.27</v>
      </c>
      <c r="F129" s="16" t="n">
        <f aca="false">+E129*D127</f>
        <v>0</v>
      </c>
      <c r="G129" s="16" t="n">
        <v>109</v>
      </c>
      <c r="H129" s="18" t="n">
        <f aca="false">G129*F129</f>
        <v>0</v>
      </c>
    </row>
    <row r="130" customFormat="false" ht="14.25" hidden="false" customHeight="false" outlineLevel="0" collapsed="false">
      <c r="A130" s="1" t="s">
        <v>265</v>
      </c>
      <c r="B130" s="2" t="s">
        <v>266</v>
      </c>
      <c r="C130" s="12" t="s">
        <v>2</v>
      </c>
      <c r="D130" s="13" t="n">
        <v>0</v>
      </c>
      <c r="E130" s="21" t="n">
        <v>2.72</v>
      </c>
      <c r="F130" s="22" t="n">
        <v>0</v>
      </c>
      <c r="G130" s="22" t="n">
        <v>109</v>
      </c>
      <c r="H130" s="22" t="n">
        <f aca="false">F130*G130</f>
        <v>0</v>
      </c>
    </row>
    <row r="131" customFormat="false" ht="14.25" hidden="false" customHeight="false" outlineLevel="0" collapsed="false">
      <c r="A131" s="1" t="s">
        <v>267</v>
      </c>
      <c r="B131" s="2" t="s">
        <v>268</v>
      </c>
      <c r="C131" s="16" t="s">
        <v>2</v>
      </c>
      <c r="D131" s="13" t="n">
        <v>0</v>
      </c>
      <c r="E131" s="17" t="n">
        <v>6.35</v>
      </c>
      <c r="F131" s="16" t="n">
        <f aca="false">+D129*E131</f>
        <v>0</v>
      </c>
      <c r="G131" s="16" t="n">
        <v>80</v>
      </c>
      <c r="H131" s="18" t="n">
        <f aca="false">+F131*G131</f>
        <v>0</v>
      </c>
    </row>
    <row r="132" customFormat="false" ht="14.25" hidden="false" customHeight="false" outlineLevel="0" collapsed="false">
      <c r="A132" s="1" t="s">
        <v>269</v>
      </c>
      <c r="B132" s="2" t="s">
        <v>270</v>
      </c>
      <c r="C132" s="16" t="s">
        <v>2</v>
      </c>
      <c r="D132" s="13" t="n">
        <v>0</v>
      </c>
      <c r="E132" s="17" t="n">
        <v>6.35</v>
      </c>
      <c r="F132" s="16" t="n">
        <f aca="false">+D130*E132</f>
        <v>0</v>
      </c>
      <c r="G132" s="16" t="n">
        <v>80</v>
      </c>
      <c r="H132" s="18" t="n">
        <f aca="false">+F132*G132</f>
        <v>0</v>
      </c>
    </row>
    <row r="133" customFormat="false" ht="14.25" hidden="false" customHeight="false" outlineLevel="0" collapsed="false">
      <c r="A133" s="1" t="s">
        <v>271</v>
      </c>
      <c r="B133" s="2" t="s">
        <v>272</v>
      </c>
      <c r="C133" s="16" t="s">
        <v>2</v>
      </c>
      <c r="D133" s="13" t="n">
        <v>0</v>
      </c>
      <c r="E133" s="17" t="n">
        <v>3.65</v>
      </c>
      <c r="F133" s="16" t="n">
        <f aca="false">+D131*E133</f>
        <v>0</v>
      </c>
      <c r="G133" s="16" t="n">
        <v>109</v>
      </c>
      <c r="H133" s="18" t="n">
        <f aca="false">+F133*G133</f>
        <v>0</v>
      </c>
    </row>
    <row r="134" customFormat="false" ht="14.25" hidden="false" customHeight="false" outlineLevel="0" collapsed="false">
      <c r="A134" s="1" t="s">
        <v>273</v>
      </c>
      <c r="B134" s="39" t="s">
        <v>274</v>
      </c>
      <c r="C134" s="12" t="s">
        <v>2</v>
      </c>
      <c r="D134" s="13" t="n">
        <v>161</v>
      </c>
      <c r="E134" s="21" t="n">
        <v>3.86</v>
      </c>
      <c r="F134" s="22" t="n">
        <f aca="false">+D132*E134</f>
        <v>0</v>
      </c>
      <c r="G134" s="30" t="n">
        <v>91</v>
      </c>
      <c r="H134" s="31" t="n">
        <f aca="false">F134*G134</f>
        <v>0</v>
      </c>
    </row>
    <row r="135" customFormat="false" ht="14.25" hidden="false" customHeight="false" outlineLevel="0" collapsed="false">
      <c r="A135" s="1" t="s">
        <v>275</v>
      </c>
      <c r="B135" s="2" t="s">
        <v>276</v>
      </c>
      <c r="C135" s="16" t="s">
        <v>2</v>
      </c>
      <c r="D135" s="13" t="n">
        <v>0</v>
      </c>
      <c r="E135" s="17" t="n">
        <v>3.65</v>
      </c>
      <c r="F135" s="16" t="n">
        <f aca="false">+D133*E135</f>
        <v>0</v>
      </c>
      <c r="G135" s="16" t="n">
        <v>109</v>
      </c>
      <c r="H135" s="18" t="n">
        <f aca="false">+F135*G135</f>
        <v>0</v>
      </c>
    </row>
    <row r="136" customFormat="false" ht="14.25" hidden="false" customHeight="false" outlineLevel="0" collapsed="false">
      <c r="A136" s="1" t="s">
        <v>277</v>
      </c>
      <c r="B136" s="2" t="s">
        <v>278</v>
      </c>
      <c r="C136" s="16" t="s">
        <v>2</v>
      </c>
      <c r="D136" s="13" t="n">
        <v>0</v>
      </c>
      <c r="E136" s="17" t="n">
        <v>3.65</v>
      </c>
      <c r="F136" s="16" t="n">
        <f aca="false">+D134*E136</f>
        <v>587.65</v>
      </c>
      <c r="G136" s="16" t="n">
        <v>109</v>
      </c>
      <c r="H136" s="18" t="n">
        <f aca="false">G136*F136</f>
        <v>64053.85</v>
      </c>
    </row>
    <row r="137" customFormat="false" ht="14.25" hidden="false" customHeight="false" outlineLevel="0" collapsed="false">
      <c r="A137" s="1" t="s">
        <v>279</v>
      </c>
      <c r="B137" s="2" t="s">
        <v>280</v>
      </c>
      <c r="C137" s="16" t="s">
        <v>2</v>
      </c>
      <c r="D137" s="13" t="n">
        <v>0</v>
      </c>
      <c r="E137" s="17" t="n">
        <v>3.65</v>
      </c>
      <c r="F137" s="16" t="n">
        <f aca="false">+D135*E137</f>
        <v>0</v>
      </c>
      <c r="G137" s="16" t="n">
        <v>109</v>
      </c>
      <c r="H137" s="18" t="n">
        <f aca="false">+F137*G137</f>
        <v>0</v>
      </c>
    </row>
    <row r="138" customFormat="false" ht="14.25" hidden="false" customHeight="false" outlineLevel="0" collapsed="false">
      <c r="A138" s="1" t="s">
        <v>281</v>
      </c>
      <c r="B138" s="2" t="s">
        <v>282</v>
      </c>
      <c r="C138" s="16" t="s">
        <v>2</v>
      </c>
      <c r="D138" s="13" t="n">
        <v>0</v>
      </c>
      <c r="E138" s="17" t="n">
        <v>3.65</v>
      </c>
      <c r="F138" s="16" t="n">
        <f aca="false">+D136*E138</f>
        <v>0</v>
      </c>
      <c r="G138" s="16" t="n">
        <v>109</v>
      </c>
      <c r="H138" s="18" t="n">
        <f aca="false">+F138*G138</f>
        <v>0</v>
      </c>
    </row>
    <row r="139" customFormat="false" ht="14.25" hidden="false" customHeight="false" outlineLevel="0" collapsed="false">
      <c r="A139" s="1" t="s">
        <v>283</v>
      </c>
      <c r="B139" s="2" t="s">
        <v>284</v>
      </c>
      <c r="C139" s="16" t="s">
        <v>2</v>
      </c>
      <c r="D139" s="13" t="n">
        <v>0</v>
      </c>
      <c r="E139" s="17" t="n">
        <v>3.65</v>
      </c>
      <c r="F139" s="16" t="n">
        <f aca="false">+D137*E139</f>
        <v>0</v>
      </c>
      <c r="G139" s="16" t="n">
        <v>109</v>
      </c>
      <c r="H139" s="18" t="n">
        <f aca="false">+F139*G139</f>
        <v>0</v>
      </c>
    </row>
    <row r="140" customFormat="false" ht="14.25" hidden="false" customHeight="false" outlineLevel="0" collapsed="false">
      <c r="A140" s="1" t="s">
        <v>285</v>
      </c>
      <c r="B140" s="2" t="s">
        <v>286</v>
      </c>
      <c r="C140" s="16" t="s">
        <v>2</v>
      </c>
      <c r="D140" s="13" t="n">
        <v>0</v>
      </c>
      <c r="E140" s="17" t="n">
        <v>3.65</v>
      </c>
      <c r="F140" s="16" t="n">
        <f aca="false">+D138*E140</f>
        <v>0</v>
      </c>
      <c r="G140" s="16" t="n">
        <v>109</v>
      </c>
      <c r="H140" s="18" t="n">
        <f aca="false">+F140*G140</f>
        <v>0</v>
      </c>
    </row>
    <row r="141" customFormat="false" ht="14.25" hidden="false" customHeight="false" outlineLevel="0" collapsed="false">
      <c r="A141" s="1" t="s">
        <v>287</v>
      </c>
      <c r="B141" s="2" t="s">
        <v>288</v>
      </c>
      <c r="C141" s="16" t="s">
        <v>2</v>
      </c>
      <c r="D141" s="13" t="n">
        <v>0</v>
      </c>
      <c r="E141" s="17" t="n">
        <v>2.57</v>
      </c>
      <c r="F141" s="16" t="n">
        <f aca="false">+D139*E141</f>
        <v>0</v>
      </c>
      <c r="G141" s="16" t="n">
        <v>104</v>
      </c>
      <c r="H141" s="18" t="n">
        <f aca="false">+F141*G141</f>
        <v>0</v>
      </c>
    </row>
    <row r="142" customFormat="false" ht="14.25" hidden="false" customHeight="false" outlineLevel="0" collapsed="false">
      <c r="A142" s="1" t="s">
        <v>289</v>
      </c>
      <c r="B142" s="2" t="s">
        <v>290</v>
      </c>
      <c r="C142" s="12" t="s">
        <v>2</v>
      </c>
      <c r="D142" s="13" t="n">
        <v>1</v>
      </c>
      <c r="E142" s="21" t="n">
        <v>4.495</v>
      </c>
      <c r="F142" s="22" t="n">
        <f aca="false">D140*E142</f>
        <v>0</v>
      </c>
      <c r="G142" s="30" t="n">
        <v>104</v>
      </c>
      <c r="H142" s="31" t="n">
        <f aca="false">F142*G142</f>
        <v>0</v>
      </c>
    </row>
    <row r="143" customFormat="false" ht="14.25" hidden="false" customHeight="false" outlineLevel="0" collapsed="false">
      <c r="A143" s="1" t="s">
        <v>291</v>
      </c>
      <c r="B143" s="2" t="s">
        <v>292</v>
      </c>
      <c r="C143" s="16" t="s">
        <v>2</v>
      </c>
      <c r="D143" s="13" t="n">
        <v>0</v>
      </c>
      <c r="E143" s="17" t="n">
        <v>2.51</v>
      </c>
      <c r="F143" s="16" t="n">
        <f aca="false">+D141*E143</f>
        <v>0</v>
      </c>
      <c r="G143" s="16" t="n">
        <v>104</v>
      </c>
      <c r="H143" s="18" t="n">
        <f aca="false">+F143*G143</f>
        <v>0</v>
      </c>
    </row>
    <row r="144" customFormat="false" ht="14.25" hidden="false" customHeight="false" outlineLevel="0" collapsed="false">
      <c r="A144" s="1" t="s">
        <v>293</v>
      </c>
      <c r="B144" s="2" t="s">
        <v>294</v>
      </c>
      <c r="C144" s="16" t="s">
        <v>2</v>
      </c>
      <c r="D144" s="13" t="n">
        <v>0</v>
      </c>
      <c r="E144" s="17" t="n">
        <v>2.56</v>
      </c>
      <c r="F144" s="16" t="n">
        <f aca="false">+D142*E144</f>
        <v>2.56</v>
      </c>
      <c r="G144" s="16" t="n">
        <v>104</v>
      </c>
      <c r="H144" s="18" t="n">
        <f aca="false">+F144*G144</f>
        <v>266.24</v>
      </c>
    </row>
    <row r="145" customFormat="false" ht="14.25" hidden="false" customHeight="false" outlineLevel="0" collapsed="false">
      <c r="A145" s="1" t="s">
        <v>295</v>
      </c>
      <c r="B145" s="2" t="s">
        <v>296</v>
      </c>
      <c r="C145" s="16" t="s">
        <v>2</v>
      </c>
      <c r="D145" s="13" t="n">
        <v>0</v>
      </c>
      <c r="E145" s="14" t="n">
        <v>0</v>
      </c>
      <c r="F145" s="12" t="n">
        <v>0</v>
      </c>
      <c r="G145" s="12" t="n">
        <v>0</v>
      </c>
      <c r="H145" s="28" t="n">
        <v>0</v>
      </c>
    </row>
    <row r="146" customFormat="false" ht="14.25" hidden="false" customHeight="false" outlineLevel="0" collapsed="false">
      <c r="A146" s="1" t="s">
        <v>297</v>
      </c>
      <c r="B146" s="2" t="s">
        <v>298</v>
      </c>
      <c r="C146" s="16" t="s">
        <v>2</v>
      </c>
      <c r="D146" s="13" t="n">
        <v>11</v>
      </c>
      <c r="E146" s="17" t="n">
        <v>3.45</v>
      </c>
      <c r="F146" s="16" t="n">
        <f aca="false">+D144*E146</f>
        <v>0</v>
      </c>
      <c r="G146" s="16" t="n">
        <v>104</v>
      </c>
      <c r="H146" s="18" t="n">
        <f aca="false">+F146*G146</f>
        <v>0</v>
      </c>
    </row>
    <row r="147" customFormat="false" ht="14.25" hidden="false" customHeight="false" outlineLevel="0" collapsed="false">
      <c r="A147" s="1" t="s">
        <v>299</v>
      </c>
      <c r="B147" s="2" t="s">
        <v>300</v>
      </c>
      <c r="C147" s="16" t="s">
        <v>2</v>
      </c>
      <c r="D147" s="13" t="n">
        <v>0</v>
      </c>
      <c r="E147" s="17" t="n">
        <v>3.336</v>
      </c>
      <c r="F147" s="16" t="n">
        <f aca="false">+D145*E147</f>
        <v>0</v>
      </c>
      <c r="G147" s="16" t="n">
        <v>104</v>
      </c>
      <c r="H147" s="18" t="n">
        <f aca="false">+F147*G147</f>
        <v>0</v>
      </c>
    </row>
    <row r="148" customFormat="false" ht="14.25" hidden="false" customHeight="false" outlineLevel="0" collapsed="false">
      <c r="A148" s="1" t="s">
        <v>301</v>
      </c>
      <c r="B148" s="2" t="s">
        <v>302</v>
      </c>
      <c r="C148" s="16" t="s">
        <v>2</v>
      </c>
      <c r="D148" s="13" t="n">
        <v>0</v>
      </c>
      <c r="E148" s="17" t="n">
        <v>2.55</v>
      </c>
      <c r="F148" s="16" t="n">
        <f aca="false">+D146*E148</f>
        <v>28.05</v>
      </c>
      <c r="G148" s="16" t="n">
        <v>104</v>
      </c>
      <c r="H148" s="18" t="n">
        <f aca="false">+F148*G148</f>
        <v>2917.2</v>
      </c>
    </row>
    <row r="149" customFormat="false" ht="14.25" hidden="false" customHeight="false" outlineLevel="0" collapsed="false">
      <c r="A149" s="1" t="s">
        <v>303</v>
      </c>
      <c r="B149" s="2" t="s">
        <v>304</v>
      </c>
      <c r="C149" s="16" t="s">
        <v>2</v>
      </c>
      <c r="D149" s="13" t="n">
        <v>0</v>
      </c>
      <c r="E149" s="17" t="n">
        <v>2.48</v>
      </c>
      <c r="F149" s="16" t="n">
        <f aca="false">+D147*E149</f>
        <v>0</v>
      </c>
      <c r="G149" s="16" t="n">
        <v>104</v>
      </c>
      <c r="H149" s="18" t="n">
        <f aca="false">+F149*G149</f>
        <v>0</v>
      </c>
    </row>
    <row r="150" customFormat="false" ht="14.25" hidden="false" customHeight="false" outlineLevel="0" collapsed="false">
      <c r="A150" s="1" t="s">
        <v>305</v>
      </c>
      <c r="B150" s="2" t="s">
        <v>306</v>
      </c>
      <c r="C150" s="16" t="s">
        <v>2</v>
      </c>
      <c r="D150" s="13" t="n">
        <v>0</v>
      </c>
      <c r="E150" s="17" t="n">
        <v>3.44</v>
      </c>
      <c r="F150" s="16" t="n">
        <f aca="false">+D148*E150</f>
        <v>0</v>
      </c>
      <c r="G150" s="16" t="n">
        <v>104</v>
      </c>
      <c r="H150" s="18" t="n">
        <f aca="false">+F150*G150</f>
        <v>0</v>
      </c>
    </row>
    <row r="151" customFormat="false" ht="14.25" hidden="false" customHeight="false" outlineLevel="0" collapsed="false">
      <c r="A151" s="1" t="s">
        <v>307</v>
      </c>
      <c r="B151" s="2" t="s">
        <v>308</v>
      </c>
      <c r="C151" s="16" t="s">
        <v>2</v>
      </c>
      <c r="D151" s="13" t="n">
        <v>0</v>
      </c>
      <c r="E151" s="17" t="n">
        <v>3.19</v>
      </c>
      <c r="F151" s="16" t="n">
        <f aca="false">+D149*E151</f>
        <v>0</v>
      </c>
      <c r="G151" s="16" t="n">
        <v>104</v>
      </c>
      <c r="H151" s="18" t="n">
        <f aca="false">+F151*G151</f>
        <v>0</v>
      </c>
    </row>
    <row r="152" customFormat="false" ht="14.25" hidden="false" customHeight="false" outlineLevel="0" collapsed="false">
      <c r="A152" s="1" t="s">
        <v>309</v>
      </c>
      <c r="B152" s="2" t="s">
        <v>310</v>
      </c>
      <c r="C152" s="16" t="s">
        <v>2</v>
      </c>
      <c r="D152" s="13" t="n">
        <v>4</v>
      </c>
      <c r="E152" s="17" t="n">
        <v>10.15</v>
      </c>
      <c r="F152" s="16" t="n">
        <f aca="false">+D150*E152</f>
        <v>0</v>
      </c>
      <c r="G152" s="16" t="n">
        <v>105</v>
      </c>
      <c r="H152" s="18" t="n">
        <f aca="false">+F152*G152</f>
        <v>0</v>
      </c>
    </row>
    <row r="153" customFormat="false" ht="14.25" hidden="false" customHeight="false" outlineLevel="0" collapsed="false">
      <c r="A153" s="1" t="s">
        <v>311</v>
      </c>
      <c r="B153" s="2" t="s">
        <v>312</v>
      </c>
      <c r="C153" s="15" t="s">
        <v>2</v>
      </c>
      <c r="D153" s="13" t="n">
        <v>0</v>
      </c>
      <c r="E153" s="21" t="n">
        <v>0</v>
      </c>
      <c r="F153" s="22" t="n">
        <v>0</v>
      </c>
      <c r="G153" s="22" t="n">
        <v>105</v>
      </c>
      <c r="H153" s="22" t="n">
        <v>0</v>
      </c>
    </row>
    <row r="154" customFormat="false" ht="14.25" hidden="false" customHeight="false" outlineLevel="0" collapsed="false">
      <c r="A154" s="1" t="s">
        <v>313</v>
      </c>
      <c r="B154" s="2" t="s">
        <v>314</v>
      </c>
      <c r="C154" s="16" t="s">
        <v>2</v>
      </c>
      <c r="D154" s="13" t="n">
        <v>120</v>
      </c>
      <c r="E154" s="17" t="n">
        <v>10.15</v>
      </c>
      <c r="F154" s="16" t="n">
        <f aca="false">+D152*E154</f>
        <v>40.6</v>
      </c>
      <c r="G154" s="16" t="n">
        <v>105</v>
      </c>
      <c r="H154" s="18" t="n">
        <f aca="false">+F154*G154</f>
        <v>4263</v>
      </c>
    </row>
    <row r="155" customFormat="false" ht="14.25" hidden="false" customHeight="false" outlineLevel="0" collapsed="false">
      <c r="A155" s="1" t="s">
        <v>315</v>
      </c>
      <c r="B155" s="2" t="s">
        <v>316</v>
      </c>
      <c r="C155" s="16" t="s">
        <v>2</v>
      </c>
      <c r="D155" s="13" t="n">
        <v>0</v>
      </c>
      <c r="E155" s="17" t="n">
        <v>10.15</v>
      </c>
      <c r="F155" s="16" t="n">
        <f aca="false">+D153*E155</f>
        <v>0</v>
      </c>
      <c r="G155" s="16" t="n">
        <v>105</v>
      </c>
      <c r="H155" s="18" t="n">
        <f aca="false">+F155*G155</f>
        <v>0</v>
      </c>
    </row>
    <row r="156" customFormat="false" ht="14.25" hidden="false" customHeight="false" outlineLevel="0" collapsed="false">
      <c r="A156" s="1" t="s">
        <v>317</v>
      </c>
      <c r="B156" s="2" t="s">
        <v>318</v>
      </c>
      <c r="C156" s="16" t="s">
        <v>2</v>
      </c>
      <c r="D156" s="13" t="n">
        <v>0</v>
      </c>
      <c r="E156" s="17" t="n">
        <v>8.53</v>
      </c>
      <c r="F156" s="16" t="n">
        <f aca="false">+D154*E156</f>
        <v>1023.6</v>
      </c>
      <c r="G156" s="16" t="n">
        <v>105</v>
      </c>
      <c r="H156" s="18" t="n">
        <f aca="false">+F156*G156</f>
        <v>107478</v>
      </c>
    </row>
    <row r="157" customFormat="false" ht="14.25" hidden="false" customHeight="false" outlineLevel="0" collapsed="false">
      <c r="A157" s="1" t="s">
        <v>319</v>
      </c>
      <c r="B157" s="2" t="s">
        <v>320</v>
      </c>
      <c r="C157" s="16" t="s">
        <v>2</v>
      </c>
      <c r="D157" s="13" t="n">
        <v>0</v>
      </c>
      <c r="E157" s="17" t="n">
        <v>10.15</v>
      </c>
      <c r="F157" s="16" t="n">
        <f aca="false">+D155*E157</f>
        <v>0</v>
      </c>
      <c r="G157" s="16" t="n">
        <v>105</v>
      </c>
      <c r="H157" s="18" t="n">
        <f aca="false">+F157*G157</f>
        <v>0</v>
      </c>
    </row>
    <row r="158" customFormat="false" ht="14.25" hidden="false" customHeight="false" outlineLevel="0" collapsed="false">
      <c r="A158" s="1" t="s">
        <v>321</v>
      </c>
      <c r="B158" s="2" t="s">
        <v>322</v>
      </c>
      <c r="C158" s="16" t="s">
        <v>2</v>
      </c>
      <c r="D158" s="13" t="n">
        <v>0</v>
      </c>
      <c r="E158" s="17" t="n">
        <v>4.85</v>
      </c>
      <c r="F158" s="16" t="n">
        <f aca="false">+D156*E158</f>
        <v>0</v>
      </c>
      <c r="G158" s="16" t="n">
        <v>105</v>
      </c>
      <c r="H158" s="18" t="n">
        <f aca="false">+F158*G158</f>
        <v>0</v>
      </c>
    </row>
    <row r="159" customFormat="false" ht="14.25" hidden="false" customHeight="false" outlineLevel="0" collapsed="false">
      <c r="A159" s="1" t="s">
        <v>323</v>
      </c>
      <c r="B159" s="2" t="s">
        <v>324</v>
      </c>
      <c r="C159" s="16" t="s">
        <v>2</v>
      </c>
      <c r="D159" s="13" t="n">
        <v>0</v>
      </c>
      <c r="E159" s="17" t="n">
        <v>10.15</v>
      </c>
      <c r="F159" s="16" t="n">
        <f aca="false">+D157*E159</f>
        <v>0</v>
      </c>
      <c r="G159" s="16" t="n">
        <v>105</v>
      </c>
      <c r="H159" s="18" t="n">
        <f aca="false">+F159*G159</f>
        <v>0</v>
      </c>
    </row>
    <row r="160" customFormat="false" ht="14.25" hidden="false" customHeight="false" outlineLevel="0" collapsed="false">
      <c r="A160" s="1" t="s">
        <v>325</v>
      </c>
      <c r="B160" s="2" t="s">
        <v>326</v>
      </c>
      <c r="C160" s="16" t="s">
        <v>2</v>
      </c>
      <c r="D160" s="13" t="n">
        <v>0</v>
      </c>
      <c r="E160" s="17" t="n">
        <v>10.15</v>
      </c>
      <c r="F160" s="16" t="n">
        <f aca="false">+D158*E160</f>
        <v>0</v>
      </c>
      <c r="G160" s="16" t="n">
        <v>105</v>
      </c>
      <c r="H160" s="18" t="n">
        <f aca="false">+F160*G160</f>
        <v>0</v>
      </c>
    </row>
    <row r="161" customFormat="false" ht="14.25" hidden="false" customHeight="false" outlineLevel="0" collapsed="false">
      <c r="A161" s="1" t="s">
        <v>327</v>
      </c>
      <c r="B161" s="2" t="s">
        <v>328</v>
      </c>
      <c r="C161" s="16" t="s">
        <v>2</v>
      </c>
      <c r="D161" s="13" t="n">
        <v>0</v>
      </c>
      <c r="E161" s="17" t="n">
        <v>10.15</v>
      </c>
      <c r="F161" s="16" t="n">
        <f aca="false">+D159*E161</f>
        <v>0</v>
      </c>
      <c r="G161" s="16" t="n">
        <v>105</v>
      </c>
      <c r="H161" s="18" t="n">
        <f aca="false">+F161*G161</f>
        <v>0</v>
      </c>
    </row>
    <row r="162" customFormat="false" ht="14.25" hidden="false" customHeight="false" outlineLevel="0" collapsed="false">
      <c r="A162" s="1" t="s">
        <v>329</v>
      </c>
      <c r="B162" s="2" t="s">
        <v>330</v>
      </c>
      <c r="C162" s="16" t="s">
        <v>2</v>
      </c>
      <c r="D162" s="13" t="n">
        <v>0</v>
      </c>
      <c r="E162" s="17" t="n">
        <v>10.13</v>
      </c>
      <c r="F162" s="16" t="n">
        <f aca="false">+D160*E162</f>
        <v>0</v>
      </c>
      <c r="G162" s="16" t="n">
        <v>105</v>
      </c>
      <c r="H162" s="18" t="n">
        <f aca="false">+F162*G162</f>
        <v>0</v>
      </c>
    </row>
    <row r="163" customFormat="false" ht="14.25" hidden="false" customHeight="false" outlineLevel="0" collapsed="false">
      <c r="A163" s="1" t="s">
        <v>331</v>
      </c>
      <c r="B163" s="2" t="s">
        <v>332</v>
      </c>
      <c r="C163" s="16" t="s">
        <v>2</v>
      </c>
      <c r="D163" s="13" t="n">
        <v>0</v>
      </c>
      <c r="E163" s="17" t="n">
        <v>7.64</v>
      </c>
      <c r="F163" s="16" t="n">
        <f aca="false">+D161*E163</f>
        <v>0</v>
      </c>
      <c r="G163" s="16" t="n">
        <v>105</v>
      </c>
      <c r="H163" s="18" t="n">
        <f aca="false">+F163*G163</f>
        <v>0</v>
      </c>
    </row>
    <row r="164" customFormat="false" ht="14.25" hidden="false" customHeight="false" outlineLevel="0" collapsed="false">
      <c r="A164" s="1" t="s">
        <v>333</v>
      </c>
      <c r="B164" s="2" t="s">
        <v>334</v>
      </c>
      <c r="C164" s="16" t="s">
        <v>2</v>
      </c>
      <c r="D164" s="13" t="n">
        <v>0</v>
      </c>
      <c r="E164" s="17" t="n">
        <v>8.53</v>
      </c>
      <c r="F164" s="16" t="n">
        <f aca="false">+D162*E164</f>
        <v>0</v>
      </c>
      <c r="G164" s="16" t="n">
        <v>105</v>
      </c>
      <c r="H164" s="18" t="n">
        <f aca="false">+F164*G164</f>
        <v>0</v>
      </c>
    </row>
    <row r="165" customFormat="false" ht="14.25" hidden="false" customHeight="false" outlineLevel="0" collapsed="false">
      <c r="A165" s="1" t="s">
        <v>335</v>
      </c>
      <c r="B165" s="2" t="s">
        <v>336</v>
      </c>
      <c r="C165" s="27" t="s">
        <v>2</v>
      </c>
      <c r="D165" s="13" t="n">
        <v>0</v>
      </c>
      <c r="E165" s="20" t="n">
        <v>10.13</v>
      </c>
      <c r="F165" s="27" t="n">
        <f aca="false">+D163*E165</f>
        <v>0</v>
      </c>
      <c r="G165" s="16" t="n">
        <v>105</v>
      </c>
      <c r="H165" s="19" t="n">
        <f aca="false">+F165*G165</f>
        <v>0</v>
      </c>
    </row>
    <row r="166" customFormat="false" ht="14.25" hidden="false" customHeight="false" outlineLevel="0" collapsed="false">
      <c r="A166" s="1" t="s">
        <v>337</v>
      </c>
      <c r="B166" s="2" t="s">
        <v>338</v>
      </c>
      <c r="C166" s="16" t="s">
        <v>2</v>
      </c>
      <c r="D166" s="13" t="n">
        <v>0</v>
      </c>
      <c r="E166" s="17" t="n">
        <v>7.64</v>
      </c>
      <c r="F166" s="16" t="n">
        <f aca="false">+D164*E166</f>
        <v>0</v>
      </c>
      <c r="G166" s="16" t="n">
        <v>105</v>
      </c>
      <c r="H166" s="18" t="n">
        <f aca="false">+F166*G166</f>
        <v>0</v>
      </c>
    </row>
    <row r="167" customFormat="false" ht="14.25" hidden="false" customHeight="false" outlineLevel="0" collapsed="false">
      <c r="A167" s="1" t="s">
        <v>339</v>
      </c>
      <c r="B167" s="2" t="s">
        <v>340</v>
      </c>
      <c r="C167" s="16" t="s">
        <v>2</v>
      </c>
      <c r="D167" s="13" t="n">
        <v>0</v>
      </c>
      <c r="E167" s="17" t="n">
        <v>10.15</v>
      </c>
      <c r="F167" s="16" t="n">
        <f aca="false">+D165*E167</f>
        <v>0</v>
      </c>
      <c r="G167" s="16" t="n">
        <v>105</v>
      </c>
      <c r="H167" s="18" t="n">
        <f aca="false">+F167*G167</f>
        <v>0</v>
      </c>
    </row>
    <row r="168" customFormat="false" ht="14.25" hidden="false" customHeight="false" outlineLevel="0" collapsed="false">
      <c r="A168" s="1" t="s">
        <v>341</v>
      </c>
      <c r="B168" s="2" t="s">
        <v>342</v>
      </c>
      <c r="C168" s="16" t="s">
        <v>2</v>
      </c>
      <c r="D168" s="13" t="n">
        <v>8</v>
      </c>
      <c r="E168" s="17" t="n">
        <v>7.64</v>
      </c>
      <c r="F168" s="16" t="n">
        <f aca="false">+D166*E168</f>
        <v>0</v>
      </c>
      <c r="G168" s="16" t="n">
        <v>105</v>
      </c>
      <c r="H168" s="18" t="n">
        <f aca="false">+F168*G168</f>
        <v>0</v>
      </c>
    </row>
    <row r="169" customFormat="false" ht="14.25" hidden="false" customHeight="false" outlineLevel="0" collapsed="false">
      <c r="A169" s="1" t="s">
        <v>343</v>
      </c>
      <c r="B169" s="2" t="s">
        <v>344</v>
      </c>
      <c r="C169" s="16" t="s">
        <v>2</v>
      </c>
      <c r="D169" s="13" t="n">
        <v>0</v>
      </c>
      <c r="E169" s="17" t="n">
        <v>8.53</v>
      </c>
      <c r="F169" s="16" t="n">
        <f aca="false">+D167*E169</f>
        <v>0</v>
      </c>
      <c r="G169" s="16" t="n">
        <v>105</v>
      </c>
      <c r="H169" s="18" t="n">
        <f aca="false">+F169*G169</f>
        <v>0</v>
      </c>
    </row>
    <row r="170" customFormat="false" ht="14.25" hidden="false" customHeight="false" outlineLevel="0" collapsed="false">
      <c r="A170" s="1" t="s">
        <v>345</v>
      </c>
      <c r="B170" s="2" t="s">
        <v>346</v>
      </c>
      <c r="C170" s="16" t="s">
        <v>2</v>
      </c>
      <c r="D170" s="13" t="n">
        <v>0</v>
      </c>
      <c r="E170" s="17" t="n">
        <v>10.15</v>
      </c>
      <c r="F170" s="16" t="n">
        <f aca="false">+D168*E170</f>
        <v>81.2</v>
      </c>
      <c r="G170" s="16" t="n">
        <v>105</v>
      </c>
      <c r="H170" s="18" t="n">
        <f aca="false">+F170*G170</f>
        <v>8526</v>
      </c>
    </row>
    <row r="171" customFormat="false" ht="14.25" hidden="false" customHeight="false" outlineLevel="0" collapsed="false">
      <c r="A171" s="1" t="s">
        <v>347</v>
      </c>
      <c r="B171" s="2" t="s">
        <v>348</v>
      </c>
      <c r="D171" s="13" t="n">
        <v>0</v>
      </c>
    </row>
    <row r="172" customFormat="false" ht="14.25" hidden="false" customHeight="false" outlineLevel="0" collapsed="false">
      <c r="A172" s="1" t="s">
        <v>349</v>
      </c>
      <c r="B172" s="2" t="s">
        <v>350</v>
      </c>
      <c r="D172" s="13" t="n">
        <v>0</v>
      </c>
    </row>
    <row r="173" customFormat="false" ht="14.25" hidden="false" customHeight="false" outlineLevel="0" collapsed="false">
      <c r="A173" s="1" t="s">
        <v>351</v>
      </c>
      <c r="B173" s="2" t="s">
        <v>352</v>
      </c>
      <c r="C173" s="16" t="s">
        <v>2</v>
      </c>
      <c r="D173" s="13" t="n">
        <v>2</v>
      </c>
      <c r="E173" s="17" t="n">
        <v>21</v>
      </c>
      <c r="F173" s="16" t="n">
        <f aca="false">+D171*E173</f>
        <v>0</v>
      </c>
      <c r="G173" s="16" t="n">
        <v>84.5</v>
      </c>
      <c r="H173" s="18" t="n">
        <f aca="false">+F173*G173</f>
        <v>0</v>
      </c>
    </row>
    <row r="174" customFormat="false" ht="14.25" hidden="false" customHeight="false" outlineLevel="0" collapsed="false">
      <c r="A174" s="1" t="s">
        <v>353</v>
      </c>
      <c r="B174" s="2" t="s">
        <v>354</v>
      </c>
      <c r="C174" s="16" t="s">
        <v>2</v>
      </c>
      <c r="D174" s="13" t="n">
        <v>0</v>
      </c>
      <c r="E174" s="17" t="n">
        <v>21</v>
      </c>
      <c r="F174" s="16" t="n">
        <f aca="false">+D172*E174</f>
        <v>0</v>
      </c>
      <c r="G174" s="16" t="n">
        <v>84.5</v>
      </c>
      <c r="H174" s="18" t="n">
        <f aca="false">+F174*G174</f>
        <v>0</v>
      </c>
    </row>
    <row r="175" customFormat="false" ht="14.25" hidden="false" customHeight="false" outlineLevel="0" collapsed="false">
      <c r="A175" s="1" t="s">
        <v>355</v>
      </c>
      <c r="B175" s="2" t="s">
        <v>356</v>
      </c>
      <c r="C175" s="16" t="s">
        <v>2</v>
      </c>
      <c r="D175" s="13" t="n">
        <v>0</v>
      </c>
      <c r="E175" s="17" t="n">
        <v>21</v>
      </c>
      <c r="F175" s="16" t="n">
        <f aca="false">+D173*E175</f>
        <v>42</v>
      </c>
      <c r="G175" s="16" t="n">
        <v>84.5</v>
      </c>
      <c r="H175" s="18" t="n">
        <f aca="false">+F175*G175</f>
        <v>3549</v>
      </c>
    </row>
    <row r="176" customFormat="false" ht="14.25" hidden="false" customHeight="false" outlineLevel="0" collapsed="false">
      <c r="A176" s="1" t="s">
        <v>357</v>
      </c>
      <c r="B176" s="2" t="s">
        <v>358</v>
      </c>
      <c r="C176" s="16" t="s">
        <v>2</v>
      </c>
      <c r="D176" s="13" t="n">
        <v>0</v>
      </c>
      <c r="E176" s="17" t="n">
        <v>21</v>
      </c>
      <c r="F176" s="16" t="n">
        <f aca="false">+D174*E176</f>
        <v>0</v>
      </c>
      <c r="G176" s="16" t="n">
        <v>84.5</v>
      </c>
      <c r="H176" s="18" t="n">
        <f aca="false">+F176*G176</f>
        <v>0</v>
      </c>
    </row>
    <row r="177" customFormat="false" ht="14.25" hidden="false" customHeight="false" outlineLevel="0" collapsed="false">
      <c r="A177" s="1" t="s">
        <v>359</v>
      </c>
      <c r="B177" s="2" t="s">
        <v>360</v>
      </c>
      <c r="C177" s="16" t="s">
        <v>2</v>
      </c>
      <c r="D177" s="13" t="n">
        <v>0</v>
      </c>
      <c r="E177" s="17" t="n">
        <v>21</v>
      </c>
      <c r="F177" s="16" t="n">
        <f aca="false">+D175*E177</f>
        <v>0</v>
      </c>
      <c r="G177" s="16" t="n">
        <v>84.5</v>
      </c>
      <c r="H177" s="18" t="n">
        <f aca="false">+F177*G177</f>
        <v>0</v>
      </c>
    </row>
    <row r="178" customFormat="false" ht="14.25" hidden="false" customHeight="false" outlineLevel="0" collapsed="false">
      <c r="A178" s="1" t="s">
        <v>361</v>
      </c>
      <c r="B178" s="2" t="s">
        <v>362</v>
      </c>
      <c r="C178" s="16" t="s">
        <v>2</v>
      </c>
      <c r="D178" s="13" t="n">
        <v>0</v>
      </c>
      <c r="E178" s="17" t="n">
        <v>21</v>
      </c>
      <c r="F178" s="16" t="n">
        <f aca="false">+D176*E178</f>
        <v>0</v>
      </c>
      <c r="G178" s="16" t="n">
        <v>84.5</v>
      </c>
      <c r="H178" s="18" t="n">
        <f aca="false">+F178*G178</f>
        <v>0</v>
      </c>
    </row>
    <row r="179" customFormat="false" ht="14.25" hidden="false" customHeight="false" outlineLevel="0" collapsed="false">
      <c r="A179" s="1" t="s">
        <v>363</v>
      </c>
      <c r="B179" s="2" t="s">
        <v>364</v>
      </c>
      <c r="C179" s="16" t="s">
        <v>2</v>
      </c>
      <c r="D179" s="13" t="n">
        <v>0</v>
      </c>
      <c r="E179" s="17" t="n">
        <v>21</v>
      </c>
      <c r="F179" s="16" t="n">
        <f aca="false">+D177*E179</f>
        <v>0</v>
      </c>
      <c r="G179" s="16" t="n">
        <v>84.5</v>
      </c>
      <c r="H179" s="18" t="n">
        <f aca="false">+F179*G179</f>
        <v>0</v>
      </c>
    </row>
    <row r="180" customFormat="false" ht="14.25" hidden="false" customHeight="false" outlineLevel="0" collapsed="false">
      <c r="A180" s="1" t="s">
        <v>365</v>
      </c>
      <c r="B180" s="2" t="s">
        <v>366</v>
      </c>
      <c r="C180" s="16" t="s">
        <v>2</v>
      </c>
      <c r="D180" s="13" t="n">
        <v>4</v>
      </c>
      <c r="E180" s="17" t="n">
        <v>20</v>
      </c>
      <c r="F180" s="16" t="n">
        <f aca="false">+D178</f>
        <v>0</v>
      </c>
      <c r="G180" s="16" t="n">
        <v>7200</v>
      </c>
      <c r="H180" s="18" t="n">
        <f aca="false">G180*D178</f>
        <v>0</v>
      </c>
    </row>
    <row r="181" customFormat="false" ht="14.25" hidden="false" customHeight="false" outlineLevel="0" collapsed="false">
      <c r="A181" s="1" t="s">
        <v>367</v>
      </c>
      <c r="B181" s="2" t="s">
        <v>368</v>
      </c>
      <c r="C181" s="12" t="s">
        <v>2</v>
      </c>
      <c r="D181" s="13" t="n">
        <v>0</v>
      </c>
      <c r="E181" s="14" t="n">
        <v>29</v>
      </c>
      <c r="F181" s="12" t="n">
        <f aca="false">+D179</f>
        <v>0</v>
      </c>
      <c r="G181" s="12" t="n">
        <v>9680</v>
      </c>
      <c r="H181" s="28" t="n">
        <f aca="false">G181*D179</f>
        <v>0</v>
      </c>
    </row>
    <row r="182" customFormat="false" ht="14.25" hidden="false" customHeight="false" outlineLevel="0" collapsed="false">
      <c r="A182" s="1" t="s">
        <v>369</v>
      </c>
      <c r="B182" s="2" t="s">
        <v>370</v>
      </c>
      <c r="C182" s="15" t="s">
        <v>2</v>
      </c>
      <c r="D182" s="13" t="n">
        <v>0</v>
      </c>
      <c r="E182" s="21" t="n">
        <v>0</v>
      </c>
      <c r="F182" s="22" t="n">
        <v>0</v>
      </c>
      <c r="G182" s="22" t="n">
        <v>340</v>
      </c>
      <c r="H182" s="22" t="n">
        <v>0</v>
      </c>
    </row>
    <row r="183" customFormat="false" ht="14.25" hidden="false" customHeight="false" outlineLevel="0" collapsed="false">
      <c r="A183" s="1" t="s">
        <v>371</v>
      </c>
      <c r="B183" s="2" t="s">
        <v>372</v>
      </c>
      <c r="C183" s="12" t="s">
        <v>2</v>
      </c>
      <c r="D183" s="13" t="n">
        <v>0</v>
      </c>
      <c r="E183" s="21" t="n">
        <v>0</v>
      </c>
      <c r="F183" s="22" t="n">
        <f aca="false">+D181</f>
        <v>0</v>
      </c>
      <c r="G183" s="22" t="n">
        <v>340</v>
      </c>
      <c r="H183" s="22" t="n">
        <v>0</v>
      </c>
    </row>
    <row r="184" customFormat="false" ht="14.25" hidden="false" customHeight="false" outlineLevel="0" collapsed="false">
      <c r="A184" s="1" t="s">
        <v>373</v>
      </c>
      <c r="B184" s="2" t="s">
        <v>374</v>
      </c>
      <c r="C184" s="15" t="s">
        <v>2</v>
      </c>
      <c r="D184" s="13" t="n">
        <v>0</v>
      </c>
      <c r="E184" s="21" t="n">
        <v>0</v>
      </c>
      <c r="F184" s="22" t="n">
        <v>0</v>
      </c>
      <c r="G184" s="22" t="n">
        <v>340</v>
      </c>
      <c r="H184" s="22" t="n">
        <v>0</v>
      </c>
    </row>
    <row r="185" customFormat="false" ht="14.25" hidden="false" customHeight="false" outlineLevel="0" collapsed="false">
      <c r="A185" s="1" t="s">
        <v>375</v>
      </c>
      <c r="B185" s="2" t="s">
        <v>376</v>
      </c>
      <c r="C185" s="15" t="s">
        <v>2</v>
      </c>
      <c r="D185" s="13" t="n">
        <v>0</v>
      </c>
      <c r="E185" s="21" t="n">
        <v>0</v>
      </c>
      <c r="F185" s="22" t="n">
        <v>0</v>
      </c>
      <c r="G185" s="22" t="n">
        <v>340</v>
      </c>
      <c r="H185" s="22" t="n">
        <v>0</v>
      </c>
    </row>
    <row r="186" customFormat="false" ht="14.25" hidden="false" customHeight="false" outlineLevel="0" collapsed="false">
      <c r="A186" s="1" t="s">
        <v>377</v>
      </c>
      <c r="B186" s="2" t="s">
        <v>378</v>
      </c>
      <c r="C186" s="12" t="s">
        <v>2</v>
      </c>
      <c r="D186" s="13" t="n">
        <v>0</v>
      </c>
      <c r="E186" s="14" t="n">
        <v>1.07</v>
      </c>
      <c r="F186" s="12" t="n">
        <f aca="false">+D184*E186</f>
        <v>0</v>
      </c>
      <c r="G186" s="12" t="n">
        <v>340</v>
      </c>
      <c r="H186" s="28" t="n">
        <f aca="false">+F186*G186</f>
        <v>0</v>
      </c>
    </row>
    <row r="187" customFormat="false" ht="14.25" hidden="false" customHeight="false" outlineLevel="0" collapsed="false">
      <c r="A187" s="1" t="s">
        <v>379</v>
      </c>
      <c r="B187" s="2" t="s">
        <v>380</v>
      </c>
      <c r="C187" s="16" t="s">
        <v>2</v>
      </c>
      <c r="D187" s="13" t="n">
        <v>0</v>
      </c>
      <c r="E187" s="17" t="n">
        <v>2.27</v>
      </c>
      <c r="F187" s="16" t="n">
        <f aca="false">+D185*E187</f>
        <v>0</v>
      </c>
      <c r="G187" s="16" t="n">
        <v>95</v>
      </c>
      <c r="H187" s="18" t="n">
        <f aca="false">+F187*G187</f>
        <v>0</v>
      </c>
    </row>
    <row r="188" customFormat="false" ht="14.25" hidden="false" customHeight="false" outlineLevel="0" collapsed="false">
      <c r="A188" s="1" t="s">
        <v>381</v>
      </c>
      <c r="B188" s="2" t="s">
        <v>382</v>
      </c>
      <c r="C188" s="27" t="s">
        <v>2</v>
      </c>
      <c r="D188" s="13" t="n">
        <v>0</v>
      </c>
      <c r="E188" s="20"/>
      <c r="F188" s="16" t="n">
        <f aca="false">+D186*E188</f>
        <v>0</v>
      </c>
      <c r="G188" s="16" t="n">
        <v>340</v>
      </c>
      <c r="H188" s="18" t="n">
        <f aca="false">+F188*G188</f>
        <v>0</v>
      </c>
    </row>
    <row r="189" customFormat="false" ht="14.25" hidden="false" customHeight="false" outlineLevel="0" collapsed="false">
      <c r="A189" s="1" t="s">
        <v>383</v>
      </c>
      <c r="B189" s="2" t="s">
        <v>384</v>
      </c>
      <c r="C189" s="27" t="s">
        <v>2</v>
      </c>
      <c r="D189" s="13" t="n">
        <v>0</v>
      </c>
      <c r="E189" s="20"/>
      <c r="F189" s="16" t="n">
        <f aca="false">+D187*E189</f>
        <v>0</v>
      </c>
      <c r="G189" s="16" t="n">
        <v>340</v>
      </c>
      <c r="H189" s="18" t="n">
        <f aca="false">+F189*G189</f>
        <v>0</v>
      </c>
    </row>
    <row r="190" customFormat="false" ht="14.25" hidden="false" customHeight="false" outlineLevel="0" collapsed="false">
      <c r="A190" s="1" t="s">
        <v>385</v>
      </c>
      <c r="B190" s="2" t="s">
        <v>386</v>
      </c>
      <c r="C190" s="16" t="s">
        <v>2</v>
      </c>
      <c r="D190" s="13" t="n">
        <v>0</v>
      </c>
      <c r="E190" s="17" t="n">
        <v>1.7</v>
      </c>
      <c r="F190" s="16" t="n">
        <f aca="false">+D188*E190</f>
        <v>0</v>
      </c>
      <c r="G190" s="16" t="n">
        <v>85</v>
      </c>
      <c r="H190" s="18" t="n">
        <f aca="false">+F190*G190</f>
        <v>0</v>
      </c>
    </row>
    <row r="191" customFormat="false" ht="14.25" hidden="false" customHeight="false" outlineLevel="0" collapsed="false">
      <c r="A191" s="1" t="s">
        <v>387</v>
      </c>
      <c r="B191" s="2" t="s">
        <v>388</v>
      </c>
      <c r="C191" s="15" t="s">
        <v>2</v>
      </c>
      <c r="D191" s="13" t="n">
        <v>0</v>
      </c>
      <c r="E191" s="21" t="n">
        <v>0</v>
      </c>
      <c r="F191" s="22" t="n">
        <v>0</v>
      </c>
      <c r="G191" s="22" t="n">
        <v>85</v>
      </c>
      <c r="H191" s="22" t="n">
        <v>0</v>
      </c>
    </row>
    <row r="192" customFormat="false" ht="14.25" hidden="false" customHeight="false" outlineLevel="0" collapsed="false">
      <c r="A192" s="1" t="s">
        <v>389</v>
      </c>
      <c r="B192" s="2" t="s">
        <v>390</v>
      </c>
      <c r="C192" s="12" t="s">
        <v>2</v>
      </c>
      <c r="D192" s="13" t="n">
        <v>0</v>
      </c>
      <c r="E192" s="21" t="n">
        <v>0</v>
      </c>
      <c r="F192" s="22" t="n">
        <f aca="false">+D190*E192</f>
        <v>0</v>
      </c>
      <c r="G192" s="22" t="n">
        <v>0</v>
      </c>
      <c r="H192" s="22" t="n">
        <f aca="false">+F192*G192</f>
        <v>0</v>
      </c>
    </row>
    <row r="193" customFormat="false" ht="14.25" hidden="false" customHeight="false" outlineLevel="0" collapsed="false">
      <c r="A193" s="1" t="s">
        <v>391</v>
      </c>
      <c r="B193" s="2" t="s">
        <v>392</v>
      </c>
      <c r="C193" s="12" t="s">
        <v>2</v>
      </c>
      <c r="D193" s="13" t="n">
        <v>0</v>
      </c>
      <c r="E193" s="21" t="n">
        <v>0</v>
      </c>
      <c r="F193" s="22" t="n">
        <f aca="false">+D191*E193</f>
        <v>0</v>
      </c>
      <c r="G193" s="22" t="n">
        <v>0</v>
      </c>
      <c r="H193" s="22" t="n">
        <f aca="false">+F193*G193</f>
        <v>0</v>
      </c>
    </row>
    <row r="194" customFormat="false" ht="14.25" hidden="false" customHeight="false" outlineLevel="0" collapsed="false">
      <c r="A194" s="1" t="s">
        <v>393</v>
      </c>
      <c r="B194" s="2" t="s">
        <v>394</v>
      </c>
      <c r="C194" s="12" t="s">
        <v>2</v>
      </c>
      <c r="D194" s="13" t="n">
        <v>0</v>
      </c>
      <c r="E194" s="14" t="n">
        <v>0</v>
      </c>
      <c r="F194" s="12" t="n">
        <v>0</v>
      </c>
      <c r="G194" s="12" t="n">
        <v>0</v>
      </c>
      <c r="H194" s="28" t="n">
        <v>0</v>
      </c>
    </row>
    <row r="195" customFormat="false" ht="14.25" hidden="false" customHeight="false" outlineLevel="0" collapsed="false">
      <c r="A195" s="1" t="s">
        <v>395</v>
      </c>
      <c r="B195" s="2" t="s">
        <v>396</v>
      </c>
      <c r="C195" s="12" t="s">
        <v>2</v>
      </c>
      <c r="D195" s="13" t="n">
        <v>0</v>
      </c>
      <c r="E195" s="14" t="n">
        <v>0</v>
      </c>
      <c r="F195" s="12" t="n">
        <v>0</v>
      </c>
      <c r="G195" s="12" t="n">
        <v>0</v>
      </c>
      <c r="H195" s="28" t="n">
        <v>0</v>
      </c>
    </row>
    <row r="196" customFormat="false" ht="14.25" hidden="false" customHeight="false" outlineLevel="0" collapsed="false">
      <c r="A196" s="1" t="s">
        <v>397</v>
      </c>
      <c r="B196" s="2" t="s">
        <v>398</v>
      </c>
      <c r="C196" s="12" t="s">
        <v>2</v>
      </c>
      <c r="D196" s="13" t="n">
        <v>0</v>
      </c>
      <c r="E196" s="21" t="n">
        <v>0</v>
      </c>
      <c r="F196" s="22" t="n">
        <v>0</v>
      </c>
      <c r="G196" s="22" t="n">
        <f aca="false">367.5+400</f>
        <v>767.5</v>
      </c>
      <c r="H196" s="22" t="n">
        <v>0</v>
      </c>
    </row>
    <row r="197" customFormat="false" ht="14.25" hidden="false" customHeight="false" outlineLevel="0" collapsed="false">
      <c r="A197" s="1" t="s">
        <v>399</v>
      </c>
      <c r="B197" s="2" t="s">
        <v>400</v>
      </c>
      <c r="C197" s="12" t="s">
        <v>2</v>
      </c>
      <c r="D197" s="13" t="n">
        <v>0</v>
      </c>
      <c r="E197" s="21" t="n">
        <v>0</v>
      </c>
      <c r="F197" s="22" t="n">
        <v>0</v>
      </c>
      <c r="G197" s="22" t="n">
        <v>367.5</v>
      </c>
      <c r="H197" s="22" t="n">
        <v>0</v>
      </c>
    </row>
    <row r="198" customFormat="false" ht="14.25" hidden="false" customHeight="false" outlineLevel="0" collapsed="false">
      <c r="A198" s="1" t="s">
        <v>401</v>
      </c>
      <c r="B198" s="2" t="s">
        <v>402</v>
      </c>
      <c r="C198" s="16" t="s">
        <v>2</v>
      </c>
      <c r="D198" s="13" t="n">
        <v>29</v>
      </c>
      <c r="E198" s="17" t="n">
        <v>3.5</v>
      </c>
      <c r="F198" s="16" t="n">
        <f aca="false">+D196</f>
        <v>0</v>
      </c>
      <c r="G198" s="16" t="n">
        <f aca="false">367.5+600</f>
        <v>967.5</v>
      </c>
      <c r="H198" s="18" t="n">
        <f aca="false">+F198*G198</f>
        <v>0</v>
      </c>
    </row>
    <row r="199" customFormat="false" ht="14.25" hidden="false" customHeight="false" outlineLevel="0" collapsed="false">
      <c r="A199" s="1" t="s">
        <v>403</v>
      </c>
      <c r="B199" s="2" t="s">
        <v>404</v>
      </c>
      <c r="C199" s="27" t="s">
        <v>2</v>
      </c>
      <c r="D199" s="13" t="n">
        <v>0</v>
      </c>
      <c r="E199" s="20" t="n">
        <v>3.5</v>
      </c>
      <c r="F199" s="27" t="n">
        <f aca="false">+D197*E199</f>
        <v>0</v>
      </c>
      <c r="G199" s="27" t="n">
        <v>105</v>
      </c>
      <c r="H199" s="19" t="n">
        <f aca="false">G199*F199</f>
        <v>0</v>
      </c>
    </row>
    <row r="200" customFormat="false" ht="14.25" hidden="false" customHeight="false" outlineLevel="0" collapsed="false">
      <c r="A200" s="1" t="s">
        <v>405</v>
      </c>
      <c r="B200" s="2" t="s">
        <v>406</v>
      </c>
      <c r="C200" s="12" t="s">
        <v>2</v>
      </c>
      <c r="D200" s="13" t="n">
        <v>1</v>
      </c>
      <c r="E200" s="14" t="n">
        <v>3.5</v>
      </c>
      <c r="F200" s="12" t="n">
        <f aca="false">+D198</f>
        <v>29</v>
      </c>
      <c r="G200" s="12" t="n">
        <v>967.5</v>
      </c>
      <c r="H200" s="28" t="n">
        <f aca="false">+F200*G200</f>
        <v>28057.5</v>
      </c>
    </row>
    <row r="201" customFormat="false" ht="14.25" hidden="false" customHeight="false" outlineLevel="0" collapsed="false">
      <c r="A201" s="1" t="s">
        <v>407</v>
      </c>
      <c r="B201" s="2" t="s">
        <v>408</v>
      </c>
      <c r="C201" s="15" t="s">
        <v>2</v>
      </c>
      <c r="D201" s="13" t="n">
        <v>0</v>
      </c>
      <c r="E201" s="21" t="n">
        <v>0</v>
      </c>
      <c r="F201" s="22" t="n">
        <v>0</v>
      </c>
      <c r="G201" s="22" t="n">
        <v>367.5</v>
      </c>
      <c r="H201" s="22" t="n">
        <v>0</v>
      </c>
    </row>
    <row r="202" customFormat="false" ht="14.25" hidden="false" customHeight="false" outlineLevel="0" collapsed="false">
      <c r="A202" s="1" t="s">
        <v>409</v>
      </c>
      <c r="B202" s="2" t="s">
        <v>410</v>
      </c>
      <c r="C202" s="16" t="s">
        <v>2</v>
      </c>
      <c r="D202" s="13" t="n">
        <v>0</v>
      </c>
      <c r="E202" s="17" t="n">
        <v>3.5</v>
      </c>
      <c r="F202" s="16" t="n">
        <f aca="false">+D200</f>
        <v>1</v>
      </c>
      <c r="G202" s="16" t="n">
        <f aca="false">367.5+800</f>
        <v>1167.5</v>
      </c>
      <c r="H202" s="18" t="n">
        <f aca="false">+F202*G202</f>
        <v>1167.5</v>
      </c>
    </row>
    <row r="203" customFormat="false" ht="14.25" hidden="false" customHeight="false" outlineLevel="0" collapsed="false">
      <c r="A203" s="1" t="s">
        <v>411</v>
      </c>
      <c r="B203" s="2" t="s">
        <v>412</v>
      </c>
      <c r="C203" s="16" t="s">
        <v>2</v>
      </c>
      <c r="D203" s="13" t="n">
        <v>0</v>
      </c>
      <c r="E203" s="17" t="n">
        <v>3.5</v>
      </c>
      <c r="F203" s="16" t="n">
        <f aca="false">+D201</f>
        <v>0</v>
      </c>
      <c r="G203" s="16" t="n">
        <f aca="false">367.5</f>
        <v>367.5</v>
      </c>
      <c r="H203" s="18" t="n">
        <f aca="false">+F203*G203</f>
        <v>0</v>
      </c>
    </row>
    <row r="204" customFormat="false" ht="14.25" hidden="false" customHeight="false" outlineLevel="0" collapsed="false">
      <c r="A204" s="1" t="s">
        <v>413</v>
      </c>
      <c r="B204" s="2" t="s">
        <v>414</v>
      </c>
      <c r="C204" s="16" t="s">
        <v>2</v>
      </c>
      <c r="D204" s="13" t="n">
        <v>0</v>
      </c>
      <c r="E204" s="17" t="n">
        <v>3.5</v>
      </c>
      <c r="F204" s="16" t="n">
        <f aca="false">+D202</f>
        <v>0</v>
      </c>
      <c r="G204" s="16" t="n">
        <f aca="false">367.5+1000</f>
        <v>1367.5</v>
      </c>
      <c r="H204" s="18" t="n">
        <f aca="false">+F204*G204</f>
        <v>0</v>
      </c>
    </row>
    <row r="205" customFormat="false" ht="14.25" hidden="false" customHeight="false" outlineLevel="0" collapsed="false">
      <c r="A205" s="1" t="s">
        <v>415</v>
      </c>
      <c r="B205" s="2" t="s">
        <v>416</v>
      </c>
      <c r="C205" s="16" t="s">
        <v>2</v>
      </c>
      <c r="D205" s="13" t="n">
        <v>42</v>
      </c>
      <c r="E205" s="17" t="n">
        <v>3.5</v>
      </c>
      <c r="F205" s="27" t="n">
        <f aca="false">+D203*E205</f>
        <v>0</v>
      </c>
      <c r="G205" s="16" t="n">
        <v>105</v>
      </c>
      <c r="H205" s="18" t="n">
        <f aca="false">+F205*G205</f>
        <v>0</v>
      </c>
    </row>
    <row r="206" customFormat="false" ht="14.25" hidden="false" customHeight="false" outlineLevel="0" collapsed="false">
      <c r="A206" s="1" t="s">
        <v>417</v>
      </c>
      <c r="B206" s="2" t="s">
        <v>418</v>
      </c>
      <c r="C206" s="16" t="s">
        <v>2</v>
      </c>
      <c r="D206" s="13" t="n">
        <v>0</v>
      </c>
      <c r="E206" s="17" t="n">
        <v>3.5</v>
      </c>
      <c r="F206" s="16" t="n">
        <f aca="false">+D204</f>
        <v>0</v>
      </c>
      <c r="G206" s="16" t="n">
        <f aca="false">367.5+1100</f>
        <v>1467.5</v>
      </c>
      <c r="H206" s="18" t="n">
        <f aca="false">+F206*G206</f>
        <v>0</v>
      </c>
    </row>
    <row r="207" customFormat="false" ht="14.25" hidden="false" customHeight="false" outlineLevel="0" collapsed="false">
      <c r="A207" s="1" t="s">
        <v>419</v>
      </c>
      <c r="B207" s="2" t="s">
        <v>420</v>
      </c>
      <c r="C207" s="16" t="s">
        <v>2</v>
      </c>
      <c r="D207" s="13" t="n">
        <v>0</v>
      </c>
      <c r="E207" s="17" t="n">
        <v>3.5</v>
      </c>
      <c r="F207" s="16" t="n">
        <v>0</v>
      </c>
      <c r="G207" s="16" t="n">
        <f aca="false">367.5</f>
        <v>367.5</v>
      </c>
      <c r="H207" s="18" t="n">
        <f aca="false">+F207*G207</f>
        <v>0</v>
      </c>
    </row>
    <row r="208" customFormat="false" ht="14.25" hidden="false" customHeight="false" outlineLevel="0" collapsed="false">
      <c r="A208" s="1" t="s">
        <v>421</v>
      </c>
      <c r="B208" s="2" t="s">
        <v>422</v>
      </c>
      <c r="C208" s="16" t="s">
        <v>2</v>
      </c>
      <c r="D208" s="13" t="n">
        <v>0</v>
      </c>
      <c r="F208" s="27" t="n">
        <f aca="false">+D206*E208</f>
        <v>0</v>
      </c>
    </row>
    <row r="209" customFormat="false" ht="14.25" hidden="false" customHeight="false" outlineLevel="0" collapsed="false">
      <c r="A209" s="1" t="s">
        <v>423</v>
      </c>
      <c r="B209" s="2" t="s">
        <v>424</v>
      </c>
      <c r="C209" s="16" t="s">
        <v>2</v>
      </c>
      <c r="D209" s="13" t="n">
        <v>0</v>
      </c>
      <c r="E209" s="17" t="n">
        <v>3.86</v>
      </c>
      <c r="F209" s="16" t="n">
        <f aca="false">+D207</f>
        <v>0</v>
      </c>
      <c r="G209" s="16" t="n">
        <f aca="false">1120+800+600</f>
        <v>2520</v>
      </c>
      <c r="H209" s="18" t="n">
        <f aca="false">+F209*G209</f>
        <v>0</v>
      </c>
    </row>
    <row r="210" customFormat="false" ht="14.25" hidden="false" customHeight="false" outlineLevel="0" collapsed="false">
      <c r="A210" s="1" t="s">
        <v>425</v>
      </c>
      <c r="B210" s="2" t="s">
        <v>426</v>
      </c>
      <c r="C210" s="16" t="s">
        <v>2</v>
      </c>
      <c r="D210" s="13" t="n">
        <v>0</v>
      </c>
    </row>
    <row r="211" customFormat="false" ht="14.25" hidden="false" customHeight="false" outlineLevel="0" collapsed="false">
      <c r="A211" s="1" t="s">
        <v>427</v>
      </c>
      <c r="B211" s="2" t="s">
        <v>428</v>
      </c>
      <c r="C211" s="16" t="s">
        <v>2</v>
      </c>
      <c r="D211" s="13" t="n">
        <v>0</v>
      </c>
      <c r="E211" s="17" t="n">
        <v>3.86</v>
      </c>
      <c r="F211" s="16" t="n">
        <f aca="false">+D208</f>
        <v>0</v>
      </c>
      <c r="G211" s="16" t="n">
        <v>1120</v>
      </c>
      <c r="H211" s="18" t="n">
        <f aca="false">+F211*G211</f>
        <v>0</v>
      </c>
    </row>
    <row r="212" customFormat="false" ht="14.25" hidden="false" customHeight="false" outlineLevel="0" collapsed="false">
      <c r="A212" s="1" t="s">
        <v>429</v>
      </c>
      <c r="B212" s="2" t="s">
        <v>430</v>
      </c>
      <c r="C212" s="27" t="s">
        <v>2</v>
      </c>
      <c r="D212" s="13" t="n">
        <v>0</v>
      </c>
      <c r="E212" s="20" t="n">
        <v>6.22</v>
      </c>
      <c r="F212" s="27" t="n">
        <f aca="false">+D209*E212</f>
        <v>0</v>
      </c>
      <c r="G212" s="16" t="n">
        <f aca="false">84.5+990</f>
        <v>1074.5</v>
      </c>
      <c r="H212" s="19" t="n">
        <f aca="false">+F212*G212</f>
        <v>0</v>
      </c>
    </row>
    <row r="213" customFormat="false" ht="14.25" hidden="false" customHeight="false" outlineLevel="0" collapsed="false">
      <c r="A213" s="1" t="s">
        <v>431</v>
      </c>
      <c r="B213" s="2" t="s">
        <v>432</v>
      </c>
      <c r="C213" s="27" t="s">
        <v>2</v>
      </c>
      <c r="D213" s="13" t="n">
        <v>0</v>
      </c>
      <c r="E213" s="20" t="n">
        <v>6.22</v>
      </c>
      <c r="F213" s="27" t="n">
        <f aca="false">+D210*E213</f>
        <v>0</v>
      </c>
      <c r="G213" s="16" t="n">
        <f aca="false">84.5</f>
        <v>84.5</v>
      </c>
      <c r="H213" s="19" t="n">
        <f aca="false">+F213*G213</f>
        <v>0</v>
      </c>
    </row>
    <row r="214" customFormat="false" ht="14.25" hidden="false" customHeight="false" outlineLevel="0" collapsed="false">
      <c r="A214" s="1" t="s">
        <v>433</v>
      </c>
      <c r="B214" s="2" t="s">
        <v>434</v>
      </c>
      <c r="C214" s="27" t="s">
        <v>2</v>
      </c>
      <c r="D214" s="13" t="n">
        <v>0</v>
      </c>
      <c r="E214" s="20" t="n">
        <v>6.22</v>
      </c>
      <c r="F214" s="27" t="n">
        <f aca="false">+D211</f>
        <v>0</v>
      </c>
      <c r="G214" s="16" t="n">
        <f aca="false">525.59+1400</f>
        <v>1925.59</v>
      </c>
      <c r="H214" s="19" t="n">
        <f aca="false">+F214*G214</f>
        <v>0</v>
      </c>
    </row>
    <row r="215" customFormat="false" ht="14.25" hidden="false" customHeight="false" outlineLevel="0" collapsed="false">
      <c r="A215" s="1" t="s">
        <v>435</v>
      </c>
      <c r="B215" s="2" t="s">
        <v>436</v>
      </c>
      <c r="C215" s="27" t="s">
        <v>2</v>
      </c>
      <c r="D215" s="13" t="n">
        <v>0</v>
      </c>
      <c r="E215" s="20" t="n">
        <v>6.22</v>
      </c>
      <c r="F215" s="27" t="n">
        <f aca="false">+D212*E215</f>
        <v>0</v>
      </c>
      <c r="G215" s="16" t="n">
        <v>84.5</v>
      </c>
      <c r="H215" s="19" t="n">
        <f aca="false">+F215*G215</f>
        <v>0</v>
      </c>
    </row>
    <row r="216" customFormat="false" ht="14.25" hidden="false" customHeight="false" outlineLevel="0" collapsed="false">
      <c r="A216" s="1" t="s">
        <v>437</v>
      </c>
      <c r="B216" s="2" t="s">
        <v>438</v>
      </c>
      <c r="C216" s="15" t="s">
        <v>2</v>
      </c>
      <c r="D216" s="13" t="n">
        <v>0</v>
      </c>
      <c r="E216" s="21" t="n">
        <v>0</v>
      </c>
      <c r="F216" s="22" t="n">
        <f aca="false">+D213*E216</f>
        <v>0</v>
      </c>
      <c r="G216" s="22" t="n">
        <f aca="false">1518+1600</f>
        <v>3118</v>
      </c>
      <c r="H216" s="22" t="n">
        <v>0</v>
      </c>
    </row>
    <row r="217" customFormat="false" ht="14.25" hidden="false" customHeight="false" outlineLevel="0" collapsed="false">
      <c r="A217" s="1" t="s">
        <v>439</v>
      </c>
      <c r="B217" s="2" t="s">
        <v>440</v>
      </c>
      <c r="C217" s="15" t="s">
        <v>2</v>
      </c>
      <c r="D217" s="13" t="n">
        <v>0</v>
      </c>
      <c r="E217" s="21" t="n">
        <v>0</v>
      </c>
      <c r="F217" s="22" t="n">
        <f aca="false">+D214*E217</f>
        <v>0</v>
      </c>
      <c r="G217" s="22" t="n">
        <f aca="false">1518+1600</f>
        <v>3118</v>
      </c>
      <c r="H217" s="22" t="n">
        <v>0</v>
      </c>
    </row>
    <row r="218" customFormat="false" ht="14.25" hidden="false" customHeight="false" outlineLevel="0" collapsed="false">
      <c r="A218" s="1" t="s">
        <v>441</v>
      </c>
      <c r="B218" s="2" t="s">
        <v>442</v>
      </c>
      <c r="C218" s="15" t="s">
        <v>2</v>
      </c>
      <c r="D218" s="13" t="n">
        <v>0</v>
      </c>
      <c r="E218" s="21" t="n">
        <v>0</v>
      </c>
      <c r="F218" s="22" t="n">
        <f aca="false">+D215*E218</f>
        <v>0</v>
      </c>
      <c r="G218" s="22" t="n">
        <v>1518</v>
      </c>
      <c r="H218" s="22" t="n">
        <v>0</v>
      </c>
    </row>
    <row r="219" customFormat="false" ht="14.25" hidden="false" customHeight="false" outlineLevel="0" collapsed="false">
      <c r="A219" s="1" t="s">
        <v>443</v>
      </c>
      <c r="B219" s="2" t="s">
        <v>444</v>
      </c>
      <c r="C219" s="15" t="s">
        <v>2</v>
      </c>
      <c r="D219" s="13" t="n">
        <v>1</v>
      </c>
      <c r="E219" s="21" t="n">
        <v>0</v>
      </c>
      <c r="F219" s="22" t="n">
        <f aca="false">+D216*E219</f>
        <v>0</v>
      </c>
      <c r="G219" s="22" t="n">
        <v>1518</v>
      </c>
      <c r="H219" s="22" t="n">
        <v>1518</v>
      </c>
    </row>
    <row r="220" customFormat="false" ht="14.25" hidden="false" customHeight="false" outlineLevel="0" collapsed="false">
      <c r="A220" s="1" t="s">
        <v>445</v>
      </c>
      <c r="B220" s="2" t="s">
        <v>446</v>
      </c>
      <c r="C220" s="16" t="s">
        <v>2</v>
      </c>
      <c r="D220" s="13" t="n">
        <v>0</v>
      </c>
      <c r="E220" s="17" t="n">
        <v>4.72</v>
      </c>
      <c r="F220" s="16" t="n">
        <f aca="false">+D217</f>
        <v>0</v>
      </c>
      <c r="G220" s="16" t="n">
        <f aca="false">1265+600</f>
        <v>1865</v>
      </c>
      <c r="H220" s="18" t="n">
        <f aca="false">G220*D217</f>
        <v>0</v>
      </c>
    </row>
    <row r="221" customFormat="false" ht="14.25" hidden="false" customHeight="false" outlineLevel="0" collapsed="false">
      <c r="A221" s="1" t="s">
        <v>447</v>
      </c>
      <c r="B221" s="2" t="s">
        <v>448</v>
      </c>
      <c r="C221" s="16" t="s">
        <v>2</v>
      </c>
      <c r="D221" s="13" t="n">
        <v>0</v>
      </c>
      <c r="E221" s="17" t="n">
        <v>4.8</v>
      </c>
      <c r="F221" s="16" t="n">
        <f aca="false">+D218</f>
        <v>0</v>
      </c>
      <c r="G221" s="16" t="n">
        <f aca="false">1265+1100</f>
        <v>2365</v>
      </c>
      <c r="H221" s="18" t="n">
        <f aca="false">G221*D218</f>
        <v>0</v>
      </c>
    </row>
    <row r="222" customFormat="false" ht="14.25" hidden="false" customHeight="false" outlineLevel="0" collapsed="false">
      <c r="A222" s="1" t="s">
        <v>449</v>
      </c>
      <c r="B222" s="2" t="s">
        <v>450</v>
      </c>
      <c r="C222" s="15" t="s">
        <v>2</v>
      </c>
      <c r="D222" s="13" t="n">
        <v>0</v>
      </c>
      <c r="E222" s="21" t="n">
        <v>0</v>
      </c>
      <c r="F222" s="22" t="n">
        <v>0</v>
      </c>
      <c r="G222" s="22" t="n">
        <v>0</v>
      </c>
      <c r="H222" s="22" t="n">
        <v>0</v>
      </c>
    </row>
    <row r="223" customFormat="false" ht="14.25" hidden="false" customHeight="false" outlineLevel="0" collapsed="false">
      <c r="A223" s="1" t="s">
        <v>451</v>
      </c>
      <c r="B223" s="2" t="s">
        <v>452</v>
      </c>
      <c r="C223" s="16" t="s">
        <v>2</v>
      </c>
      <c r="D223" s="13" t="n">
        <v>0</v>
      </c>
      <c r="E223" s="17"/>
      <c r="F223" s="16" t="n">
        <f aca="false">+D220</f>
        <v>0</v>
      </c>
      <c r="G223" s="16" t="n">
        <f aca="false">1705+1760</f>
        <v>3465</v>
      </c>
      <c r="H223" s="18" t="n">
        <f aca="false">G223*D220</f>
        <v>0</v>
      </c>
    </row>
    <row r="224" customFormat="false" ht="14.25" hidden="false" customHeight="false" outlineLevel="0" collapsed="false">
      <c r="A224" s="1" t="s">
        <v>453</v>
      </c>
      <c r="B224" s="2" t="s">
        <v>454</v>
      </c>
      <c r="C224" s="16" t="s">
        <v>2</v>
      </c>
      <c r="D224" s="13" t="n">
        <v>0</v>
      </c>
      <c r="E224" s="17"/>
      <c r="F224" s="16" t="n">
        <f aca="false">+D221</f>
        <v>0</v>
      </c>
      <c r="G224" s="16" t="n">
        <v>1705</v>
      </c>
      <c r="H224" s="18" t="n">
        <f aca="false">G224*D221</f>
        <v>0</v>
      </c>
    </row>
    <row r="225" customFormat="false" ht="14.25" hidden="false" customHeight="false" outlineLevel="0" collapsed="false">
      <c r="A225" s="1" t="s">
        <v>455</v>
      </c>
      <c r="B225" s="2" t="s">
        <v>456</v>
      </c>
      <c r="C225" s="27" t="s">
        <v>2</v>
      </c>
      <c r="D225" s="13" t="n">
        <v>0</v>
      </c>
      <c r="E225" s="20" t="n">
        <v>5.81</v>
      </c>
      <c r="F225" s="16" t="n">
        <f aca="false">+D222</f>
        <v>0</v>
      </c>
      <c r="G225" s="16" t="n">
        <f aca="false">1573+2000</f>
        <v>3573</v>
      </c>
      <c r="H225" s="18" t="n">
        <f aca="false">G225*D222</f>
        <v>0</v>
      </c>
    </row>
    <row r="226" customFormat="false" ht="14.25" hidden="false" customHeight="false" outlineLevel="0" collapsed="false">
      <c r="A226" s="1" t="s">
        <v>457</v>
      </c>
      <c r="B226" s="2" t="s">
        <v>458</v>
      </c>
      <c r="C226" s="16" t="s">
        <v>2</v>
      </c>
      <c r="D226" s="13" t="n">
        <v>1</v>
      </c>
      <c r="E226" s="17"/>
      <c r="F226" s="16" t="n">
        <f aca="false">+D223</f>
        <v>0</v>
      </c>
      <c r="G226" s="16" t="n">
        <v>1573</v>
      </c>
      <c r="H226" s="18" t="n">
        <f aca="false">G226*D223</f>
        <v>0</v>
      </c>
    </row>
    <row r="227" customFormat="false" ht="14.25" hidden="false" customHeight="false" outlineLevel="0" collapsed="false">
      <c r="A227" s="1" t="s">
        <v>459</v>
      </c>
      <c r="B227" s="2" t="s">
        <v>460</v>
      </c>
      <c r="C227" s="12" t="s">
        <v>2</v>
      </c>
      <c r="D227" s="13" t="n">
        <v>0</v>
      </c>
      <c r="E227" s="21" t="n">
        <v>0</v>
      </c>
      <c r="F227" s="22" t="n">
        <v>0</v>
      </c>
      <c r="G227" s="22" t="n">
        <f aca="false">1732+1600</f>
        <v>3332</v>
      </c>
      <c r="H227" s="22" t="n">
        <v>0</v>
      </c>
    </row>
    <row r="228" customFormat="false" ht="14.25" hidden="false" customHeight="false" outlineLevel="0" collapsed="false">
      <c r="A228" s="1" t="s">
        <v>461</v>
      </c>
      <c r="B228" s="2" t="s">
        <v>462</v>
      </c>
      <c r="C228" s="12" t="s">
        <v>2</v>
      </c>
      <c r="D228" s="13" t="n">
        <v>0</v>
      </c>
      <c r="E228" s="21" t="n">
        <v>0</v>
      </c>
      <c r="F228" s="22" t="n">
        <v>0</v>
      </c>
      <c r="G228" s="22" t="n">
        <v>1732</v>
      </c>
      <c r="H228" s="22" t="n">
        <v>0</v>
      </c>
    </row>
    <row r="229" customFormat="false" ht="14.25" hidden="false" customHeight="false" outlineLevel="0" collapsed="false">
      <c r="A229" s="1" t="s">
        <v>463</v>
      </c>
      <c r="B229" s="2" t="s">
        <v>464</v>
      </c>
      <c r="C229" s="12" t="s">
        <v>2</v>
      </c>
      <c r="D229" s="13" t="n">
        <v>0</v>
      </c>
      <c r="E229" s="21" t="n">
        <v>0</v>
      </c>
      <c r="F229" s="22" t="n">
        <v>0</v>
      </c>
      <c r="G229" s="22" t="n">
        <f aca="false">1850+1320</f>
        <v>3170</v>
      </c>
      <c r="H229" s="22" t="n">
        <v>0</v>
      </c>
    </row>
    <row r="230" customFormat="false" ht="14.25" hidden="false" customHeight="false" outlineLevel="0" collapsed="false">
      <c r="A230" s="1" t="s">
        <v>465</v>
      </c>
      <c r="B230" s="2" t="s">
        <v>466</v>
      </c>
      <c r="C230" s="12" t="s">
        <v>2</v>
      </c>
      <c r="D230" s="13" t="n">
        <v>0</v>
      </c>
      <c r="E230" s="21" t="n">
        <v>0</v>
      </c>
      <c r="F230" s="22" t="n">
        <v>0</v>
      </c>
      <c r="G230" s="22" t="n">
        <v>1850</v>
      </c>
      <c r="H230" s="22" t="n">
        <v>0</v>
      </c>
    </row>
    <row r="231" customFormat="false" ht="14.25" hidden="false" customHeight="false" outlineLevel="0" collapsed="false">
      <c r="A231" s="1" t="s">
        <v>467</v>
      </c>
      <c r="B231" s="2" t="s">
        <v>468</v>
      </c>
      <c r="C231" s="16" t="s">
        <v>2</v>
      </c>
      <c r="D231" s="13" t="n">
        <v>0</v>
      </c>
      <c r="E231" s="17" t="n">
        <v>7.5</v>
      </c>
      <c r="F231" s="16" t="n">
        <f aca="false">+D228</f>
        <v>0</v>
      </c>
      <c r="G231" s="16" t="n">
        <f aca="false">3300+1300</f>
        <v>4600</v>
      </c>
      <c r="H231" s="18" t="n">
        <f aca="false">+F231*G231</f>
        <v>0</v>
      </c>
    </row>
    <row r="232" customFormat="false" ht="14.25" hidden="false" customHeight="false" outlineLevel="0" collapsed="false">
      <c r="A232" s="1" t="s">
        <v>469</v>
      </c>
      <c r="B232" s="2" t="s">
        <v>470</v>
      </c>
      <c r="C232" s="16" t="s">
        <v>2</v>
      </c>
      <c r="D232" s="13" t="n">
        <v>0</v>
      </c>
      <c r="E232" s="17" t="n">
        <v>7.5</v>
      </c>
      <c r="F232" s="16" t="n">
        <f aca="false">+D229</f>
        <v>0</v>
      </c>
      <c r="G232" s="16" t="n">
        <f aca="false">3300</f>
        <v>3300</v>
      </c>
      <c r="H232" s="18" t="n">
        <f aca="false">+F232*G232</f>
        <v>0</v>
      </c>
    </row>
    <row r="233" customFormat="false" ht="14.25" hidden="false" customHeight="false" outlineLevel="0" collapsed="false">
      <c r="A233" s="1" t="s">
        <v>471</v>
      </c>
      <c r="B233" s="2" t="s">
        <v>472</v>
      </c>
      <c r="C233" s="16" t="s">
        <v>2</v>
      </c>
      <c r="D233" s="13" t="n">
        <v>0</v>
      </c>
      <c r="E233" s="17" t="n">
        <v>9</v>
      </c>
      <c r="F233" s="16" t="n">
        <f aca="false">+D230</f>
        <v>0</v>
      </c>
      <c r="G233" s="16" t="n">
        <f aca="false">3300+2000</f>
        <v>5300</v>
      </c>
      <c r="H233" s="18" t="n">
        <f aca="false">+F233*G233</f>
        <v>0</v>
      </c>
    </row>
    <row r="234" customFormat="false" ht="14.25" hidden="false" customHeight="false" outlineLevel="0" collapsed="false">
      <c r="A234" s="1" t="s">
        <v>473</v>
      </c>
      <c r="B234" s="2" t="s">
        <v>474</v>
      </c>
      <c r="C234" s="16" t="s">
        <v>2</v>
      </c>
      <c r="D234" s="13" t="n">
        <v>0</v>
      </c>
      <c r="E234" s="17" t="n">
        <v>9</v>
      </c>
      <c r="F234" s="16" t="n">
        <f aca="false">+D231</f>
        <v>0</v>
      </c>
      <c r="G234" s="16" t="n">
        <f aca="false">3300</f>
        <v>3300</v>
      </c>
      <c r="H234" s="18" t="n">
        <f aca="false">+F234*G234</f>
        <v>0</v>
      </c>
    </row>
    <row r="235" customFormat="false" ht="14.25" hidden="false" customHeight="false" outlineLevel="0" collapsed="false">
      <c r="A235" s="1" t="s">
        <v>475</v>
      </c>
      <c r="B235" s="2" t="s">
        <v>476</v>
      </c>
      <c r="C235" s="16" t="s">
        <v>2</v>
      </c>
      <c r="D235" s="13" t="n">
        <v>0</v>
      </c>
      <c r="E235" s="17" t="n">
        <v>10</v>
      </c>
      <c r="F235" s="16" t="n">
        <f aca="false">+D232</f>
        <v>0</v>
      </c>
      <c r="G235" s="16" t="n">
        <f aca="false">3300+2400</f>
        <v>5700</v>
      </c>
      <c r="H235" s="18" t="n">
        <f aca="false">+F235*G235</f>
        <v>0</v>
      </c>
    </row>
    <row r="236" customFormat="false" ht="14.25" hidden="false" customHeight="false" outlineLevel="0" collapsed="false">
      <c r="A236" s="1" t="s">
        <v>477</v>
      </c>
      <c r="B236" s="2" t="s">
        <v>478</v>
      </c>
      <c r="C236" s="16" t="s">
        <v>2</v>
      </c>
      <c r="D236" s="13" t="n">
        <v>0</v>
      </c>
      <c r="E236" s="17" t="n">
        <v>10</v>
      </c>
      <c r="F236" s="16" t="n">
        <f aca="false">+D233</f>
        <v>0</v>
      </c>
      <c r="G236" s="16" t="n">
        <f aca="false">3300</f>
        <v>3300</v>
      </c>
      <c r="H236" s="18" t="n">
        <f aca="false">+F236*G236</f>
        <v>0</v>
      </c>
    </row>
    <row r="237" customFormat="false" ht="14.25" hidden="false" customHeight="false" outlineLevel="0" collapsed="false">
      <c r="A237" s="1" t="s">
        <v>479</v>
      </c>
      <c r="B237" s="2" t="s">
        <v>480</v>
      </c>
      <c r="C237" s="16" t="s">
        <v>2</v>
      </c>
      <c r="D237" s="13" t="n">
        <v>0</v>
      </c>
      <c r="E237" s="17" t="n">
        <v>0</v>
      </c>
      <c r="F237" s="16" t="n">
        <f aca="false">+D234</f>
        <v>0</v>
      </c>
      <c r="G237" s="16" t="n">
        <f aca="false">3300+2700</f>
        <v>6000</v>
      </c>
      <c r="H237" s="18" t="n">
        <f aca="false">+F237*G237</f>
        <v>0</v>
      </c>
    </row>
    <row r="238" customFormat="false" ht="14.25" hidden="false" customHeight="false" outlineLevel="0" collapsed="false">
      <c r="A238" s="1" t="s">
        <v>481</v>
      </c>
      <c r="B238" s="2" t="s">
        <v>482</v>
      </c>
      <c r="C238" s="16" t="s">
        <v>2</v>
      </c>
      <c r="D238" s="13" t="n">
        <v>0</v>
      </c>
      <c r="E238" s="17" t="n">
        <v>0</v>
      </c>
      <c r="F238" s="16" t="n">
        <f aca="false">+D235</f>
        <v>0</v>
      </c>
      <c r="G238" s="16" t="n">
        <f aca="false">3300</f>
        <v>3300</v>
      </c>
      <c r="H238" s="18" t="n">
        <f aca="false">+F238*G238</f>
        <v>0</v>
      </c>
    </row>
    <row r="239" customFormat="false" ht="14.25" hidden="false" customHeight="false" outlineLevel="0" collapsed="false">
      <c r="A239" s="1" t="s">
        <v>483</v>
      </c>
      <c r="B239" s="2" t="s">
        <v>484</v>
      </c>
      <c r="C239" s="3" t="s">
        <v>2</v>
      </c>
      <c r="D239" s="13" t="n">
        <v>24</v>
      </c>
      <c r="E239" s="5" t="n">
        <v>0</v>
      </c>
      <c r="F239" s="3" t="n">
        <v>0</v>
      </c>
    </row>
    <row r="240" customFormat="false" ht="14.25" hidden="false" customHeight="false" outlineLevel="0" collapsed="false">
      <c r="A240" s="1" t="s">
        <v>485</v>
      </c>
      <c r="B240" s="2" t="s">
        <v>486</v>
      </c>
      <c r="C240" s="12" t="s">
        <v>36</v>
      </c>
      <c r="D240" s="13" t="n">
        <v>9</v>
      </c>
      <c r="E240" s="14" t="n">
        <v>0.082</v>
      </c>
      <c r="F240" s="12" t="n">
        <f aca="false">D237*E240</f>
        <v>0</v>
      </c>
      <c r="G240" s="12" t="n">
        <v>65</v>
      </c>
      <c r="H240" s="28" t="n">
        <f aca="false">F240*G240</f>
        <v>0</v>
      </c>
    </row>
    <row r="241" customFormat="false" ht="14.25" hidden="false" customHeight="false" outlineLevel="0" collapsed="false">
      <c r="A241" s="1" t="s">
        <v>487</v>
      </c>
      <c r="B241" s="2" t="s">
        <v>488</v>
      </c>
      <c r="C241" s="12" t="s">
        <v>2</v>
      </c>
      <c r="D241" s="13" t="n">
        <v>0</v>
      </c>
      <c r="E241" s="14" t="n">
        <v>11.5</v>
      </c>
      <c r="F241" s="12" t="n">
        <f aca="false">+D238</f>
        <v>0</v>
      </c>
      <c r="G241" s="12" t="n">
        <v>1055</v>
      </c>
      <c r="H241" s="28" t="n">
        <f aca="false">+F241*G241</f>
        <v>0</v>
      </c>
    </row>
    <row r="242" customFormat="false" ht="14.25" hidden="false" customHeight="false" outlineLevel="0" collapsed="false">
      <c r="A242" s="1" t="s">
        <v>489</v>
      </c>
      <c r="B242" s="2" t="s">
        <v>490</v>
      </c>
      <c r="C242" s="12" t="s">
        <v>2</v>
      </c>
      <c r="D242" s="13" t="n">
        <v>0</v>
      </c>
      <c r="E242" s="14" t="n">
        <v>13</v>
      </c>
      <c r="F242" s="12" t="n">
        <f aca="false">+D239</f>
        <v>24</v>
      </c>
      <c r="G242" s="12" t="n">
        <v>1055</v>
      </c>
      <c r="H242" s="28" t="n">
        <f aca="false">+F242*G242</f>
        <v>25320</v>
      </c>
    </row>
    <row r="243" customFormat="false" ht="14.25" hidden="false" customHeight="false" outlineLevel="0" collapsed="false">
      <c r="A243" s="1" t="s">
        <v>491</v>
      </c>
      <c r="B243" s="2" t="s">
        <v>492</v>
      </c>
      <c r="C243" s="16" t="s">
        <v>2</v>
      </c>
      <c r="D243" s="13" t="n">
        <v>0</v>
      </c>
      <c r="E243" s="17" t="n">
        <v>1.56</v>
      </c>
      <c r="F243" s="16" t="n">
        <f aca="false">+E243*D240</f>
        <v>14.04</v>
      </c>
      <c r="G243" s="16" t="n">
        <v>90</v>
      </c>
      <c r="H243" s="18" t="n">
        <f aca="false">+F243*G243</f>
        <v>1263.6</v>
      </c>
    </row>
    <row r="244" customFormat="false" ht="14.25" hidden="false" customHeight="false" outlineLevel="0" collapsed="false">
      <c r="A244" s="1" t="s">
        <v>493</v>
      </c>
      <c r="B244" s="2" t="s">
        <v>494</v>
      </c>
      <c r="C244" s="16" t="s">
        <v>2</v>
      </c>
      <c r="D244" s="13" t="n">
        <v>0</v>
      </c>
      <c r="E244" s="21" t="n">
        <v>0</v>
      </c>
      <c r="F244" s="22" t="n">
        <v>0</v>
      </c>
      <c r="G244" s="22" t="n">
        <v>90</v>
      </c>
      <c r="H244" s="22" t="n">
        <v>0</v>
      </c>
    </row>
    <row r="245" customFormat="false" ht="14.25" hidden="false" customHeight="false" outlineLevel="0" collapsed="false">
      <c r="A245" s="1" t="s">
        <v>495</v>
      </c>
      <c r="B245" s="2" t="s">
        <v>496</v>
      </c>
      <c r="C245" s="15" t="s">
        <v>2</v>
      </c>
      <c r="D245" s="13" t="n">
        <v>0</v>
      </c>
      <c r="E245" s="21" t="n">
        <v>0</v>
      </c>
      <c r="F245" s="22" t="n">
        <v>0</v>
      </c>
      <c r="G245" s="22" t="n">
        <v>85</v>
      </c>
      <c r="H245" s="22" t="n">
        <v>0</v>
      </c>
    </row>
    <row r="246" customFormat="false" ht="14.25" hidden="false" customHeight="false" outlineLevel="0" collapsed="false">
      <c r="A246" s="1" t="s">
        <v>497</v>
      </c>
      <c r="B246" s="2" t="s">
        <v>498</v>
      </c>
      <c r="C246" s="12" t="s">
        <v>36</v>
      </c>
      <c r="D246" s="13" t="n">
        <v>8</v>
      </c>
      <c r="E246" s="14" t="n">
        <v>0.58</v>
      </c>
      <c r="F246" s="12" t="n">
        <f aca="false">D243*E246</f>
        <v>0</v>
      </c>
      <c r="G246" s="12" t="n">
        <v>75</v>
      </c>
      <c r="H246" s="28" t="n">
        <f aca="false">+F246*G246</f>
        <v>0</v>
      </c>
    </row>
    <row r="247" customFormat="false" ht="14.25" hidden="false" customHeight="false" outlineLevel="0" collapsed="false">
      <c r="A247" s="1" t="s">
        <v>499</v>
      </c>
      <c r="B247" s="2" t="s">
        <v>500</v>
      </c>
      <c r="C247" s="12" t="s">
        <v>36</v>
      </c>
      <c r="D247" s="13" t="n">
        <v>0</v>
      </c>
      <c r="E247" s="14" t="n">
        <v>0.085</v>
      </c>
      <c r="F247" s="12" t="n">
        <f aca="false">D244*E247</f>
        <v>0</v>
      </c>
      <c r="G247" s="12" t="n">
        <v>66</v>
      </c>
      <c r="H247" s="28" t="n">
        <f aca="false">+F247*G247</f>
        <v>0</v>
      </c>
    </row>
    <row r="248" customFormat="false" ht="14.25" hidden="false" customHeight="false" outlineLevel="0" collapsed="false">
      <c r="A248" s="1" t="s">
        <v>501</v>
      </c>
      <c r="B248" s="2" t="s">
        <v>502</v>
      </c>
      <c r="C248" s="15" t="s">
        <v>36</v>
      </c>
      <c r="D248" s="13" t="n">
        <v>0</v>
      </c>
      <c r="E248" s="14" t="n">
        <v>0.058</v>
      </c>
      <c r="F248" s="12" t="n">
        <f aca="false">D245*E248</f>
        <v>0</v>
      </c>
      <c r="G248" s="12" t="n">
        <v>65</v>
      </c>
      <c r="H248" s="28" t="n">
        <f aca="false">+F248*G248</f>
        <v>0</v>
      </c>
    </row>
    <row r="249" customFormat="false" ht="14.25" hidden="false" customHeight="false" outlineLevel="0" collapsed="false">
      <c r="A249" s="1" t="s">
        <v>503</v>
      </c>
      <c r="B249" s="2" t="s">
        <v>504</v>
      </c>
      <c r="C249" s="12" t="s">
        <v>36</v>
      </c>
      <c r="D249" s="13" t="n">
        <v>20</v>
      </c>
      <c r="E249" s="14" t="n">
        <v>0.091</v>
      </c>
      <c r="F249" s="12" t="n">
        <f aca="false">D246*E249</f>
        <v>0.728</v>
      </c>
      <c r="G249" s="12" t="n">
        <v>75</v>
      </c>
      <c r="H249" s="28" t="n">
        <f aca="false">+F249*G249</f>
        <v>54.6</v>
      </c>
    </row>
    <row r="250" customFormat="false" ht="14.25" hidden="false" customHeight="false" outlineLevel="0" collapsed="false">
      <c r="A250" s="1" t="s">
        <v>505</v>
      </c>
      <c r="B250" s="2" t="s">
        <v>506</v>
      </c>
      <c r="C250" s="12" t="s">
        <v>36</v>
      </c>
      <c r="D250" s="13" t="n">
        <v>0</v>
      </c>
      <c r="E250" s="14" t="n">
        <v>0.066</v>
      </c>
      <c r="F250" s="12" t="n">
        <f aca="false">D247*E250</f>
        <v>0</v>
      </c>
      <c r="G250" s="12" t="n">
        <v>65</v>
      </c>
      <c r="H250" s="28" t="n">
        <f aca="false">G250*F250</f>
        <v>0</v>
      </c>
    </row>
    <row r="251" customFormat="false" ht="14.25" hidden="false" customHeight="false" outlineLevel="0" collapsed="false">
      <c r="A251" s="1" t="s">
        <v>507</v>
      </c>
      <c r="B251" s="2" t="s">
        <v>508</v>
      </c>
      <c r="C251" s="16" t="s">
        <v>2</v>
      </c>
      <c r="D251" s="13" t="n">
        <v>0</v>
      </c>
      <c r="E251" s="17" t="n">
        <v>15</v>
      </c>
      <c r="F251" s="16" t="n">
        <f aca="false">+D248</f>
        <v>0</v>
      </c>
      <c r="G251" s="16" t="n">
        <f aca="false">1306+20</f>
        <v>1326</v>
      </c>
      <c r="H251" s="18" t="n">
        <f aca="false">+F251*G251</f>
        <v>0</v>
      </c>
    </row>
    <row r="252" customFormat="false" ht="14.25" hidden="false" customHeight="false" outlineLevel="0" collapsed="false">
      <c r="A252" s="1" t="s">
        <v>509</v>
      </c>
      <c r="B252" s="2" t="s">
        <v>510</v>
      </c>
      <c r="C252" s="16" t="s">
        <v>2</v>
      </c>
      <c r="D252" s="13" t="n">
        <v>0</v>
      </c>
      <c r="E252" s="17" t="n">
        <v>17</v>
      </c>
      <c r="F252" s="16" t="n">
        <f aca="false">+D249</f>
        <v>20</v>
      </c>
      <c r="G252" s="16" t="n">
        <f aca="false">65+1404+140</f>
        <v>1609</v>
      </c>
      <c r="H252" s="18" t="n">
        <f aca="false">+F252*G252</f>
        <v>32180</v>
      </c>
    </row>
    <row r="253" customFormat="false" ht="14.25" hidden="false" customHeight="false" outlineLevel="0" collapsed="false">
      <c r="A253" s="1" t="s">
        <v>511</v>
      </c>
      <c r="B253" s="2" t="s">
        <v>512</v>
      </c>
      <c r="C253" s="15" t="s">
        <v>2</v>
      </c>
      <c r="D253" s="13" t="n">
        <v>0</v>
      </c>
      <c r="E253" s="29" t="n">
        <v>11.5</v>
      </c>
      <c r="F253" s="30" t="n">
        <f aca="false">+D250</f>
        <v>0</v>
      </c>
      <c r="G253" s="12" t="n">
        <f aca="false">1155-16</f>
        <v>1139</v>
      </c>
      <c r="H253" s="31" t="n">
        <f aca="false">+F253*G253</f>
        <v>0</v>
      </c>
    </row>
    <row r="254" customFormat="false" ht="14.25" hidden="false" customHeight="false" outlineLevel="0" collapsed="false">
      <c r="A254" s="1" t="s">
        <v>513</v>
      </c>
      <c r="B254" s="2" t="s">
        <v>514</v>
      </c>
      <c r="C254" s="12" t="s">
        <v>2</v>
      </c>
      <c r="D254" s="13" t="n">
        <v>0</v>
      </c>
      <c r="E254" s="14" t="n">
        <v>13.5</v>
      </c>
      <c r="F254" s="12" t="n">
        <f aca="false">+D251*E254</f>
        <v>0</v>
      </c>
      <c r="G254" s="12" t="n">
        <f aca="false">1055-16</f>
        <v>1039</v>
      </c>
      <c r="H254" s="28" t="n">
        <f aca="false">+F254*G254</f>
        <v>0</v>
      </c>
    </row>
    <row r="255" customFormat="false" ht="14.25" hidden="false" customHeight="false" outlineLevel="0" collapsed="false">
      <c r="A255" s="1" t="s">
        <v>515</v>
      </c>
      <c r="B255" s="2" t="s">
        <v>516</v>
      </c>
      <c r="C255" s="12" t="s">
        <v>36</v>
      </c>
      <c r="D255" s="13" t="n">
        <v>8</v>
      </c>
      <c r="E255" s="14" t="n">
        <v>0.018</v>
      </c>
      <c r="F255" s="12" t="n">
        <f aca="false">D252*E255</f>
        <v>0</v>
      </c>
      <c r="G255" s="12" t="n">
        <v>15</v>
      </c>
      <c r="H255" s="28" t="n">
        <f aca="false">D252*G255</f>
        <v>0</v>
      </c>
    </row>
    <row r="256" customFormat="false" ht="14.25" hidden="false" customHeight="false" outlineLevel="0" collapsed="false">
      <c r="A256" s="1" t="s">
        <v>517</v>
      </c>
      <c r="B256" s="2" t="s">
        <v>518</v>
      </c>
      <c r="C256" s="12" t="s">
        <v>36</v>
      </c>
      <c r="D256" s="13" t="n">
        <v>38</v>
      </c>
      <c r="E256" s="14" t="n">
        <v>0.003</v>
      </c>
      <c r="F256" s="12" t="n">
        <f aca="false">D253*E256</f>
        <v>0</v>
      </c>
      <c r="G256" s="12" t="n">
        <v>64</v>
      </c>
      <c r="H256" s="28" t="n">
        <f aca="false">D253*G256</f>
        <v>0</v>
      </c>
    </row>
    <row r="257" customFormat="false" ht="14.25" hidden="false" customHeight="false" outlineLevel="0" collapsed="false">
      <c r="A257" s="1" t="s">
        <v>519</v>
      </c>
      <c r="B257" s="2" t="s">
        <v>520</v>
      </c>
      <c r="C257" s="12" t="s">
        <v>36</v>
      </c>
      <c r="D257" s="13" t="n">
        <v>34</v>
      </c>
      <c r="E257" s="14" t="n">
        <v>0.002</v>
      </c>
      <c r="F257" s="12" t="n">
        <f aca="false">D254*E257</f>
        <v>0</v>
      </c>
      <c r="G257" s="12" t="n">
        <v>28</v>
      </c>
      <c r="H257" s="28" t="n">
        <f aca="false">D254*G257</f>
        <v>0</v>
      </c>
    </row>
    <row r="258" customFormat="false" ht="14.25" hidden="false" customHeight="false" outlineLevel="0" collapsed="false">
      <c r="A258" s="1" t="s">
        <v>521</v>
      </c>
      <c r="B258" s="2" t="s">
        <v>522</v>
      </c>
      <c r="C258" s="12" t="s">
        <v>36</v>
      </c>
      <c r="D258" s="13" t="n">
        <v>54</v>
      </c>
      <c r="E258" s="14" t="n">
        <v>0.25</v>
      </c>
      <c r="F258" s="12" t="n">
        <f aca="false">D255*E258</f>
        <v>2</v>
      </c>
      <c r="G258" s="12" t="n">
        <v>20</v>
      </c>
      <c r="H258" s="28" t="n">
        <f aca="false">D255*G258</f>
        <v>160</v>
      </c>
    </row>
    <row r="259" customFormat="false" ht="14.25" hidden="false" customHeight="false" outlineLevel="0" collapsed="false">
      <c r="A259" s="1" t="s">
        <v>523</v>
      </c>
      <c r="B259" s="2" t="s">
        <v>524</v>
      </c>
      <c r="C259" s="12" t="s">
        <v>36</v>
      </c>
      <c r="D259" s="13" t="n">
        <v>68</v>
      </c>
      <c r="E259" s="14" t="n">
        <v>0.025</v>
      </c>
      <c r="F259" s="12" t="n">
        <f aca="false">D256*E259</f>
        <v>0.95</v>
      </c>
      <c r="G259" s="12" t="n">
        <v>14</v>
      </c>
      <c r="H259" s="28" t="n">
        <f aca="false">D256*G259</f>
        <v>532</v>
      </c>
    </row>
    <row r="260" customFormat="false" ht="14.25" hidden="false" customHeight="false" outlineLevel="0" collapsed="false">
      <c r="A260" s="1" t="s">
        <v>525</v>
      </c>
      <c r="B260" s="2" t="s">
        <v>526</v>
      </c>
      <c r="C260" s="12" t="s">
        <v>36</v>
      </c>
      <c r="D260" s="13" t="n">
        <v>87</v>
      </c>
      <c r="E260" s="14" t="n">
        <v>0.011</v>
      </c>
      <c r="F260" s="12" t="n">
        <f aca="false">D257*E260</f>
        <v>0.374</v>
      </c>
      <c r="G260" s="12" t="n">
        <v>6.25</v>
      </c>
      <c r="H260" s="28" t="n">
        <f aca="false">D257*G260</f>
        <v>212.5</v>
      </c>
    </row>
    <row r="261" customFormat="false" ht="14.25" hidden="false" customHeight="false" outlineLevel="0" collapsed="false">
      <c r="A261" s="1" t="s">
        <v>527</v>
      </c>
      <c r="B261" s="2" t="s">
        <v>528</v>
      </c>
      <c r="C261" s="12" t="s">
        <v>36</v>
      </c>
      <c r="D261" s="13" t="n">
        <v>47</v>
      </c>
      <c r="E261" s="14" t="n">
        <v>0.001</v>
      </c>
      <c r="F261" s="12" t="n">
        <f aca="false">D258*E261</f>
        <v>0.054</v>
      </c>
      <c r="G261" s="12" t="n">
        <v>4</v>
      </c>
      <c r="H261" s="28" t="n">
        <f aca="false">D258*G261</f>
        <v>216</v>
      </c>
    </row>
    <row r="262" customFormat="false" ht="14.25" hidden="false" customHeight="false" outlineLevel="0" collapsed="false">
      <c r="A262" s="1" t="s">
        <v>529</v>
      </c>
      <c r="B262" s="2" t="s">
        <v>530</v>
      </c>
      <c r="C262" s="16" t="s">
        <v>2</v>
      </c>
      <c r="D262" s="13" t="n">
        <v>2</v>
      </c>
      <c r="E262" s="17" t="n">
        <v>1.59</v>
      </c>
      <c r="F262" s="16" t="n">
        <f aca="false">+D259</f>
        <v>68</v>
      </c>
      <c r="G262" s="16" t="n">
        <f aca="false">G259+G261+12.5+20+28+4+28+64+15</f>
        <v>189.5</v>
      </c>
      <c r="H262" s="18" t="n">
        <f aca="false">+F262*G262</f>
        <v>12886</v>
      </c>
    </row>
    <row r="263" customFormat="false" ht="14.25" hidden="false" customHeight="false" outlineLevel="0" collapsed="false">
      <c r="A263" s="1" t="s">
        <v>531</v>
      </c>
      <c r="B263" s="2" t="s">
        <v>532</v>
      </c>
      <c r="C263" s="27" t="s">
        <v>2</v>
      </c>
      <c r="D263" s="13" t="n">
        <v>28</v>
      </c>
      <c r="E263" s="20" t="n">
        <v>1.04</v>
      </c>
      <c r="F263" s="27" t="n">
        <f aca="false">+D260</f>
        <v>87</v>
      </c>
      <c r="G263" s="16" t="n">
        <v>346.5</v>
      </c>
      <c r="H263" s="19" t="n">
        <f aca="false">+F263*G263</f>
        <v>30145.5</v>
      </c>
    </row>
    <row r="264" customFormat="false" ht="14.25" hidden="false" customHeight="false" outlineLevel="0" collapsed="false">
      <c r="A264" s="1" t="s">
        <v>533</v>
      </c>
      <c r="B264" s="2" t="s">
        <v>534</v>
      </c>
      <c r="C264" s="27" t="s">
        <v>2</v>
      </c>
      <c r="D264" s="13" t="n">
        <v>1</v>
      </c>
      <c r="E264" s="20" t="n">
        <v>0.483</v>
      </c>
      <c r="F264" s="27" t="n">
        <f aca="false">+D261</f>
        <v>47</v>
      </c>
      <c r="G264" s="16" t="n">
        <v>192.5</v>
      </c>
      <c r="H264" s="19" t="n">
        <f aca="false">+F264*G264</f>
        <v>9047.5</v>
      </c>
    </row>
    <row r="265" customFormat="false" ht="14.25" hidden="false" customHeight="false" outlineLevel="0" collapsed="false">
      <c r="A265" s="1" t="s">
        <v>535</v>
      </c>
      <c r="B265" s="2" t="s">
        <v>536</v>
      </c>
      <c r="C265" s="27" t="s">
        <v>2</v>
      </c>
      <c r="D265" s="13" t="n">
        <v>0</v>
      </c>
    </row>
    <row r="266" customFormat="false" ht="14.25" hidden="false" customHeight="false" outlineLevel="0" collapsed="false">
      <c r="A266" s="1" t="s">
        <v>537</v>
      </c>
      <c r="B266" s="2" t="s">
        <v>538</v>
      </c>
      <c r="C266" s="27" t="s">
        <v>2</v>
      </c>
      <c r="D266" s="13" t="n">
        <v>0</v>
      </c>
    </row>
    <row r="267" customFormat="false" ht="14.25" hidden="false" customHeight="false" outlineLevel="0" collapsed="false">
      <c r="A267" s="1" t="s">
        <v>539</v>
      </c>
      <c r="B267" s="2" t="s">
        <v>540</v>
      </c>
      <c r="C267" s="27" t="s">
        <v>2</v>
      </c>
      <c r="D267" s="13" t="n">
        <v>0</v>
      </c>
    </row>
    <row r="268" customFormat="false" ht="14.25" hidden="false" customHeight="false" outlineLevel="0" collapsed="false">
      <c r="A268" s="1" t="s">
        <v>541</v>
      </c>
      <c r="B268" s="2" t="s">
        <v>542</v>
      </c>
      <c r="C268" s="27" t="s">
        <v>2</v>
      </c>
      <c r="D268" s="13" t="n">
        <v>0</v>
      </c>
    </row>
    <row r="269" customFormat="false" ht="14.25" hidden="false" customHeight="false" outlineLevel="0" collapsed="false">
      <c r="A269" s="1" t="s">
        <v>543</v>
      </c>
      <c r="B269" s="39" t="s">
        <v>544</v>
      </c>
      <c r="C269" s="27" t="s">
        <v>2</v>
      </c>
      <c r="D269" s="13" t="n">
        <v>2500</v>
      </c>
    </row>
    <row r="270" customFormat="false" ht="14.25" hidden="false" customHeight="false" outlineLevel="0" collapsed="false">
      <c r="A270" s="1" t="s">
        <v>545</v>
      </c>
      <c r="B270" s="2" t="s">
        <v>546</v>
      </c>
      <c r="C270" s="27" t="s">
        <v>2</v>
      </c>
      <c r="D270" s="13" t="n">
        <v>0</v>
      </c>
    </row>
    <row r="271" customFormat="false" ht="14.25" hidden="false" customHeight="false" outlineLevel="0" collapsed="false">
      <c r="A271" s="1" t="s">
        <v>547</v>
      </c>
      <c r="B271" s="2" t="s">
        <v>548</v>
      </c>
      <c r="C271" s="12" t="s">
        <v>2</v>
      </c>
      <c r="D271" s="13" t="n">
        <v>2</v>
      </c>
      <c r="E271" s="14" t="n">
        <v>1.447</v>
      </c>
      <c r="F271" s="12" t="n">
        <f aca="false">+D268</f>
        <v>0</v>
      </c>
      <c r="G271" s="12" t="n">
        <v>475.2</v>
      </c>
      <c r="H271" s="28" t="n">
        <f aca="false">+F271*G271</f>
        <v>0</v>
      </c>
    </row>
    <row r="272" customFormat="false" ht="14.25" hidden="false" customHeight="false" outlineLevel="0" collapsed="false">
      <c r="A272" s="1" t="s">
        <v>549</v>
      </c>
      <c r="B272" s="2" t="s">
        <v>550</v>
      </c>
      <c r="C272" s="16" t="s">
        <v>2</v>
      </c>
      <c r="D272" s="13" t="n">
        <v>0</v>
      </c>
      <c r="E272" s="17" t="n">
        <v>2.326</v>
      </c>
      <c r="F272" s="16" t="n">
        <f aca="false">+D269</f>
        <v>2500</v>
      </c>
      <c r="G272" s="16" t="n">
        <v>772.5</v>
      </c>
      <c r="H272" s="18" t="n">
        <f aca="false">+F272*G272</f>
        <v>1931250</v>
      </c>
    </row>
    <row r="273" customFormat="false" ht="14.25" hidden="false" customHeight="false" outlineLevel="0" collapsed="false">
      <c r="A273" s="1" t="s">
        <v>551</v>
      </c>
      <c r="B273" s="2" t="s">
        <v>552</v>
      </c>
      <c r="C273" s="15" t="s">
        <v>2</v>
      </c>
      <c r="D273" s="13" t="n">
        <v>1</v>
      </c>
      <c r="E273" s="21" t="n">
        <v>1.49</v>
      </c>
      <c r="F273" s="22" t="n">
        <f aca="false">D270*E273</f>
        <v>0</v>
      </c>
      <c r="G273" s="30" t="n">
        <v>780</v>
      </c>
      <c r="H273" s="31" t="n">
        <f aca="false">F273*G273</f>
        <v>0</v>
      </c>
    </row>
    <row r="274" customFormat="false" ht="14.25" hidden="false" customHeight="false" outlineLevel="0" collapsed="false">
      <c r="A274" s="1" t="s">
        <v>553</v>
      </c>
      <c r="B274" s="2" t="s">
        <v>554</v>
      </c>
      <c r="C274" s="15" t="s">
        <v>2</v>
      </c>
      <c r="D274" s="13" t="n">
        <v>0</v>
      </c>
      <c r="E274" s="21" t="n">
        <v>0</v>
      </c>
      <c r="F274" s="22" t="n">
        <v>0</v>
      </c>
      <c r="G274" s="22" t="n">
        <v>780</v>
      </c>
      <c r="H274" s="22" t="n">
        <v>0</v>
      </c>
    </row>
    <row r="275" customFormat="false" ht="14.25" hidden="false" customHeight="false" outlineLevel="0" collapsed="false">
      <c r="A275" s="1" t="s">
        <v>555</v>
      </c>
      <c r="B275" s="2" t="s">
        <v>556</v>
      </c>
      <c r="C275" s="12" t="s">
        <v>2</v>
      </c>
      <c r="D275" s="13" t="n">
        <v>0</v>
      </c>
      <c r="E275" s="21" t="n">
        <v>0</v>
      </c>
      <c r="F275" s="22" t="n">
        <v>0</v>
      </c>
      <c r="G275" s="22" t="n">
        <v>780</v>
      </c>
      <c r="H275" s="22" t="n">
        <v>0</v>
      </c>
    </row>
    <row r="276" customFormat="false" ht="14.25" hidden="false" customHeight="false" outlineLevel="0" collapsed="false">
      <c r="A276" s="1" t="s">
        <v>557</v>
      </c>
      <c r="B276" s="2" t="s">
        <v>558</v>
      </c>
      <c r="C276" s="12" t="s">
        <v>2</v>
      </c>
      <c r="D276" s="13" t="n">
        <v>1</v>
      </c>
      <c r="E276" s="21" t="n">
        <v>1.755</v>
      </c>
      <c r="F276" s="22" t="n">
        <f aca="false">D273*E276</f>
        <v>1.755</v>
      </c>
      <c r="G276" s="30" t="n">
        <v>780</v>
      </c>
      <c r="H276" s="31" t="n">
        <f aca="false">F276*G276</f>
        <v>1368.9</v>
      </c>
    </row>
    <row r="277" customFormat="false" ht="14.25" hidden="false" customHeight="false" outlineLevel="0" collapsed="false">
      <c r="A277" s="1" t="s">
        <v>559</v>
      </c>
      <c r="B277" s="2" t="s">
        <v>560</v>
      </c>
      <c r="C277" s="12" t="s">
        <v>2</v>
      </c>
      <c r="D277" s="13" t="n">
        <v>0</v>
      </c>
      <c r="E277" s="21" t="n">
        <v>1.83</v>
      </c>
      <c r="F277" s="22" t="n">
        <v>1.5</v>
      </c>
      <c r="G277" s="30" t="n">
        <v>780</v>
      </c>
      <c r="H277" s="31" t="n">
        <f aca="false">F277*G277</f>
        <v>1170</v>
      </c>
    </row>
    <row r="278" customFormat="false" ht="14.25" hidden="false" customHeight="false" outlineLevel="0" collapsed="false">
      <c r="A278" s="1" t="s">
        <v>561</v>
      </c>
      <c r="B278" s="2" t="s">
        <v>562</v>
      </c>
      <c r="C278" s="12" t="s">
        <v>2</v>
      </c>
      <c r="D278" s="13" t="n">
        <v>1</v>
      </c>
      <c r="E278" s="21" t="n">
        <v>1.83</v>
      </c>
      <c r="F278" s="22" t="n">
        <f aca="false">D275*E278</f>
        <v>0</v>
      </c>
      <c r="G278" s="30" t="n">
        <v>780</v>
      </c>
      <c r="H278" s="31" t="n">
        <f aca="false">F278*G278</f>
        <v>0</v>
      </c>
    </row>
    <row r="279" customFormat="false" ht="14.25" hidden="false" customHeight="false" outlineLevel="0" collapsed="false">
      <c r="A279" s="1" t="s">
        <v>563</v>
      </c>
      <c r="B279" s="2" t="s">
        <v>564</v>
      </c>
      <c r="C279" s="12" t="s">
        <v>2</v>
      </c>
      <c r="D279" s="13" t="n">
        <v>0</v>
      </c>
      <c r="E279" s="21" t="n">
        <v>0</v>
      </c>
      <c r="F279" s="22" t="n">
        <v>0</v>
      </c>
      <c r="G279" s="22" t="n">
        <v>780</v>
      </c>
      <c r="H279" s="22" t="n">
        <v>0</v>
      </c>
    </row>
    <row r="280" customFormat="false" ht="14.25" hidden="false" customHeight="false" outlineLevel="0" collapsed="false">
      <c r="A280" s="1" t="s">
        <v>565</v>
      </c>
      <c r="B280" s="2" t="s">
        <v>566</v>
      </c>
      <c r="C280" s="16" t="s">
        <v>2</v>
      </c>
      <c r="D280" s="13" t="n">
        <v>0</v>
      </c>
      <c r="E280" s="17" t="n">
        <v>5.25</v>
      </c>
      <c r="F280" s="16" t="n">
        <f aca="false">+D277*E280</f>
        <v>0</v>
      </c>
      <c r="G280" s="16" t="n">
        <v>95</v>
      </c>
      <c r="H280" s="18" t="n">
        <f aca="false">+F280*G280</f>
        <v>0</v>
      </c>
    </row>
    <row r="281" customFormat="false" ht="14.25" hidden="false" customHeight="false" outlineLevel="0" collapsed="false">
      <c r="A281" s="1" t="s">
        <v>567</v>
      </c>
      <c r="B281" s="2" t="s">
        <v>568</v>
      </c>
      <c r="C281" s="12" t="s">
        <v>2</v>
      </c>
      <c r="D281" s="13" t="n">
        <v>1</v>
      </c>
      <c r="E281" s="29" t="n">
        <v>8.03</v>
      </c>
      <c r="F281" s="30" t="n">
        <f aca="false">+D278*E281</f>
        <v>8.03</v>
      </c>
      <c r="G281" s="30" t="n">
        <v>100</v>
      </c>
      <c r="H281" s="31" t="n">
        <f aca="false">+F281*G281</f>
        <v>803</v>
      </c>
    </row>
    <row r="282" customFormat="false" ht="14.25" hidden="false" customHeight="false" outlineLevel="0" collapsed="false">
      <c r="A282" s="1" t="s">
        <v>569</v>
      </c>
      <c r="B282" s="2" t="s">
        <v>570</v>
      </c>
      <c r="C282" s="16" t="s">
        <v>2</v>
      </c>
      <c r="D282" s="13" t="n">
        <v>0</v>
      </c>
      <c r="E282" s="17" t="n">
        <v>3.9</v>
      </c>
      <c r="F282" s="16" t="n">
        <f aca="false">+D279*E282</f>
        <v>0</v>
      </c>
      <c r="G282" s="16" t="n">
        <v>95</v>
      </c>
      <c r="H282" s="18" t="n">
        <f aca="false">+F282*G282</f>
        <v>0</v>
      </c>
    </row>
    <row r="283" customFormat="false" ht="14.25" hidden="false" customHeight="false" outlineLevel="0" collapsed="false">
      <c r="A283" s="1" t="s">
        <v>571</v>
      </c>
      <c r="B283" s="2" t="s">
        <v>572</v>
      </c>
      <c r="C283" s="16" t="s">
        <v>2</v>
      </c>
      <c r="D283" s="13" t="n">
        <v>4</v>
      </c>
      <c r="E283" s="17" t="n">
        <v>3.44</v>
      </c>
      <c r="F283" s="16" t="n">
        <f aca="false">+D280*E283</f>
        <v>0</v>
      </c>
      <c r="G283" s="16" t="n">
        <v>95</v>
      </c>
      <c r="H283" s="18" t="n">
        <f aca="false">+F283*G283</f>
        <v>0</v>
      </c>
    </row>
    <row r="284" customFormat="false" ht="14.25" hidden="false" customHeight="false" outlineLevel="0" collapsed="false">
      <c r="A284" s="1" t="s">
        <v>573</v>
      </c>
      <c r="B284" s="2" t="s">
        <v>574</v>
      </c>
      <c r="C284" s="16" t="s">
        <v>2</v>
      </c>
      <c r="D284" s="13" t="n">
        <v>2</v>
      </c>
      <c r="E284" s="17" t="n">
        <v>3.88</v>
      </c>
      <c r="F284" s="16" t="n">
        <f aca="false">+D281*E284</f>
        <v>3.88</v>
      </c>
      <c r="G284" s="16" t="n">
        <v>95</v>
      </c>
      <c r="H284" s="18" t="n">
        <f aca="false">+F284*G284</f>
        <v>368.6</v>
      </c>
    </row>
    <row r="285" customFormat="false" ht="14.25" hidden="false" customHeight="false" outlineLevel="0" collapsed="false">
      <c r="A285" s="1" t="s">
        <v>575</v>
      </c>
      <c r="B285" s="2" t="s">
        <v>576</v>
      </c>
      <c r="C285" s="12" t="s">
        <v>2</v>
      </c>
      <c r="D285" s="13" t="n">
        <v>0</v>
      </c>
      <c r="E285" s="21" t="n">
        <v>0</v>
      </c>
      <c r="F285" s="22" t="n">
        <v>0</v>
      </c>
      <c r="G285" s="22" t="n">
        <v>0</v>
      </c>
      <c r="H285" s="22" t="n">
        <v>0</v>
      </c>
    </row>
    <row r="286" customFormat="false" ht="14.25" hidden="false" customHeight="false" outlineLevel="0" collapsed="false">
      <c r="A286" s="1" t="s">
        <v>577</v>
      </c>
      <c r="B286" s="2" t="s">
        <v>578</v>
      </c>
      <c r="C286" s="12" t="s">
        <v>2</v>
      </c>
      <c r="D286" s="13" t="n">
        <v>0</v>
      </c>
      <c r="E286" s="21" t="n">
        <v>0</v>
      </c>
      <c r="F286" s="22" t="n">
        <v>0</v>
      </c>
      <c r="G286" s="22" t="n">
        <v>0</v>
      </c>
      <c r="H286" s="22" t="n">
        <v>0</v>
      </c>
    </row>
    <row r="287" customFormat="false" ht="14.25" hidden="false" customHeight="false" outlineLevel="0" collapsed="false">
      <c r="A287" s="1" t="s">
        <v>579</v>
      </c>
      <c r="B287" s="2" t="s">
        <v>580</v>
      </c>
      <c r="C287" s="12" t="s">
        <v>2</v>
      </c>
      <c r="D287" s="13" t="n">
        <v>0</v>
      </c>
      <c r="E287" s="21" t="n">
        <v>0</v>
      </c>
      <c r="F287" s="22" t="n">
        <v>0</v>
      </c>
      <c r="G287" s="22" t="n">
        <v>0</v>
      </c>
      <c r="H287" s="22" t="n">
        <v>0</v>
      </c>
    </row>
    <row r="288" customFormat="false" ht="14.25" hidden="false" customHeight="false" outlineLevel="0" collapsed="false">
      <c r="A288" s="1" t="s">
        <v>581</v>
      </c>
      <c r="B288" s="2" t="s">
        <v>582</v>
      </c>
      <c r="C288" s="12" t="s">
        <v>2</v>
      </c>
      <c r="D288" s="13" t="n">
        <v>0</v>
      </c>
      <c r="E288" s="21" t="n">
        <v>0</v>
      </c>
      <c r="F288" s="22" t="n">
        <v>0</v>
      </c>
      <c r="G288" s="22" t="n">
        <v>0</v>
      </c>
      <c r="H288" s="22" t="n">
        <v>0</v>
      </c>
    </row>
    <row r="289" customFormat="false" ht="14.25" hidden="false" customHeight="false" outlineLevel="0" collapsed="false">
      <c r="A289" s="1" t="s">
        <v>583</v>
      </c>
      <c r="B289" s="2" t="s">
        <v>584</v>
      </c>
      <c r="C289" s="16" t="s">
        <v>36</v>
      </c>
      <c r="D289" s="13" t="n">
        <v>3</v>
      </c>
      <c r="E289" s="17" t="n">
        <v>0</v>
      </c>
      <c r="F289" s="23" t="n">
        <v>2</v>
      </c>
      <c r="G289" s="16" t="n">
        <v>650</v>
      </c>
      <c r="H289" s="40" t="n">
        <f aca="false">+F289*G289</f>
        <v>1300</v>
      </c>
    </row>
    <row r="290" customFormat="false" ht="14.25" hidden="false" customHeight="false" outlineLevel="0" collapsed="false">
      <c r="A290" s="1" t="s">
        <v>585</v>
      </c>
      <c r="B290" s="2" t="s">
        <v>586</v>
      </c>
      <c r="C290" s="12" t="s">
        <v>2</v>
      </c>
      <c r="D290" s="13" t="n">
        <v>0</v>
      </c>
      <c r="E290" s="21" t="n">
        <v>0</v>
      </c>
      <c r="F290" s="22" t="n">
        <v>0</v>
      </c>
      <c r="G290" s="22" t="n">
        <v>0</v>
      </c>
      <c r="H290" s="22" t="n">
        <v>0</v>
      </c>
    </row>
    <row r="291" customFormat="false" ht="14.25" hidden="false" customHeight="false" outlineLevel="0" collapsed="false">
      <c r="A291" s="1" t="s">
        <v>587</v>
      </c>
      <c r="B291" s="2" t="s">
        <v>588</v>
      </c>
      <c r="C291" s="12" t="s">
        <v>2</v>
      </c>
      <c r="D291" s="13" t="n">
        <v>0</v>
      </c>
      <c r="E291" s="21" t="n">
        <v>0</v>
      </c>
      <c r="F291" s="22" t="n">
        <v>0</v>
      </c>
      <c r="G291" s="22" t="n">
        <v>0</v>
      </c>
      <c r="H291" s="22" t="n">
        <v>0</v>
      </c>
    </row>
    <row r="292" customFormat="false" ht="14.25" hidden="false" customHeight="false" outlineLevel="0" collapsed="false">
      <c r="A292" s="1" t="s">
        <v>589</v>
      </c>
      <c r="B292" s="2" t="s">
        <v>590</v>
      </c>
      <c r="C292" s="12" t="s">
        <v>2</v>
      </c>
      <c r="D292" s="13" t="n">
        <v>0</v>
      </c>
      <c r="E292" s="21" t="n">
        <v>0</v>
      </c>
      <c r="F292" s="22" t="n">
        <v>0</v>
      </c>
      <c r="G292" s="22" t="n">
        <v>0</v>
      </c>
      <c r="H292" s="22" t="n">
        <v>0</v>
      </c>
    </row>
    <row r="293" customFormat="false" ht="14.25" hidden="false" customHeight="false" outlineLevel="0" collapsed="false">
      <c r="A293" s="1" t="s">
        <v>591</v>
      </c>
      <c r="B293" s="2" t="s">
        <v>592</v>
      </c>
      <c r="C293" s="12" t="s">
        <v>2</v>
      </c>
      <c r="D293" s="13" t="n">
        <v>0</v>
      </c>
      <c r="E293" s="21" t="n">
        <v>0</v>
      </c>
      <c r="F293" s="22" t="n">
        <v>0</v>
      </c>
      <c r="G293" s="22" t="n">
        <v>0</v>
      </c>
      <c r="H293" s="22" t="n">
        <v>0</v>
      </c>
    </row>
    <row r="294" customFormat="false" ht="14.25" hidden="false" customHeight="false" outlineLevel="0" collapsed="false">
      <c r="A294" s="1" t="s">
        <v>593</v>
      </c>
      <c r="B294" s="2" t="s">
        <v>594</v>
      </c>
      <c r="C294" s="12" t="s">
        <v>2</v>
      </c>
      <c r="D294" s="13" t="n">
        <v>1</v>
      </c>
      <c r="E294" s="21" t="n">
        <v>0</v>
      </c>
      <c r="F294" s="22" t="n">
        <v>0</v>
      </c>
      <c r="G294" s="22" t="n">
        <v>0</v>
      </c>
      <c r="H294" s="22" t="n">
        <v>0</v>
      </c>
    </row>
    <row r="295" customFormat="false" ht="14.25" hidden="false" customHeight="false" outlineLevel="0" collapsed="false">
      <c r="A295" s="1" t="s">
        <v>595</v>
      </c>
      <c r="B295" s="2" t="s">
        <v>596</v>
      </c>
      <c r="C295" s="16" t="s">
        <v>36</v>
      </c>
      <c r="D295" s="13" t="n">
        <v>1</v>
      </c>
      <c r="E295" s="17" t="n">
        <v>0</v>
      </c>
      <c r="F295" s="16" t="n">
        <v>1</v>
      </c>
      <c r="G295" s="16" t="n">
        <v>4250</v>
      </c>
      <c r="H295" s="18" t="n">
        <f aca="false">+F295*G295</f>
        <v>4250</v>
      </c>
    </row>
    <row r="296" customFormat="false" ht="14.25" hidden="false" customHeight="false" outlineLevel="0" collapsed="false">
      <c r="A296" s="1" t="s">
        <v>597</v>
      </c>
      <c r="B296" s="2" t="s">
        <v>598</v>
      </c>
      <c r="C296" s="12" t="s">
        <v>2</v>
      </c>
      <c r="D296" s="13" t="n">
        <v>0</v>
      </c>
      <c r="E296" s="21" t="n">
        <v>0</v>
      </c>
      <c r="F296" s="22" t="n">
        <v>0</v>
      </c>
      <c r="G296" s="22" t="n">
        <v>0</v>
      </c>
      <c r="H296" s="22" t="n">
        <v>0</v>
      </c>
    </row>
    <row r="297" customFormat="false" ht="14.25" hidden="false" customHeight="false" outlineLevel="0" collapsed="false">
      <c r="A297" s="1" t="s">
        <v>599</v>
      </c>
      <c r="B297" s="2" t="s">
        <v>600</v>
      </c>
      <c r="C297" s="12" t="s">
        <v>2</v>
      </c>
      <c r="D297" s="13" t="n">
        <v>0</v>
      </c>
      <c r="E297" s="21" t="n">
        <v>0</v>
      </c>
      <c r="F297" s="22" t="n">
        <v>0</v>
      </c>
      <c r="G297" s="22" t="n">
        <v>0</v>
      </c>
      <c r="H297" s="22" t="n">
        <v>0</v>
      </c>
    </row>
    <row r="298" customFormat="false" ht="14.25" hidden="false" customHeight="false" outlineLevel="0" collapsed="false">
      <c r="A298" s="1" t="s">
        <v>601</v>
      </c>
      <c r="B298" s="2" t="s">
        <v>602</v>
      </c>
      <c r="C298" s="12" t="s">
        <v>2</v>
      </c>
      <c r="D298" s="13" t="n">
        <v>0</v>
      </c>
      <c r="E298" s="21" t="n">
        <v>0</v>
      </c>
      <c r="F298" s="22" t="n">
        <v>0</v>
      </c>
      <c r="G298" s="22" t="n">
        <v>0</v>
      </c>
      <c r="H298" s="22" t="n">
        <v>0</v>
      </c>
    </row>
    <row r="299" customFormat="false" ht="14.25" hidden="false" customHeight="false" outlineLevel="0" collapsed="false">
      <c r="A299" s="1" t="s">
        <v>603</v>
      </c>
      <c r="B299" s="2" t="s">
        <v>604</v>
      </c>
      <c r="C299" s="12" t="s">
        <v>2</v>
      </c>
      <c r="D299" s="13" t="n">
        <v>0</v>
      </c>
      <c r="E299" s="21" t="n">
        <v>0</v>
      </c>
      <c r="F299" s="22" t="n">
        <v>0</v>
      </c>
      <c r="G299" s="22" t="n">
        <v>0</v>
      </c>
      <c r="H299" s="22" t="n">
        <v>0</v>
      </c>
    </row>
    <row r="300" customFormat="false" ht="14.25" hidden="false" customHeight="false" outlineLevel="0" collapsed="false">
      <c r="A300" s="1" t="s">
        <v>605</v>
      </c>
      <c r="B300" s="2" t="s">
        <v>606</v>
      </c>
      <c r="C300" s="12" t="s">
        <v>2</v>
      </c>
      <c r="D300" s="13" t="n">
        <v>0</v>
      </c>
      <c r="E300" s="21" t="n">
        <v>0</v>
      </c>
      <c r="F300" s="22" t="n">
        <v>0</v>
      </c>
      <c r="G300" s="22" t="n">
        <v>0</v>
      </c>
      <c r="H300" s="22" t="n">
        <v>0</v>
      </c>
    </row>
    <row r="301" customFormat="false" ht="14.25" hidden="false" customHeight="false" outlineLevel="0" collapsed="false">
      <c r="A301" s="1" t="s">
        <v>607</v>
      </c>
      <c r="B301" s="2" t="s">
        <v>608</v>
      </c>
      <c r="C301" s="12" t="s">
        <v>2</v>
      </c>
      <c r="D301" s="13" t="n">
        <v>0</v>
      </c>
      <c r="E301" s="21" t="n">
        <v>0</v>
      </c>
      <c r="F301" s="22" t="n">
        <v>0</v>
      </c>
      <c r="G301" s="22" t="n">
        <v>0</v>
      </c>
      <c r="H301" s="22" t="n">
        <v>0</v>
      </c>
    </row>
    <row r="302" customFormat="false" ht="14.25" hidden="false" customHeight="false" outlineLevel="0" collapsed="false">
      <c r="A302" s="1" t="s">
        <v>609</v>
      </c>
      <c r="B302" s="2" t="s">
        <v>610</v>
      </c>
      <c r="C302" s="16" t="s">
        <v>2</v>
      </c>
      <c r="D302" s="13" t="n">
        <v>0</v>
      </c>
      <c r="E302" s="17" t="n">
        <v>0</v>
      </c>
      <c r="F302" s="16" t="n">
        <f aca="false">+D299*E302</f>
        <v>0</v>
      </c>
      <c r="G302" s="16" t="n">
        <v>9250</v>
      </c>
      <c r="H302" s="18" t="n">
        <f aca="false">+F302*G302</f>
        <v>0</v>
      </c>
    </row>
    <row r="303" customFormat="false" ht="14.25" hidden="false" customHeight="false" outlineLevel="0" collapsed="false">
      <c r="A303" s="1" t="s">
        <v>611</v>
      </c>
      <c r="B303" s="2" t="s">
        <v>612</v>
      </c>
      <c r="C303" s="12" t="s">
        <v>2</v>
      </c>
      <c r="D303" s="13" t="n">
        <v>0</v>
      </c>
      <c r="E303" s="14" t="n">
        <v>3.5</v>
      </c>
      <c r="F303" s="12" t="n">
        <f aca="false">+D300</f>
        <v>0</v>
      </c>
      <c r="G303" s="12" t="n">
        <f aca="false">367.5+1100</f>
        <v>1467.5</v>
      </c>
      <c r="H303" s="28" t="n">
        <f aca="false">+F303*G303</f>
        <v>0</v>
      </c>
    </row>
    <row r="304" customFormat="false" ht="14.25" hidden="false" customHeight="false" outlineLevel="0" collapsed="false">
      <c r="A304" s="1" t="s">
        <v>613</v>
      </c>
      <c r="B304" s="2" t="s">
        <v>614</v>
      </c>
      <c r="C304" s="15" t="s">
        <v>2</v>
      </c>
      <c r="D304" s="13" t="n">
        <v>6</v>
      </c>
      <c r="E304" s="29" t="n">
        <v>3.5</v>
      </c>
      <c r="F304" s="12" t="n">
        <f aca="false">+D301*E304</f>
        <v>0</v>
      </c>
      <c r="G304" s="30" t="n">
        <v>105</v>
      </c>
      <c r="H304" s="31" t="n">
        <f aca="false">+F304*G304</f>
        <v>0</v>
      </c>
    </row>
    <row r="305" customFormat="false" ht="14.25" hidden="false" customHeight="false" outlineLevel="0" collapsed="false">
      <c r="A305" s="1" t="s">
        <v>615</v>
      </c>
      <c r="B305" s="2" t="s">
        <v>616</v>
      </c>
      <c r="C305" s="15" t="s">
        <v>2</v>
      </c>
      <c r="D305" s="13" t="n">
        <v>0</v>
      </c>
      <c r="E305" s="21" t="n">
        <v>0</v>
      </c>
      <c r="F305" s="22" t="n">
        <v>0</v>
      </c>
      <c r="G305" s="22" t="n">
        <v>0</v>
      </c>
      <c r="H305" s="22" t="n">
        <v>0</v>
      </c>
    </row>
    <row r="306" customFormat="false" ht="14.25" hidden="false" customHeight="false" outlineLevel="0" collapsed="false">
      <c r="A306" s="1" t="s">
        <v>617</v>
      </c>
      <c r="B306" s="2" t="s">
        <v>618</v>
      </c>
      <c r="C306" s="15" t="s">
        <v>2</v>
      </c>
      <c r="D306" s="13" t="n">
        <v>0</v>
      </c>
      <c r="E306" s="21" t="n">
        <v>0</v>
      </c>
      <c r="F306" s="22" t="n">
        <f aca="false">+D303*E306</f>
        <v>0</v>
      </c>
      <c r="G306" s="22" t="n">
        <v>1490</v>
      </c>
      <c r="H306" s="22" t="n">
        <v>0</v>
      </c>
    </row>
    <row r="307" customFormat="false" ht="14.25" hidden="false" customHeight="false" outlineLevel="0" collapsed="false">
      <c r="A307" s="1" t="s">
        <v>619</v>
      </c>
      <c r="B307" s="2" t="s">
        <v>618</v>
      </c>
      <c r="C307" s="15" t="s">
        <v>2</v>
      </c>
      <c r="D307" s="13" t="n">
        <v>0</v>
      </c>
      <c r="E307" s="21" t="n">
        <v>0</v>
      </c>
      <c r="F307" s="22" t="n">
        <f aca="false">+D304*E307</f>
        <v>0</v>
      </c>
      <c r="G307" s="22" t="n">
        <v>1490</v>
      </c>
      <c r="H307" s="22" t="n">
        <v>0</v>
      </c>
    </row>
    <row r="308" customFormat="false" ht="14.25" hidden="false" customHeight="false" outlineLevel="0" collapsed="false">
      <c r="A308" s="1" t="s">
        <v>620</v>
      </c>
      <c r="B308" s="2" t="s">
        <v>621</v>
      </c>
      <c r="C308" s="15" t="s">
        <v>2</v>
      </c>
      <c r="D308" s="13" t="n">
        <v>0</v>
      </c>
      <c r="E308" s="21" t="n">
        <v>0</v>
      </c>
      <c r="F308" s="22" t="n">
        <f aca="false">+D305*E308</f>
        <v>0</v>
      </c>
      <c r="G308" s="22" t="n">
        <v>1490</v>
      </c>
      <c r="H308" s="22" t="n">
        <v>0</v>
      </c>
    </row>
    <row r="309" customFormat="false" ht="14.25" hidden="false" customHeight="false" outlineLevel="0" collapsed="false">
      <c r="A309" s="1" t="s">
        <v>622</v>
      </c>
      <c r="B309" s="2" t="s">
        <v>623</v>
      </c>
      <c r="C309" s="15" t="s">
        <v>2</v>
      </c>
      <c r="D309" s="13" t="n">
        <v>0</v>
      </c>
      <c r="E309" s="21" t="n">
        <v>0</v>
      </c>
      <c r="F309" s="22" t="n">
        <f aca="false">+D306*E309</f>
        <v>0</v>
      </c>
      <c r="G309" s="22" t="n">
        <v>1490</v>
      </c>
      <c r="H309" s="22" t="n">
        <v>0</v>
      </c>
    </row>
    <row r="310" customFormat="false" ht="14.25" hidden="false" customHeight="false" outlineLevel="0" collapsed="false">
      <c r="A310" s="1" t="s">
        <v>624</v>
      </c>
      <c r="B310" s="2" t="s">
        <v>625</v>
      </c>
      <c r="C310" s="15" t="s">
        <v>2</v>
      </c>
      <c r="D310" s="13" t="n">
        <v>0</v>
      </c>
      <c r="E310" s="21" t="n">
        <v>0</v>
      </c>
      <c r="F310" s="22" t="n">
        <f aca="false">+D307*E310</f>
        <v>0</v>
      </c>
      <c r="G310" s="22" t="n">
        <v>1490</v>
      </c>
      <c r="H310" s="22" t="n">
        <v>0</v>
      </c>
    </row>
    <row r="311" customFormat="false" ht="14.25" hidden="false" customHeight="false" outlineLevel="0" collapsed="false">
      <c r="A311" s="1" t="s">
        <v>626</v>
      </c>
      <c r="B311" s="2" t="s">
        <v>625</v>
      </c>
      <c r="C311" s="15" t="s">
        <v>2</v>
      </c>
      <c r="D311" s="13" t="n">
        <v>0</v>
      </c>
      <c r="E311" s="21" t="n">
        <v>0</v>
      </c>
      <c r="F311" s="22" t="n">
        <f aca="false">+D308*E311</f>
        <v>0</v>
      </c>
      <c r="G311" s="22" t="n">
        <v>1490</v>
      </c>
      <c r="H311" s="22" t="n">
        <v>0</v>
      </c>
    </row>
    <row r="312" customFormat="false" ht="14.25" hidden="false" customHeight="false" outlineLevel="0" collapsed="false">
      <c r="A312" s="1" t="s">
        <v>627</v>
      </c>
      <c r="B312" s="2" t="s">
        <v>628</v>
      </c>
      <c r="C312" s="15" t="s">
        <v>2</v>
      </c>
      <c r="D312" s="13" t="n">
        <v>0</v>
      </c>
      <c r="E312" s="21" t="n">
        <v>0</v>
      </c>
      <c r="F312" s="22" t="n">
        <f aca="false">+D309*E312</f>
        <v>0</v>
      </c>
      <c r="G312" s="22" t="n">
        <v>1490</v>
      </c>
      <c r="H312" s="22" t="n">
        <v>0</v>
      </c>
    </row>
    <row r="313" customFormat="false" ht="14.25" hidden="false" customHeight="false" outlineLevel="0" collapsed="false">
      <c r="A313" s="1" t="s">
        <v>629</v>
      </c>
      <c r="B313" s="2" t="s">
        <v>630</v>
      </c>
      <c r="C313" s="15" t="s">
        <v>2</v>
      </c>
      <c r="D313" s="13" t="n">
        <v>0</v>
      </c>
      <c r="E313" s="21" t="n">
        <v>0</v>
      </c>
      <c r="F313" s="22" t="n">
        <f aca="false">+D310*E313</f>
        <v>0</v>
      </c>
      <c r="G313" s="22" t="n">
        <v>1490</v>
      </c>
      <c r="H313" s="22" t="n">
        <v>0</v>
      </c>
    </row>
    <row r="314" customFormat="false" ht="14.25" hidden="false" customHeight="false" outlineLevel="0" collapsed="false">
      <c r="A314" s="1" t="s">
        <v>631</v>
      </c>
      <c r="B314" s="2" t="s">
        <v>632</v>
      </c>
      <c r="C314" s="15" t="s">
        <v>2</v>
      </c>
      <c r="D314" s="13" t="n">
        <v>0</v>
      </c>
      <c r="E314" s="21" t="n">
        <v>0</v>
      </c>
      <c r="F314" s="22" t="n">
        <f aca="false">+D311*E314</f>
        <v>0</v>
      </c>
      <c r="G314" s="22" t="n">
        <v>0</v>
      </c>
      <c r="H314" s="22" t="n">
        <v>0</v>
      </c>
    </row>
    <row r="315" customFormat="false" ht="14.25" hidden="false" customHeight="false" outlineLevel="0" collapsed="false">
      <c r="A315" s="1" t="s">
        <v>631</v>
      </c>
      <c r="B315" s="2" t="s">
        <v>633</v>
      </c>
      <c r="C315" s="15" t="s">
        <v>36</v>
      </c>
      <c r="D315" s="13" t="n">
        <v>0</v>
      </c>
      <c r="E315" s="21" t="n">
        <v>0</v>
      </c>
      <c r="F315" s="22" t="n">
        <f aca="false">+D312*E315</f>
        <v>0</v>
      </c>
      <c r="G315" s="22" t="n">
        <v>0</v>
      </c>
      <c r="H315" s="22" t="n">
        <v>0</v>
      </c>
    </row>
    <row r="316" customFormat="false" ht="14.25" hidden="false" customHeight="false" outlineLevel="0" collapsed="false">
      <c r="A316" s="1" t="s">
        <v>634</v>
      </c>
      <c r="B316" s="2" t="s">
        <v>635</v>
      </c>
      <c r="C316" s="15" t="s">
        <v>36</v>
      </c>
      <c r="D316" s="13" t="n">
        <v>0</v>
      </c>
      <c r="E316" s="21" t="n">
        <v>0</v>
      </c>
      <c r="F316" s="22" t="n">
        <f aca="false">+D313*E316</f>
        <v>0</v>
      </c>
      <c r="G316" s="22" t="n">
        <v>0</v>
      </c>
      <c r="H316" s="22" t="n">
        <v>0</v>
      </c>
    </row>
    <row r="317" customFormat="false" ht="14.25" hidden="false" customHeight="false" outlineLevel="0" collapsed="false">
      <c r="A317" s="1" t="s">
        <v>636</v>
      </c>
      <c r="B317" s="2" t="s">
        <v>637</v>
      </c>
      <c r="C317" s="15" t="s">
        <v>36</v>
      </c>
      <c r="D317" s="13" t="n">
        <v>0</v>
      </c>
      <c r="E317" s="21" t="n">
        <v>0</v>
      </c>
      <c r="F317" s="22" t="n">
        <f aca="false">+D314*E317</f>
        <v>0</v>
      </c>
      <c r="G317" s="22" t="n">
        <v>0</v>
      </c>
      <c r="H317" s="22" t="n">
        <v>0</v>
      </c>
    </row>
    <row r="318" customFormat="false" ht="14.25" hidden="false" customHeight="false" outlineLevel="0" collapsed="false">
      <c r="A318" s="1" t="s">
        <v>638</v>
      </c>
      <c r="B318" s="2" t="s">
        <v>639</v>
      </c>
      <c r="C318" s="15" t="s">
        <v>36</v>
      </c>
      <c r="D318" s="13" t="n">
        <v>0</v>
      </c>
      <c r="E318" s="21" t="n">
        <v>0</v>
      </c>
      <c r="F318" s="22" t="n">
        <f aca="false">+D315*E318</f>
        <v>0</v>
      </c>
      <c r="G318" s="22" t="n">
        <v>0</v>
      </c>
      <c r="H318" s="22" t="n">
        <v>0</v>
      </c>
    </row>
    <row r="319" customFormat="false" ht="14.25" hidden="false" customHeight="false" outlineLevel="0" collapsed="false">
      <c r="A319" s="1" t="s">
        <v>640</v>
      </c>
      <c r="B319" s="2" t="s">
        <v>641</v>
      </c>
      <c r="C319" s="12" t="s">
        <v>2</v>
      </c>
      <c r="D319" s="13" t="n">
        <v>0</v>
      </c>
      <c r="E319" s="21" t="n">
        <v>0</v>
      </c>
      <c r="F319" s="22" t="n">
        <v>0</v>
      </c>
      <c r="G319" s="22" t="n">
        <v>0</v>
      </c>
      <c r="H319" s="22" t="n">
        <v>0</v>
      </c>
    </row>
    <row r="320" customFormat="false" ht="14.25" hidden="false" customHeight="false" outlineLevel="0" collapsed="false">
      <c r="A320" s="1" t="s">
        <v>642</v>
      </c>
      <c r="B320" s="2" t="s">
        <v>643</v>
      </c>
      <c r="C320" s="15" t="s">
        <v>2</v>
      </c>
      <c r="D320" s="13" t="n">
        <v>0</v>
      </c>
      <c r="E320" s="21" t="n">
        <v>0</v>
      </c>
      <c r="F320" s="22" t="n">
        <v>0</v>
      </c>
      <c r="G320" s="22" t="n">
        <v>340</v>
      </c>
      <c r="H320" s="22" t="n">
        <v>0</v>
      </c>
    </row>
    <row r="321" customFormat="false" ht="14.25" hidden="false" customHeight="false" outlineLevel="0" collapsed="false">
      <c r="A321" s="1" t="s">
        <v>644</v>
      </c>
      <c r="B321" s="2" t="s">
        <v>645</v>
      </c>
      <c r="D321" s="13" t="n">
        <v>0</v>
      </c>
    </row>
    <row r="322" customFormat="false" ht="14.25" hidden="false" customHeight="false" outlineLevel="0" collapsed="false">
      <c r="A322" s="1" t="s">
        <v>644</v>
      </c>
      <c r="B322" s="2" t="s">
        <v>646</v>
      </c>
      <c r="D322" s="13" t="n">
        <v>0</v>
      </c>
    </row>
    <row r="323" customFormat="false" ht="14.25" hidden="false" customHeight="false" outlineLevel="0" collapsed="false">
      <c r="A323" s="1" t="s">
        <v>647</v>
      </c>
      <c r="B323" s="2" t="s">
        <v>648</v>
      </c>
      <c r="C323" s="16" t="s">
        <v>2</v>
      </c>
      <c r="D323" s="13" t="n">
        <v>0</v>
      </c>
      <c r="E323" s="17" t="n">
        <v>0.206</v>
      </c>
      <c r="F323" s="16" t="n">
        <f aca="false">+D320*E323</f>
        <v>0</v>
      </c>
      <c r="G323" s="16" t="n">
        <v>730</v>
      </c>
      <c r="H323" s="18" t="n">
        <f aca="false">+F323*G323</f>
        <v>0</v>
      </c>
    </row>
    <row r="324" customFormat="false" ht="14.25" hidden="false" customHeight="false" outlineLevel="0" collapsed="false">
      <c r="A324" s="1" t="s">
        <v>649</v>
      </c>
      <c r="B324" s="2" t="s">
        <v>650</v>
      </c>
      <c r="C324" s="16" t="s">
        <v>2</v>
      </c>
      <c r="D324" s="13" t="n">
        <v>0</v>
      </c>
      <c r="E324" s="17" t="n">
        <v>0</v>
      </c>
      <c r="F324" s="16" t="n">
        <f aca="false">+D321*E324</f>
        <v>0</v>
      </c>
      <c r="G324" s="16" t="n">
        <v>730</v>
      </c>
      <c r="H324" s="18" t="n">
        <f aca="false">+F324*G324</f>
        <v>0</v>
      </c>
    </row>
    <row r="325" customFormat="false" ht="14.25" hidden="false" customHeight="false" outlineLevel="0" collapsed="false">
      <c r="A325" s="1" t="s">
        <v>651</v>
      </c>
      <c r="B325" s="2" t="s">
        <v>652</v>
      </c>
      <c r="C325" s="12" t="s">
        <v>2</v>
      </c>
      <c r="D325" s="13" t="n">
        <v>0</v>
      </c>
      <c r="E325" s="21" t="n">
        <v>0</v>
      </c>
      <c r="F325" s="22" t="n">
        <f aca="false">+D322</f>
        <v>0</v>
      </c>
      <c r="G325" s="22" t="n">
        <v>0</v>
      </c>
      <c r="H325" s="22" t="n">
        <v>0</v>
      </c>
    </row>
    <row r="326" customFormat="false" ht="14.25" hidden="false" customHeight="false" outlineLevel="0" collapsed="false">
      <c r="A326" s="1" t="s">
        <v>653</v>
      </c>
      <c r="B326" s="2" t="s">
        <v>654</v>
      </c>
      <c r="C326" s="12" t="s">
        <v>2</v>
      </c>
      <c r="D326" s="13" t="n">
        <v>0</v>
      </c>
      <c r="E326" s="21" t="n">
        <v>0</v>
      </c>
      <c r="F326" s="22" t="n">
        <f aca="false">+D323</f>
        <v>0</v>
      </c>
      <c r="G326" s="22" t="n">
        <v>0</v>
      </c>
      <c r="H326" s="22" t="n">
        <v>0</v>
      </c>
    </row>
    <row r="327" customFormat="false" ht="14.25" hidden="false" customHeight="false" outlineLevel="0" collapsed="false">
      <c r="A327" s="1" t="s">
        <v>655</v>
      </c>
      <c r="B327" s="2" t="s">
        <v>656</v>
      </c>
      <c r="C327" s="12" t="s">
        <v>2</v>
      </c>
      <c r="D327" s="13" t="n">
        <v>0</v>
      </c>
      <c r="E327" s="21" t="n">
        <v>0</v>
      </c>
      <c r="F327" s="22" t="n">
        <f aca="false">+D324</f>
        <v>0</v>
      </c>
      <c r="G327" s="22" t="n">
        <v>0</v>
      </c>
      <c r="H327" s="22" t="n">
        <v>0</v>
      </c>
    </row>
    <row r="328" customFormat="false" ht="14.25" hidden="false" customHeight="false" outlineLevel="0" collapsed="false">
      <c r="A328" s="1" t="s">
        <v>657</v>
      </c>
      <c r="B328" s="2" t="s">
        <v>658</v>
      </c>
      <c r="C328" s="15" t="s">
        <v>2</v>
      </c>
      <c r="D328" s="13" t="n">
        <v>161</v>
      </c>
      <c r="E328" s="41" t="n">
        <v>0.048</v>
      </c>
      <c r="F328" s="42" t="n">
        <f aca="false">D325*E328</f>
        <v>0</v>
      </c>
      <c r="G328" s="42" t="n">
        <v>21</v>
      </c>
      <c r="H328" s="31" t="n">
        <f aca="false">D325*G328</f>
        <v>0</v>
      </c>
    </row>
    <row r="329" customFormat="false" ht="14.25" hidden="false" customHeight="false" outlineLevel="0" collapsed="false">
      <c r="A329" s="1" t="s">
        <v>659</v>
      </c>
      <c r="B329" s="2" t="s">
        <v>660</v>
      </c>
      <c r="C329" s="12" t="s">
        <v>36</v>
      </c>
      <c r="D329" s="13" t="n">
        <v>30</v>
      </c>
      <c r="E329" s="21" t="n">
        <v>0</v>
      </c>
      <c r="F329" s="22" t="n">
        <f aca="false">+D326*E329</f>
        <v>0</v>
      </c>
      <c r="G329" s="12" t="n">
        <v>42</v>
      </c>
      <c r="H329" s="12" t="n">
        <f aca="false">D326*G329</f>
        <v>0</v>
      </c>
    </row>
    <row r="330" customFormat="false" ht="14.25" hidden="false" customHeight="false" outlineLevel="0" collapsed="false">
      <c r="A330" s="1" t="s">
        <v>661</v>
      </c>
      <c r="B330" s="2" t="s">
        <v>662</v>
      </c>
      <c r="C330" s="43" t="s">
        <v>663</v>
      </c>
      <c r="D330" s="13" t="n">
        <v>14</v>
      </c>
      <c r="E330" s="21" t="n">
        <v>0</v>
      </c>
      <c r="F330" s="22" t="n">
        <f aca="false">+D327*E330</f>
        <v>0</v>
      </c>
      <c r="G330" s="16" t="n">
        <v>51</v>
      </c>
      <c r="H330" s="16" t="n">
        <f aca="false">D327*G330</f>
        <v>0</v>
      </c>
    </row>
    <row r="331" customFormat="false" ht="14.25" hidden="false" customHeight="false" outlineLevel="0" collapsed="false">
      <c r="A331" s="1" t="s">
        <v>664</v>
      </c>
      <c r="B331" s="2" t="s">
        <v>665</v>
      </c>
      <c r="C331" s="43" t="s">
        <v>663</v>
      </c>
      <c r="D331" s="13" t="n">
        <v>8</v>
      </c>
      <c r="E331" s="21" t="n">
        <v>0</v>
      </c>
      <c r="F331" s="22" t="n">
        <f aca="false">+D328*E331</f>
        <v>0</v>
      </c>
      <c r="G331" s="16" t="n">
        <v>35</v>
      </c>
      <c r="H331" s="16" t="n">
        <f aca="false">D328*G331</f>
        <v>5635</v>
      </c>
    </row>
    <row r="332" customFormat="false" ht="14.25" hidden="false" customHeight="false" outlineLevel="0" collapsed="false">
      <c r="A332" s="1" t="s">
        <v>666</v>
      </c>
      <c r="B332" s="2" t="s">
        <v>667</v>
      </c>
      <c r="C332" s="12" t="s">
        <v>36</v>
      </c>
      <c r="D332" s="13" t="n">
        <v>47</v>
      </c>
      <c r="E332" s="21" t="n">
        <v>0</v>
      </c>
      <c r="F332" s="22" t="n">
        <f aca="false">+D329*E332</f>
        <v>0</v>
      </c>
      <c r="G332" s="12" t="n">
        <v>42</v>
      </c>
      <c r="H332" s="12" t="n">
        <f aca="false">D329*G332</f>
        <v>1260</v>
      </c>
    </row>
    <row r="333" customFormat="false" ht="14.25" hidden="false" customHeight="false" outlineLevel="0" collapsed="false">
      <c r="A333" s="1" t="s">
        <v>668</v>
      </c>
      <c r="B333" s="2" t="s">
        <v>669</v>
      </c>
      <c r="C333" s="43" t="s">
        <v>663</v>
      </c>
      <c r="D333" s="13" t="n">
        <v>14</v>
      </c>
      <c r="E333" s="21" t="n">
        <v>0</v>
      </c>
      <c r="F333" s="22" t="n">
        <f aca="false">+D330*E333</f>
        <v>0</v>
      </c>
      <c r="G333" s="16" t="n">
        <v>67.1</v>
      </c>
      <c r="H333" s="16" t="n">
        <f aca="false">D330*G333</f>
        <v>939.4</v>
      </c>
    </row>
    <row r="334" customFormat="false" ht="14.25" hidden="false" customHeight="false" outlineLevel="0" collapsed="false">
      <c r="A334" s="1" t="s">
        <v>670</v>
      </c>
      <c r="B334" s="2" t="s">
        <v>671</v>
      </c>
      <c r="C334" s="12" t="s">
        <v>36</v>
      </c>
      <c r="D334" s="13" t="n">
        <v>101</v>
      </c>
      <c r="E334" s="21" t="n">
        <v>0</v>
      </c>
      <c r="F334" s="22" t="n">
        <f aca="false">+D331*E334</f>
        <v>0</v>
      </c>
      <c r="G334" s="12" t="n">
        <v>54.5</v>
      </c>
      <c r="H334" s="12" t="n">
        <f aca="false">D331*G334</f>
        <v>436</v>
      </c>
    </row>
    <row r="335" customFormat="false" ht="14.25" hidden="false" customHeight="false" outlineLevel="0" collapsed="false">
      <c r="A335" s="1" t="s">
        <v>672</v>
      </c>
      <c r="B335" s="2" t="s">
        <v>673</v>
      </c>
      <c r="C335" s="43" t="s">
        <v>663</v>
      </c>
      <c r="D335" s="13" t="n">
        <v>50</v>
      </c>
      <c r="E335" s="21" t="n">
        <v>0</v>
      </c>
      <c r="F335" s="22" t="n">
        <f aca="false">+D332*E335</f>
        <v>0</v>
      </c>
      <c r="G335" s="16" t="n">
        <v>51</v>
      </c>
      <c r="H335" s="16" t="n">
        <f aca="false">D332*G335</f>
        <v>2397</v>
      </c>
    </row>
    <row r="336" customFormat="false" ht="14.25" hidden="false" customHeight="false" outlineLevel="0" collapsed="false">
      <c r="A336" s="1" t="s">
        <v>674</v>
      </c>
      <c r="B336" s="2" t="s">
        <v>675</v>
      </c>
      <c r="C336" s="43" t="s">
        <v>663</v>
      </c>
      <c r="D336" s="13" t="n">
        <v>0</v>
      </c>
      <c r="E336" s="21" t="n">
        <v>0</v>
      </c>
      <c r="F336" s="22" t="n">
        <f aca="false">+D333*E336</f>
        <v>0</v>
      </c>
      <c r="G336" s="16" t="n">
        <v>55</v>
      </c>
      <c r="H336" s="16" t="n">
        <f aca="false">D333*G336</f>
        <v>770</v>
      </c>
    </row>
    <row r="337" customFormat="false" ht="14.25" hidden="false" customHeight="false" outlineLevel="0" collapsed="false">
      <c r="A337" s="1" t="s">
        <v>676</v>
      </c>
      <c r="B337" s="2" t="s">
        <v>677</v>
      </c>
      <c r="C337" s="43" t="s">
        <v>663</v>
      </c>
      <c r="D337" s="13" t="n">
        <v>350</v>
      </c>
      <c r="E337" s="21" t="n">
        <v>0</v>
      </c>
      <c r="F337" s="22" t="n">
        <f aca="false">+D334*E337</f>
        <v>0</v>
      </c>
      <c r="G337" s="16" t="n">
        <v>56.5</v>
      </c>
      <c r="H337" s="16" t="n">
        <f aca="false">D334*G337</f>
        <v>5706.5</v>
      </c>
    </row>
    <row r="338" customFormat="false" ht="14.25" hidden="false" customHeight="false" outlineLevel="0" collapsed="false">
      <c r="A338" s="1" t="s">
        <v>678</v>
      </c>
      <c r="B338" s="2" t="s">
        <v>679</v>
      </c>
      <c r="C338" s="43" t="s">
        <v>663</v>
      </c>
      <c r="D338" s="13" t="n">
        <v>25</v>
      </c>
      <c r="E338" s="21" t="n">
        <v>0</v>
      </c>
      <c r="F338" s="22" t="n">
        <f aca="false">+D335*E338</f>
        <v>0</v>
      </c>
      <c r="G338" s="16" t="n">
        <v>59</v>
      </c>
      <c r="H338" s="16" t="n">
        <f aca="false">D335*G338</f>
        <v>2950</v>
      </c>
    </row>
    <row r="339" customFormat="false" ht="14.25" hidden="false" customHeight="false" outlineLevel="0" collapsed="false">
      <c r="A339" s="1" t="s">
        <v>680</v>
      </c>
      <c r="B339" s="2" t="s">
        <v>681</v>
      </c>
      <c r="C339" s="43" t="s">
        <v>663</v>
      </c>
      <c r="D339" s="13" t="n">
        <v>72</v>
      </c>
      <c r="E339" s="21" t="n">
        <v>0</v>
      </c>
      <c r="F339" s="22" t="n">
        <f aca="false">+D336*E339</f>
        <v>0</v>
      </c>
      <c r="G339" s="16" t="n">
        <v>132</v>
      </c>
      <c r="H339" s="16" t="n">
        <f aca="false">D336*G339</f>
        <v>0</v>
      </c>
    </row>
    <row r="340" customFormat="false" ht="14.25" hidden="false" customHeight="false" outlineLevel="0" collapsed="false">
      <c r="A340" s="1" t="s">
        <v>682</v>
      </c>
      <c r="B340" s="2" t="s">
        <v>683</v>
      </c>
      <c r="C340" s="43" t="s">
        <v>663</v>
      </c>
      <c r="D340" s="13" t="n">
        <v>1346</v>
      </c>
      <c r="E340" s="21" t="n">
        <v>0</v>
      </c>
      <c r="F340" s="22" t="n">
        <f aca="false">+D337*E340</f>
        <v>0</v>
      </c>
      <c r="G340" s="16" t="n">
        <v>17</v>
      </c>
      <c r="H340" s="16" t="n">
        <f aca="false">D337*G340</f>
        <v>5950</v>
      </c>
    </row>
    <row r="341" customFormat="false" ht="14.25" hidden="false" customHeight="false" outlineLevel="0" collapsed="false">
      <c r="A341" s="1" t="s">
        <v>684</v>
      </c>
      <c r="B341" s="2" t="s">
        <v>685</v>
      </c>
      <c r="C341" s="44" t="s">
        <v>36</v>
      </c>
      <c r="D341" s="13" t="n">
        <v>140</v>
      </c>
      <c r="E341" s="21" t="n">
        <v>0</v>
      </c>
      <c r="F341" s="22" t="n">
        <f aca="false">+D338*E341</f>
        <v>0</v>
      </c>
      <c r="G341" s="12" t="n">
        <v>13</v>
      </c>
      <c r="H341" s="12" t="n">
        <f aca="false">D338*G341</f>
        <v>325</v>
      </c>
    </row>
    <row r="342" customFormat="false" ht="14.25" hidden="false" customHeight="false" outlineLevel="0" collapsed="false">
      <c r="A342" s="1" t="s">
        <v>686</v>
      </c>
      <c r="B342" s="2" t="s">
        <v>687</v>
      </c>
      <c r="C342" s="43" t="s">
        <v>663</v>
      </c>
      <c r="D342" s="13" t="n">
        <v>27</v>
      </c>
      <c r="E342" s="21" t="n">
        <v>0</v>
      </c>
      <c r="F342" s="22" t="n">
        <f aca="false">+D339*E342</f>
        <v>0</v>
      </c>
      <c r="G342" s="16" t="n">
        <v>21.5</v>
      </c>
      <c r="H342" s="16" t="n">
        <f aca="false">D339*G342</f>
        <v>1548</v>
      </c>
    </row>
    <row r="343" customFormat="false" ht="14.25" hidden="false" customHeight="false" outlineLevel="0" collapsed="false">
      <c r="A343" s="1" t="s">
        <v>688</v>
      </c>
      <c r="B343" s="2" t="s">
        <v>689</v>
      </c>
      <c r="C343" s="43" t="s">
        <v>663</v>
      </c>
      <c r="D343" s="13" t="n">
        <v>42</v>
      </c>
      <c r="E343" s="21" t="n">
        <v>0</v>
      </c>
      <c r="F343" s="22" t="n">
        <f aca="false">+D340*E343</f>
        <v>0</v>
      </c>
      <c r="G343" s="16" t="n">
        <v>25.5</v>
      </c>
      <c r="H343" s="16" t="n">
        <f aca="false">D340*G343</f>
        <v>34323</v>
      </c>
    </row>
    <row r="344" customFormat="false" ht="14.25" hidden="false" customHeight="false" outlineLevel="0" collapsed="false">
      <c r="A344" s="1" t="s">
        <v>690</v>
      </c>
      <c r="B344" s="2" t="s">
        <v>691</v>
      </c>
      <c r="C344" s="45" t="s">
        <v>36</v>
      </c>
      <c r="D344" s="13" t="n">
        <v>190</v>
      </c>
      <c r="E344" s="21" t="n">
        <v>0</v>
      </c>
      <c r="F344" s="22" t="n">
        <f aca="false">+D341*E344</f>
        <v>0</v>
      </c>
      <c r="G344" s="12" t="n">
        <v>15</v>
      </c>
      <c r="H344" s="12" t="n">
        <f aca="false">D341*G344</f>
        <v>2100</v>
      </c>
    </row>
    <row r="345" customFormat="false" ht="14.25" hidden="false" customHeight="false" outlineLevel="0" collapsed="false">
      <c r="A345" s="1" t="s">
        <v>692</v>
      </c>
      <c r="B345" s="2" t="s">
        <v>693</v>
      </c>
      <c r="C345" s="43" t="s">
        <v>663</v>
      </c>
      <c r="D345" s="13" t="n">
        <v>6</v>
      </c>
      <c r="E345" s="21" t="n">
        <v>0</v>
      </c>
      <c r="F345" s="22" t="n">
        <f aca="false">+D342*E345</f>
        <v>0</v>
      </c>
      <c r="G345" s="16" t="n">
        <v>21</v>
      </c>
      <c r="H345" s="16" t="n">
        <f aca="false">D342*G345</f>
        <v>567</v>
      </c>
    </row>
    <row r="346" customFormat="false" ht="14.25" hidden="false" customHeight="false" outlineLevel="0" collapsed="false">
      <c r="A346" s="1" t="s">
        <v>694</v>
      </c>
      <c r="B346" s="2" t="s">
        <v>695</v>
      </c>
      <c r="C346" s="43" t="s">
        <v>663</v>
      </c>
      <c r="D346" s="13" t="n">
        <v>27</v>
      </c>
      <c r="E346" s="21" t="n">
        <v>0</v>
      </c>
      <c r="F346" s="22" t="n">
        <f aca="false">+D343*E346</f>
        <v>0</v>
      </c>
      <c r="G346" s="16" t="n">
        <v>28</v>
      </c>
      <c r="H346" s="16" t="n">
        <f aca="false">D343*G346</f>
        <v>1176</v>
      </c>
    </row>
    <row r="347" customFormat="false" ht="14.25" hidden="false" customHeight="false" outlineLevel="0" collapsed="false">
      <c r="A347" s="1" t="s">
        <v>696</v>
      </c>
      <c r="B347" s="2" t="s">
        <v>697</v>
      </c>
      <c r="C347" s="45" t="s">
        <v>36</v>
      </c>
      <c r="D347" s="13" t="n">
        <v>84</v>
      </c>
      <c r="E347" s="21" t="n">
        <v>0</v>
      </c>
      <c r="F347" s="22" t="n">
        <f aca="false">+D344*E347</f>
        <v>0</v>
      </c>
      <c r="G347" s="12" t="n">
        <v>19.5</v>
      </c>
      <c r="H347" s="12" t="n">
        <f aca="false">D344*G347</f>
        <v>3705</v>
      </c>
    </row>
    <row r="348" customFormat="false" ht="14.25" hidden="false" customHeight="false" outlineLevel="0" collapsed="false">
      <c r="A348" s="1" t="s">
        <v>698</v>
      </c>
      <c r="B348" s="2" t="s">
        <v>699</v>
      </c>
      <c r="C348" s="23" t="s">
        <v>36</v>
      </c>
      <c r="D348" s="13" t="n">
        <v>1880</v>
      </c>
      <c r="E348" s="24" t="n">
        <v>0.043</v>
      </c>
      <c r="F348" s="23" t="n">
        <f aca="false">D345*E348</f>
        <v>0.258</v>
      </c>
      <c r="G348" s="23" t="n">
        <v>50</v>
      </c>
      <c r="H348" s="18" t="n">
        <f aca="false">D348*G348</f>
        <v>94000</v>
      </c>
    </row>
    <row r="349" customFormat="false" ht="14.25" hidden="false" customHeight="false" outlineLevel="0" collapsed="false">
      <c r="A349" s="1" t="s">
        <v>700</v>
      </c>
      <c r="B349" s="2" t="s">
        <v>701</v>
      </c>
      <c r="C349" s="23" t="s">
        <v>36</v>
      </c>
      <c r="D349" s="13" t="n">
        <v>500</v>
      </c>
      <c r="E349" s="46" t="n">
        <v>0.07</v>
      </c>
      <c r="F349" s="23" t="n">
        <f aca="false">D346*E349</f>
        <v>1.89</v>
      </c>
      <c r="G349" s="23" t="n">
        <v>50</v>
      </c>
      <c r="H349" s="18" t="n">
        <f aca="false">D349*G349</f>
        <v>25000</v>
      </c>
    </row>
    <row r="350" customFormat="false" ht="14.25" hidden="false" customHeight="false" outlineLevel="0" collapsed="false">
      <c r="A350" s="1" t="s">
        <v>702</v>
      </c>
      <c r="B350" s="2" t="s">
        <v>703</v>
      </c>
      <c r="C350" s="15" t="s">
        <v>36</v>
      </c>
      <c r="D350" s="13" t="n">
        <v>189</v>
      </c>
      <c r="E350" s="21" t="n">
        <v>0</v>
      </c>
      <c r="F350" s="22" t="n">
        <v>0</v>
      </c>
      <c r="G350" s="22" t="n">
        <v>52.8</v>
      </c>
      <c r="H350" s="18" t="n">
        <f aca="false">D350*G350</f>
        <v>9979.2</v>
      </c>
    </row>
    <row r="351" customFormat="false" ht="14.25" hidden="false" customHeight="false" outlineLevel="0" collapsed="false">
      <c r="A351" s="1" t="s">
        <v>704</v>
      </c>
      <c r="B351" s="2" t="s">
        <v>705</v>
      </c>
      <c r="C351" s="15" t="s">
        <v>36</v>
      </c>
      <c r="D351" s="13" t="n">
        <v>9102</v>
      </c>
      <c r="E351" s="29" t="n">
        <v>0.044</v>
      </c>
      <c r="F351" s="30" t="n">
        <f aca="false">D348*E351</f>
        <v>82.72</v>
      </c>
      <c r="G351" s="30" t="n">
        <v>73</v>
      </c>
      <c r="H351" s="18" t="n">
        <f aca="false">D351*G351</f>
        <v>664446</v>
      </c>
    </row>
    <row r="352" customFormat="false" ht="14.25" hidden="false" customHeight="false" outlineLevel="0" collapsed="false">
      <c r="A352" s="1" t="s">
        <v>706</v>
      </c>
      <c r="B352" s="2" t="s">
        <v>707</v>
      </c>
      <c r="C352" s="15" t="s">
        <v>36</v>
      </c>
      <c r="D352" s="13" t="n">
        <v>6914</v>
      </c>
      <c r="E352" s="29" t="n">
        <v>0.044</v>
      </c>
      <c r="F352" s="30" t="n">
        <f aca="false">D349*E352</f>
        <v>22</v>
      </c>
      <c r="G352" s="30" t="n">
        <v>73</v>
      </c>
      <c r="H352" s="18" t="n">
        <f aca="false">D352*G352</f>
        <v>504722</v>
      </c>
    </row>
    <row r="353" customFormat="false" ht="14.25" hidden="false" customHeight="false" outlineLevel="0" collapsed="false">
      <c r="A353" s="1" t="s">
        <v>708</v>
      </c>
      <c r="B353" s="2" t="s">
        <v>709</v>
      </c>
      <c r="C353" s="45" t="s">
        <v>36</v>
      </c>
      <c r="D353" s="13" t="n">
        <v>2000</v>
      </c>
      <c r="E353" s="14"/>
      <c r="F353" s="12"/>
      <c r="G353" s="12" t="n">
        <v>58</v>
      </c>
      <c r="H353" s="18" t="n">
        <f aca="false">D353*G353</f>
        <v>116000</v>
      </c>
    </row>
    <row r="354" customFormat="false" ht="14.25" hidden="false" customHeight="false" outlineLevel="0" collapsed="false">
      <c r="A354" s="1" t="s">
        <v>710</v>
      </c>
      <c r="B354" s="2" t="s">
        <v>711</v>
      </c>
      <c r="C354" s="12" t="s">
        <v>36</v>
      </c>
      <c r="D354" s="13" t="n">
        <v>72</v>
      </c>
      <c r="E354" s="14" t="n">
        <v>0.034</v>
      </c>
      <c r="F354" s="12" t="n">
        <f aca="false">D351*E354</f>
        <v>309.468</v>
      </c>
      <c r="G354" s="12" t="n">
        <v>50</v>
      </c>
      <c r="H354" s="18" t="n">
        <f aca="false">D354*G354</f>
        <v>3600</v>
      </c>
    </row>
    <row r="355" customFormat="false" ht="14.25" hidden="false" customHeight="false" outlineLevel="0" collapsed="false">
      <c r="A355" s="1" t="s">
        <v>712</v>
      </c>
      <c r="B355" s="2" t="s">
        <v>713</v>
      </c>
      <c r="C355" s="12" t="s">
        <v>36</v>
      </c>
      <c r="D355" s="13" t="n">
        <v>60</v>
      </c>
      <c r="E355" s="14" t="n">
        <v>0.05</v>
      </c>
      <c r="F355" s="12" t="n">
        <f aca="false">D352*E355</f>
        <v>345.7</v>
      </c>
      <c r="G355" s="12" t="n">
        <v>50</v>
      </c>
      <c r="H355" s="18" t="n">
        <f aca="false">D355*G355</f>
        <v>3000</v>
      </c>
    </row>
    <row r="356" customFormat="false" ht="14.25" hidden="false" customHeight="false" outlineLevel="0" collapsed="false">
      <c r="A356" s="1" t="s">
        <v>714</v>
      </c>
      <c r="B356" s="2" t="s">
        <v>715</v>
      </c>
      <c r="C356" s="12" t="s">
        <v>36</v>
      </c>
      <c r="D356" s="13" t="n">
        <v>300</v>
      </c>
      <c r="E356" s="14" t="n">
        <v>0.071</v>
      </c>
      <c r="F356" s="12" t="n">
        <v>300</v>
      </c>
      <c r="G356" s="12" t="n">
        <v>50</v>
      </c>
      <c r="H356" s="18" t="n">
        <f aca="false">D356*G356</f>
        <v>15000</v>
      </c>
    </row>
    <row r="357" customFormat="false" ht="14.25" hidden="false" customHeight="false" outlineLevel="0" collapsed="false">
      <c r="A357" s="1" t="s">
        <v>716</v>
      </c>
      <c r="B357" s="2" t="s">
        <v>717</v>
      </c>
      <c r="C357" s="15" t="s">
        <v>2</v>
      </c>
      <c r="D357" s="13" t="n">
        <v>300</v>
      </c>
      <c r="E357" s="21" t="n">
        <v>0</v>
      </c>
      <c r="F357" s="22" t="n">
        <v>300</v>
      </c>
      <c r="G357" s="22" t="n">
        <v>455</v>
      </c>
      <c r="H357" s="18" t="n">
        <f aca="false">D357*G357</f>
        <v>136500</v>
      </c>
    </row>
    <row r="358" customFormat="false" ht="14.25" hidden="false" customHeight="false" outlineLevel="0" collapsed="false">
      <c r="A358" s="1" t="s">
        <v>718</v>
      </c>
      <c r="B358" s="2" t="s">
        <v>719</v>
      </c>
      <c r="C358" s="12" t="s">
        <v>36</v>
      </c>
      <c r="D358" s="13" t="n">
        <v>50</v>
      </c>
      <c r="E358" s="14" t="n">
        <v>0</v>
      </c>
      <c r="F358" s="12" t="n">
        <v>50</v>
      </c>
      <c r="G358" s="12" t="n">
        <v>428</v>
      </c>
      <c r="H358" s="18" t="n">
        <f aca="false">D358*G358</f>
        <v>21400</v>
      </c>
    </row>
    <row r="359" customFormat="false" ht="14.25" hidden="false" customHeight="false" outlineLevel="0" collapsed="false">
      <c r="A359" s="1" t="s">
        <v>720</v>
      </c>
      <c r="B359" s="2" t="s">
        <v>721</v>
      </c>
      <c r="C359" s="12" t="s">
        <v>36</v>
      </c>
      <c r="D359" s="13" t="n">
        <v>26</v>
      </c>
      <c r="E359" s="14" t="n">
        <v>0</v>
      </c>
      <c r="F359" s="12" t="n">
        <v>26</v>
      </c>
      <c r="G359" s="12" t="n">
        <v>428</v>
      </c>
      <c r="H359" s="18" t="n">
        <f aca="false">D359*G359</f>
        <v>11128</v>
      </c>
    </row>
    <row r="360" customFormat="false" ht="14.25" hidden="false" customHeight="false" outlineLevel="0" collapsed="false">
      <c r="A360" s="1" t="s">
        <v>722</v>
      </c>
      <c r="B360" s="2" t="s">
        <v>723</v>
      </c>
      <c r="D360" s="13" t="n">
        <v>0</v>
      </c>
    </row>
    <row r="361" customFormat="false" ht="14.25" hidden="false" customHeight="false" outlineLevel="0" collapsed="false">
      <c r="A361" s="1" t="s">
        <v>724</v>
      </c>
      <c r="B361" s="2" t="s">
        <v>725</v>
      </c>
      <c r="C361" s="16" t="s">
        <v>2</v>
      </c>
      <c r="D361" s="13" t="n">
        <v>0</v>
      </c>
      <c r="E361" s="17" t="n">
        <v>0.24</v>
      </c>
      <c r="F361" s="16" t="n">
        <f aca="false">+D358</f>
        <v>50</v>
      </c>
      <c r="G361" s="16" t="n">
        <f aca="false">189+10.22+8.76</f>
        <v>207.98</v>
      </c>
      <c r="H361" s="18" t="n">
        <f aca="false">+F361*G361</f>
        <v>10399</v>
      </c>
    </row>
    <row r="362" customFormat="false" ht="14.25" hidden="false" customHeight="false" outlineLevel="0" collapsed="false">
      <c r="A362" s="1" t="s">
        <v>726</v>
      </c>
      <c r="B362" s="2" t="s">
        <v>727</v>
      </c>
      <c r="C362" s="15" t="s">
        <v>2</v>
      </c>
      <c r="D362" s="13" t="n">
        <v>0</v>
      </c>
      <c r="E362" s="21" t="n">
        <v>0</v>
      </c>
      <c r="F362" s="22" t="n">
        <v>0</v>
      </c>
      <c r="G362" s="22" t="n">
        <v>190</v>
      </c>
      <c r="H362" s="22" t="n">
        <v>0</v>
      </c>
    </row>
    <row r="363" customFormat="false" ht="14.25" hidden="false" customHeight="false" outlineLevel="0" collapsed="false">
      <c r="A363" s="1" t="s">
        <v>728</v>
      </c>
      <c r="B363" s="2" t="s">
        <v>729</v>
      </c>
      <c r="C363" s="16" t="s">
        <v>2</v>
      </c>
      <c r="D363" s="13" t="n">
        <v>0</v>
      </c>
      <c r="E363" s="17" t="n">
        <v>0.41</v>
      </c>
      <c r="F363" s="16" t="n">
        <f aca="false">+D360</f>
        <v>0</v>
      </c>
      <c r="G363" s="16" t="n">
        <f aca="false">274+8.76+10.22</f>
        <v>292.98</v>
      </c>
      <c r="H363" s="18" t="n">
        <f aca="false">+F363*G363</f>
        <v>0</v>
      </c>
    </row>
    <row r="364" customFormat="false" ht="14.25" hidden="false" customHeight="false" outlineLevel="0" collapsed="false">
      <c r="A364" s="1" t="s">
        <v>730</v>
      </c>
      <c r="B364" s="2" t="s">
        <v>731</v>
      </c>
      <c r="C364" s="16" t="s">
        <v>2</v>
      </c>
      <c r="D364" s="13" t="n">
        <v>0</v>
      </c>
      <c r="E364" s="17" t="n">
        <v>0.36</v>
      </c>
      <c r="F364" s="16" t="n">
        <f aca="false">+D361</f>
        <v>0</v>
      </c>
      <c r="G364" s="16" t="n">
        <f aca="false">274+10.22</f>
        <v>284.22</v>
      </c>
      <c r="H364" s="18" t="n">
        <f aca="false">+F364*G364</f>
        <v>0</v>
      </c>
    </row>
    <row r="365" customFormat="false" ht="14.25" hidden="false" customHeight="false" outlineLevel="0" collapsed="false">
      <c r="A365" s="1" t="s">
        <v>732</v>
      </c>
      <c r="B365" s="2" t="s">
        <v>733</v>
      </c>
      <c r="C365" s="16" t="s">
        <v>2</v>
      </c>
      <c r="D365" s="13" t="n">
        <v>0</v>
      </c>
      <c r="E365" s="17" t="n">
        <v>0.4</v>
      </c>
      <c r="F365" s="16" t="n">
        <f aca="false">+D362</f>
        <v>0</v>
      </c>
      <c r="G365" s="16" t="n">
        <f aca="false">273+13.87+14.6</f>
        <v>301.47</v>
      </c>
      <c r="H365" s="18" t="n">
        <f aca="false">+F365*G365</f>
        <v>0</v>
      </c>
    </row>
    <row r="366" customFormat="false" ht="14.25" hidden="false" customHeight="false" outlineLevel="0" collapsed="false">
      <c r="A366" s="1" t="s">
        <v>734</v>
      </c>
      <c r="B366" s="2" t="s">
        <v>735</v>
      </c>
      <c r="C366" s="16" t="s">
        <v>2</v>
      </c>
      <c r="D366" s="13" t="n">
        <v>0</v>
      </c>
      <c r="E366" s="47" t="n">
        <v>0.35</v>
      </c>
      <c r="F366" s="16" t="n">
        <f aca="false">+D363</f>
        <v>0</v>
      </c>
      <c r="G366" s="47" t="n">
        <f aca="false">273+13.87</f>
        <v>286.87</v>
      </c>
      <c r="H366" s="18" t="n">
        <f aca="false">+F366*G366</f>
        <v>0</v>
      </c>
    </row>
    <row r="367" customFormat="false" ht="14.25" hidden="false" customHeight="false" outlineLevel="0" collapsed="false">
      <c r="A367" s="1" t="s">
        <v>736</v>
      </c>
      <c r="B367" s="2" t="s">
        <v>737</v>
      </c>
      <c r="C367" s="16" t="s">
        <v>2</v>
      </c>
      <c r="D367" s="13" t="n">
        <v>0</v>
      </c>
      <c r="E367" s="17" t="n">
        <v>1.36</v>
      </c>
      <c r="F367" s="16" t="n">
        <f aca="false">+D364</f>
        <v>0</v>
      </c>
      <c r="G367" s="16" t="n">
        <f aca="false">861+47.45+26.28</f>
        <v>934.73</v>
      </c>
      <c r="H367" s="18" t="n">
        <f aca="false">+F367*G367</f>
        <v>0</v>
      </c>
    </row>
    <row r="368" customFormat="false" ht="14.25" hidden="false" customHeight="false" outlineLevel="0" collapsed="false">
      <c r="A368" s="1" t="s">
        <v>738</v>
      </c>
      <c r="B368" s="2" t="s">
        <v>739</v>
      </c>
      <c r="C368" s="12" t="s">
        <v>2</v>
      </c>
      <c r="D368" s="13" t="n">
        <v>0</v>
      </c>
      <c r="E368" s="14" t="n">
        <v>1.08</v>
      </c>
      <c r="F368" s="12" t="n">
        <f aca="false">+D365</f>
        <v>0</v>
      </c>
      <c r="G368" s="12" t="n">
        <f aca="false">861+47.45</f>
        <v>908.45</v>
      </c>
      <c r="H368" s="28" t="n">
        <f aca="false">+F368*G368</f>
        <v>0</v>
      </c>
    </row>
    <row r="369" customFormat="false" ht="14.25" hidden="false" customHeight="false" outlineLevel="0" collapsed="false">
      <c r="A369" s="1" t="s">
        <v>740</v>
      </c>
      <c r="B369" s="2" t="s">
        <v>741</v>
      </c>
      <c r="C369" s="16" t="s">
        <v>2</v>
      </c>
      <c r="D369" s="13" t="n">
        <v>0</v>
      </c>
      <c r="E369" s="17" t="n">
        <v>1.76</v>
      </c>
      <c r="F369" s="16" t="n">
        <f aca="false">+D366</f>
        <v>0</v>
      </c>
      <c r="G369" s="16" t="n">
        <f aca="false">1128.75+47.45+29.2+11.2</f>
        <v>1216.6</v>
      </c>
      <c r="H369" s="18" t="n">
        <f aca="false">+F369*G369</f>
        <v>0</v>
      </c>
    </row>
    <row r="370" customFormat="false" ht="14.25" hidden="false" customHeight="false" outlineLevel="0" collapsed="false">
      <c r="A370" s="1" t="s">
        <v>742</v>
      </c>
      <c r="B370" s="2" t="s">
        <v>743</v>
      </c>
      <c r="C370" s="16" t="s">
        <v>2</v>
      </c>
      <c r="D370" s="13" t="n">
        <v>0</v>
      </c>
      <c r="E370" s="17" t="n">
        <v>1.71</v>
      </c>
      <c r="F370" s="16" t="n">
        <f aca="false">+D367</f>
        <v>0</v>
      </c>
      <c r="G370" s="16" t="n">
        <f aca="false">1130+47</f>
        <v>1177</v>
      </c>
      <c r="H370" s="18" t="n">
        <f aca="false">G370*D367</f>
        <v>0</v>
      </c>
    </row>
    <row r="371" customFormat="false" ht="14.25" hidden="false" customHeight="false" outlineLevel="0" collapsed="false">
      <c r="A371" s="1" t="s">
        <v>744</v>
      </c>
      <c r="B371" s="2" t="s">
        <v>745</v>
      </c>
      <c r="C371" s="15" t="s">
        <v>2</v>
      </c>
      <c r="D371" s="13" t="n">
        <v>33</v>
      </c>
      <c r="E371" s="21" t="n">
        <v>0</v>
      </c>
      <c r="F371" s="22" t="n">
        <v>33</v>
      </c>
      <c r="G371" s="22" t="n">
        <v>63</v>
      </c>
      <c r="H371" s="22" t="n">
        <f aca="false">F371*G371</f>
        <v>2079</v>
      </c>
    </row>
    <row r="372" customFormat="false" ht="14.25" hidden="false" customHeight="false" outlineLevel="0" collapsed="false">
      <c r="A372" s="1" t="s">
        <v>746</v>
      </c>
      <c r="B372" s="39" t="s">
        <v>747</v>
      </c>
      <c r="C372" s="15" t="s">
        <v>2</v>
      </c>
      <c r="D372" s="13" t="n">
        <v>0</v>
      </c>
      <c r="E372" s="21" t="n">
        <v>0</v>
      </c>
      <c r="F372" s="22" t="n">
        <f aca="false">+D369*E372</f>
        <v>0</v>
      </c>
      <c r="G372" s="22" t="n">
        <v>0</v>
      </c>
      <c r="H372" s="22" t="n">
        <v>0</v>
      </c>
    </row>
    <row r="373" customFormat="false" ht="14.25" hidden="false" customHeight="false" outlineLevel="0" collapsed="false">
      <c r="A373" s="1" t="s">
        <v>748</v>
      </c>
      <c r="B373" s="2" t="s">
        <v>749</v>
      </c>
      <c r="C373" s="15" t="s">
        <v>2</v>
      </c>
      <c r="D373" s="13" t="n">
        <v>0</v>
      </c>
      <c r="E373" s="21" t="n">
        <v>0</v>
      </c>
      <c r="F373" s="22" t="n">
        <f aca="false">+D370*E373</f>
        <v>0</v>
      </c>
      <c r="G373" s="22" t="n">
        <v>0</v>
      </c>
      <c r="H373" s="22" t="n">
        <v>0</v>
      </c>
    </row>
    <row r="374" customFormat="false" ht="14.25" hidden="false" customHeight="false" outlineLevel="0" collapsed="false">
      <c r="A374" s="1" t="s">
        <v>750</v>
      </c>
      <c r="B374" s="2" t="s">
        <v>751</v>
      </c>
      <c r="C374" s="15" t="s">
        <v>2</v>
      </c>
      <c r="D374" s="13" t="n">
        <v>0</v>
      </c>
      <c r="E374" s="21" t="n">
        <v>0</v>
      </c>
      <c r="F374" s="22" t="n">
        <f aca="false">+D371*E374</f>
        <v>0</v>
      </c>
      <c r="G374" s="22" t="n">
        <v>0</v>
      </c>
      <c r="H374" s="22" t="n">
        <v>0</v>
      </c>
    </row>
    <row r="375" customFormat="false" ht="14.25" hidden="false" customHeight="false" outlineLevel="0" collapsed="false">
      <c r="A375" s="1" t="s">
        <v>752</v>
      </c>
      <c r="B375" s="2" t="s">
        <v>753</v>
      </c>
      <c r="C375" s="15" t="s">
        <v>2</v>
      </c>
      <c r="D375" s="13" t="n">
        <v>0</v>
      </c>
      <c r="E375" s="21" t="n">
        <v>0</v>
      </c>
      <c r="F375" s="22" t="n">
        <f aca="false">+D372*E375</f>
        <v>0</v>
      </c>
      <c r="G375" s="22" t="n">
        <v>0</v>
      </c>
      <c r="H375" s="22" t="n">
        <v>0</v>
      </c>
    </row>
    <row r="376" customFormat="false" ht="14.25" hidden="false" customHeight="false" outlineLevel="0" collapsed="false">
      <c r="A376" s="1" t="s">
        <v>754</v>
      </c>
      <c r="B376" s="2" t="s">
        <v>755</v>
      </c>
      <c r="C376" s="16" t="s">
        <v>2</v>
      </c>
      <c r="D376" s="13" t="n">
        <v>0</v>
      </c>
      <c r="E376" s="17" t="n">
        <v>0.33</v>
      </c>
      <c r="F376" s="16" t="n">
        <f aca="false">+D373</f>
        <v>0</v>
      </c>
      <c r="G376" s="16" t="n">
        <v>50</v>
      </c>
      <c r="H376" s="18" t="n">
        <f aca="false">+F376*G376</f>
        <v>0</v>
      </c>
    </row>
    <row r="377" customFormat="false" ht="14.25" hidden="false" customHeight="false" outlineLevel="0" collapsed="false">
      <c r="A377" s="1" t="s">
        <v>756</v>
      </c>
      <c r="B377" s="2" t="s">
        <v>757</v>
      </c>
      <c r="C377" s="16" t="s">
        <v>2</v>
      </c>
      <c r="D377" s="13" t="n">
        <v>0</v>
      </c>
      <c r="E377" s="17" t="n">
        <v>0.04</v>
      </c>
      <c r="F377" s="16" t="n">
        <f aca="false">+D374</f>
        <v>0</v>
      </c>
      <c r="G377" s="16" t="n">
        <v>340</v>
      </c>
      <c r="H377" s="18" t="n">
        <f aca="false">+F377*G377</f>
        <v>0</v>
      </c>
    </row>
    <row r="378" customFormat="false" ht="14.25" hidden="false" customHeight="false" outlineLevel="0" collapsed="false">
      <c r="A378" s="1" t="s">
        <v>758</v>
      </c>
      <c r="B378" s="2" t="s">
        <v>759</v>
      </c>
      <c r="C378" s="16" t="s">
        <v>2</v>
      </c>
      <c r="D378" s="13" t="n">
        <v>0</v>
      </c>
      <c r="E378" s="17" t="n">
        <v>0.4</v>
      </c>
      <c r="F378" s="16" t="n">
        <f aca="false">+D375</f>
        <v>0</v>
      </c>
      <c r="G378" s="16" t="n">
        <v>75</v>
      </c>
      <c r="H378" s="18" t="n">
        <f aca="false">+F378*G378</f>
        <v>0</v>
      </c>
    </row>
    <row r="379" customFormat="false" ht="14.25" hidden="false" customHeight="false" outlineLevel="0" collapsed="false">
      <c r="A379" s="1" t="s">
        <v>760</v>
      </c>
      <c r="B379" s="2" t="s">
        <v>761</v>
      </c>
      <c r="C379" s="16" t="s">
        <v>2</v>
      </c>
      <c r="D379" s="13" t="n">
        <v>0</v>
      </c>
      <c r="E379" s="17" t="n">
        <v>0.05</v>
      </c>
      <c r="F379" s="16" t="n">
        <f aca="false">+D376</f>
        <v>0</v>
      </c>
      <c r="G379" s="16" t="n">
        <v>328</v>
      </c>
      <c r="H379" s="18" t="n">
        <f aca="false">+F379*G379</f>
        <v>0</v>
      </c>
    </row>
    <row r="380" customFormat="false" ht="14.25" hidden="false" customHeight="false" outlineLevel="0" collapsed="false">
      <c r="A380" s="1" t="s">
        <v>762</v>
      </c>
      <c r="B380" s="2" t="s">
        <v>763</v>
      </c>
      <c r="C380" s="15" t="s">
        <v>2</v>
      </c>
      <c r="D380" s="13" t="n">
        <v>0</v>
      </c>
      <c r="E380" s="21" t="n">
        <v>0</v>
      </c>
      <c r="F380" s="22" t="n">
        <v>0</v>
      </c>
      <c r="G380" s="22" t="n">
        <v>180</v>
      </c>
      <c r="H380" s="22" t="n">
        <v>0</v>
      </c>
    </row>
    <row r="381" customFormat="false" ht="14.25" hidden="false" customHeight="false" outlineLevel="0" collapsed="false">
      <c r="A381" s="1" t="s">
        <v>764</v>
      </c>
      <c r="B381" s="2" t="s">
        <v>765</v>
      </c>
      <c r="C381" s="15" t="s">
        <v>2</v>
      </c>
      <c r="D381" s="13" t="n">
        <v>0</v>
      </c>
      <c r="E381" s="21" t="n">
        <v>0</v>
      </c>
      <c r="F381" s="22" t="n">
        <v>0</v>
      </c>
      <c r="G381" s="22" t="n">
        <v>63</v>
      </c>
      <c r="H381" s="22" t="n">
        <v>0</v>
      </c>
    </row>
    <row r="382" customFormat="false" ht="14.25" hidden="false" customHeight="false" outlineLevel="0" collapsed="false">
      <c r="A382" s="1" t="s">
        <v>766</v>
      </c>
      <c r="B382" s="2" t="s">
        <v>767</v>
      </c>
      <c r="C382" s="16" t="s">
        <v>2</v>
      </c>
      <c r="D382" s="13" t="n">
        <v>0</v>
      </c>
      <c r="E382" s="17" t="n">
        <v>0.14</v>
      </c>
      <c r="F382" s="16" t="n">
        <f aca="false">+D379</f>
        <v>0</v>
      </c>
      <c r="G382" s="16" t="n">
        <v>328</v>
      </c>
      <c r="H382" s="18" t="n">
        <f aca="false">+F382*G382</f>
        <v>0</v>
      </c>
    </row>
    <row r="383" customFormat="false" ht="14.25" hidden="false" customHeight="false" outlineLevel="0" collapsed="false">
      <c r="A383" s="1" t="s">
        <v>768</v>
      </c>
      <c r="B383" s="2" t="s">
        <v>769</v>
      </c>
      <c r="C383" s="15" t="s">
        <v>2</v>
      </c>
      <c r="D383" s="13" t="n">
        <v>0</v>
      </c>
      <c r="E383" s="21" t="n">
        <v>0</v>
      </c>
      <c r="F383" s="22" t="n">
        <f aca="false">+D380</f>
        <v>0</v>
      </c>
      <c r="G383" s="22" t="n">
        <v>125</v>
      </c>
      <c r="H383" s="22" t="n">
        <v>0</v>
      </c>
    </row>
    <row r="384" customFormat="false" ht="14.25" hidden="false" customHeight="false" outlineLevel="0" collapsed="false">
      <c r="A384" s="1" t="s">
        <v>770</v>
      </c>
      <c r="B384" s="2" t="s">
        <v>771</v>
      </c>
      <c r="C384" s="15" t="s">
        <v>2</v>
      </c>
      <c r="D384" s="13" t="n">
        <v>0</v>
      </c>
      <c r="E384" s="21" t="n">
        <v>0</v>
      </c>
      <c r="F384" s="22" t="n">
        <v>0</v>
      </c>
      <c r="G384" s="22" t="n">
        <v>328</v>
      </c>
      <c r="H384" s="22" t="n">
        <v>0</v>
      </c>
    </row>
    <row r="385" customFormat="false" ht="14.25" hidden="false" customHeight="false" outlineLevel="0" collapsed="false">
      <c r="A385" s="1" t="s">
        <v>772</v>
      </c>
      <c r="B385" s="2" t="s">
        <v>773</v>
      </c>
      <c r="C385" s="15" t="s">
        <v>2</v>
      </c>
      <c r="D385" s="13" t="n">
        <v>0</v>
      </c>
      <c r="E385" s="21" t="n">
        <v>0</v>
      </c>
      <c r="F385" s="22" t="n">
        <v>0</v>
      </c>
      <c r="G385" s="22" t="n">
        <v>90</v>
      </c>
      <c r="H385" s="22" t="n">
        <v>0</v>
      </c>
    </row>
    <row r="386" customFormat="false" ht="14.25" hidden="false" customHeight="false" outlineLevel="0" collapsed="false">
      <c r="A386" s="1" t="s">
        <v>774</v>
      </c>
      <c r="B386" s="2" t="s">
        <v>775</v>
      </c>
      <c r="C386" s="12" t="s">
        <v>2</v>
      </c>
      <c r="D386" s="13" t="n">
        <v>0</v>
      </c>
      <c r="E386" s="21" t="n">
        <v>0</v>
      </c>
      <c r="F386" s="22" t="n">
        <v>0</v>
      </c>
      <c r="G386" s="22" t="n">
        <v>429.6</v>
      </c>
      <c r="H386" s="22" t="n">
        <v>0</v>
      </c>
    </row>
    <row r="387" customFormat="false" ht="14.25" hidden="false" customHeight="false" outlineLevel="0" collapsed="false">
      <c r="A387" s="1" t="s">
        <v>776</v>
      </c>
      <c r="B387" s="2" t="s">
        <v>777</v>
      </c>
      <c r="C387" s="16" t="s">
        <v>2</v>
      </c>
      <c r="D387" s="13" t="n">
        <v>28</v>
      </c>
      <c r="E387" s="17" t="n">
        <v>1.643</v>
      </c>
      <c r="F387" s="16" t="n">
        <v>28</v>
      </c>
      <c r="G387" s="16" t="n">
        <v>1128.75</v>
      </c>
      <c r="H387" s="18" t="n">
        <f aca="false">+F387*G387</f>
        <v>31605</v>
      </c>
    </row>
    <row r="388" customFormat="false" ht="14.25" hidden="false" customHeight="false" outlineLevel="0" collapsed="false">
      <c r="A388" s="1" t="s">
        <v>778</v>
      </c>
      <c r="B388" s="2" t="s">
        <v>779</v>
      </c>
      <c r="C388" s="15" t="s">
        <v>2</v>
      </c>
      <c r="D388" s="13" t="n">
        <v>0</v>
      </c>
      <c r="E388" s="21" t="n">
        <v>0</v>
      </c>
      <c r="F388" s="22" t="n">
        <v>0</v>
      </c>
      <c r="G388" s="22" t="n">
        <v>1129</v>
      </c>
      <c r="H388" s="22" t="n">
        <v>0</v>
      </c>
    </row>
    <row r="389" customFormat="false" ht="14.25" hidden="false" customHeight="false" outlineLevel="0" collapsed="false">
      <c r="A389" s="1" t="s">
        <v>780</v>
      </c>
      <c r="B389" s="2" t="s">
        <v>781</v>
      </c>
      <c r="C389" s="16" t="s">
        <v>2</v>
      </c>
      <c r="D389" s="13" t="n">
        <v>0</v>
      </c>
      <c r="E389" s="17" t="n">
        <v>0</v>
      </c>
      <c r="F389" s="16" t="n">
        <f aca="false">+D386*E389</f>
        <v>0</v>
      </c>
      <c r="G389" s="16" t="n">
        <v>730</v>
      </c>
      <c r="H389" s="18" t="n">
        <f aca="false">+F389*G389</f>
        <v>0</v>
      </c>
    </row>
    <row r="390" customFormat="false" ht="14.25" hidden="false" customHeight="false" outlineLevel="0" collapsed="false">
      <c r="A390" s="1" t="s">
        <v>782</v>
      </c>
      <c r="B390" s="2" t="s">
        <v>783</v>
      </c>
      <c r="C390" s="16" t="s">
        <v>2</v>
      </c>
      <c r="D390" s="13" t="n">
        <v>0</v>
      </c>
      <c r="E390" s="17" t="n">
        <v>0</v>
      </c>
      <c r="F390" s="16" t="n">
        <f aca="false">+D387*E390</f>
        <v>0</v>
      </c>
      <c r="G390" s="16" t="n">
        <v>328</v>
      </c>
      <c r="H390" s="18" t="n">
        <f aca="false">+F390*G390</f>
        <v>0</v>
      </c>
    </row>
    <row r="391" customFormat="false" ht="14.25" hidden="false" customHeight="false" outlineLevel="0" collapsed="false">
      <c r="A391" s="1" t="s">
        <v>784</v>
      </c>
      <c r="B391" s="2" t="s">
        <v>785</v>
      </c>
      <c r="C391" s="27" t="s">
        <v>2</v>
      </c>
      <c r="D391" s="13" t="n">
        <v>0</v>
      </c>
      <c r="E391" s="20" t="n">
        <v>0.32</v>
      </c>
      <c r="F391" s="16" t="n">
        <f aca="false">+D388*E391</f>
        <v>0</v>
      </c>
      <c r="G391" s="16" t="n">
        <v>730</v>
      </c>
      <c r="H391" s="18" t="n">
        <f aca="false">+F391*G391</f>
        <v>0</v>
      </c>
    </row>
    <row r="392" customFormat="false" ht="14.25" hidden="false" customHeight="false" outlineLevel="0" collapsed="false">
      <c r="A392" s="1" t="s">
        <v>786</v>
      </c>
      <c r="B392" s="2" t="s">
        <v>787</v>
      </c>
      <c r="C392" s="27" t="s">
        <v>2</v>
      </c>
      <c r="D392" s="13" t="n">
        <v>0</v>
      </c>
      <c r="E392" s="20" t="n">
        <v>0.76</v>
      </c>
      <c r="F392" s="16" t="n">
        <f aca="false">+D389*E392</f>
        <v>0</v>
      </c>
      <c r="G392" s="16" t="n">
        <v>328</v>
      </c>
      <c r="H392" s="18" t="n">
        <f aca="false">+F392*G392</f>
        <v>0</v>
      </c>
    </row>
    <row r="393" customFormat="false" ht="14.25" hidden="false" customHeight="false" outlineLevel="0" collapsed="false">
      <c r="A393" s="1" t="s">
        <v>788</v>
      </c>
      <c r="B393" s="39" t="s">
        <v>789</v>
      </c>
      <c r="C393" s="3" t="s">
        <v>2</v>
      </c>
      <c r="D393" s="13" t="n">
        <v>4</v>
      </c>
      <c r="F393" s="3" t="n">
        <v>4</v>
      </c>
    </row>
    <row r="394" customFormat="false" ht="14.25" hidden="false" customHeight="false" outlineLevel="0" collapsed="false">
      <c r="A394" s="1" t="s">
        <v>790</v>
      </c>
      <c r="B394" s="2" t="s">
        <v>791</v>
      </c>
      <c r="C394" s="15" t="s">
        <v>2</v>
      </c>
      <c r="D394" s="13" t="n">
        <v>0</v>
      </c>
      <c r="E394" s="21" t="n">
        <v>0</v>
      </c>
      <c r="F394" s="22" t="n">
        <f aca="false">+D391*E394</f>
        <v>0</v>
      </c>
      <c r="G394" s="22" t="n">
        <v>0</v>
      </c>
      <c r="H394" s="22" t="n">
        <v>0</v>
      </c>
    </row>
    <row r="395" customFormat="false" ht="14.25" hidden="false" customHeight="false" outlineLevel="0" collapsed="false">
      <c r="A395" s="1" t="s">
        <v>792</v>
      </c>
      <c r="B395" s="2" t="s">
        <v>793</v>
      </c>
      <c r="C395" s="15" t="s">
        <v>2</v>
      </c>
      <c r="D395" s="13" t="n">
        <v>0</v>
      </c>
      <c r="E395" s="21" t="n">
        <v>0</v>
      </c>
      <c r="F395" s="22" t="n">
        <f aca="false">+D392*E395</f>
        <v>0</v>
      </c>
      <c r="G395" s="22" t="n">
        <v>0</v>
      </c>
      <c r="H395" s="22" t="n">
        <v>0</v>
      </c>
    </row>
    <row r="396" customFormat="false" ht="14.25" hidden="false" customHeight="false" outlineLevel="0" collapsed="false">
      <c r="A396" s="1" t="s">
        <v>794</v>
      </c>
      <c r="B396" s="2" t="s">
        <v>795</v>
      </c>
      <c r="C396" s="15" t="s">
        <v>2</v>
      </c>
      <c r="D396" s="13" t="n">
        <v>0</v>
      </c>
      <c r="E396" s="21" t="n">
        <v>0</v>
      </c>
      <c r="F396" s="22" t="n">
        <f aca="false">+D393*E396</f>
        <v>0</v>
      </c>
      <c r="G396" s="22" t="n">
        <v>0</v>
      </c>
      <c r="H396" s="22" t="n">
        <v>0</v>
      </c>
    </row>
    <row r="397" customFormat="false" ht="14.25" hidden="false" customHeight="false" outlineLevel="0" collapsed="false">
      <c r="A397" s="1" t="s">
        <v>796</v>
      </c>
      <c r="B397" s="2" t="s">
        <v>797</v>
      </c>
      <c r="C397" s="15" t="s">
        <v>2</v>
      </c>
      <c r="D397" s="13" t="n">
        <v>0</v>
      </c>
      <c r="E397" s="21" t="n">
        <v>0</v>
      </c>
      <c r="F397" s="22" t="n">
        <f aca="false">+D394*E397</f>
        <v>0</v>
      </c>
      <c r="G397" s="22" t="n">
        <v>0</v>
      </c>
      <c r="H397" s="22" t="n">
        <v>0</v>
      </c>
    </row>
    <row r="398" customFormat="false" ht="14.25" hidden="false" customHeight="false" outlineLevel="0" collapsed="false">
      <c r="A398" s="1" t="s">
        <v>798</v>
      </c>
      <c r="B398" s="2" t="s">
        <v>799</v>
      </c>
      <c r="C398" s="15" t="s">
        <v>2</v>
      </c>
      <c r="D398" s="13" t="n">
        <v>0</v>
      </c>
      <c r="E398" s="21" t="n">
        <v>0</v>
      </c>
      <c r="F398" s="22" t="n">
        <f aca="false">+D395*E398</f>
        <v>0</v>
      </c>
      <c r="G398" s="22" t="n">
        <v>0</v>
      </c>
      <c r="H398" s="22" t="n">
        <v>0</v>
      </c>
    </row>
    <row r="399" customFormat="false" ht="14.25" hidden="false" customHeight="false" outlineLevel="0" collapsed="false">
      <c r="A399" s="1" t="s">
        <v>800</v>
      </c>
      <c r="B399" s="39" t="s">
        <v>801</v>
      </c>
      <c r="C399" s="15" t="s">
        <v>2</v>
      </c>
      <c r="D399" s="13" t="n">
        <v>25</v>
      </c>
      <c r="E399" s="21" t="n">
        <v>0</v>
      </c>
      <c r="F399" s="22" t="n">
        <v>25</v>
      </c>
      <c r="G399" s="22" t="n">
        <v>0</v>
      </c>
      <c r="H399" s="22" t="n">
        <v>0</v>
      </c>
    </row>
    <row r="400" customFormat="false" ht="14.25" hidden="false" customHeight="false" outlineLevel="0" collapsed="false">
      <c r="A400" s="1" t="s">
        <v>802</v>
      </c>
      <c r="B400" s="2" t="s">
        <v>803</v>
      </c>
      <c r="C400" s="15" t="s">
        <v>2</v>
      </c>
      <c r="D400" s="13" t="n">
        <v>0</v>
      </c>
      <c r="E400" s="21" t="n">
        <v>0</v>
      </c>
      <c r="F400" s="22" t="n">
        <f aca="false">+D397*E400</f>
        <v>0</v>
      </c>
      <c r="G400" s="22" t="n">
        <v>0</v>
      </c>
      <c r="H400" s="22" t="n">
        <v>0</v>
      </c>
    </row>
    <row r="401" customFormat="false" ht="14.25" hidden="false" customHeight="false" outlineLevel="0" collapsed="false">
      <c r="A401" s="1" t="s">
        <v>804</v>
      </c>
      <c r="B401" s="2" t="s">
        <v>805</v>
      </c>
      <c r="C401" s="15" t="s">
        <v>2</v>
      </c>
      <c r="D401" s="13" t="n">
        <v>0</v>
      </c>
      <c r="E401" s="21" t="n">
        <v>0</v>
      </c>
      <c r="F401" s="22" t="n">
        <f aca="false">+D398*E401</f>
        <v>0</v>
      </c>
      <c r="G401" s="22" t="n">
        <v>0</v>
      </c>
      <c r="H401" s="22" t="n">
        <v>0</v>
      </c>
    </row>
    <row r="402" customFormat="false" ht="14.25" hidden="false" customHeight="false" outlineLevel="0" collapsed="false">
      <c r="A402" s="1" t="s">
        <v>806</v>
      </c>
      <c r="B402" s="2" t="s">
        <v>807</v>
      </c>
      <c r="C402" s="15" t="s">
        <v>2</v>
      </c>
      <c r="D402" s="13" t="n">
        <v>0</v>
      </c>
      <c r="E402" s="21" t="n">
        <v>0</v>
      </c>
      <c r="F402" s="22" t="n">
        <f aca="false">+D399*E402</f>
        <v>0</v>
      </c>
      <c r="G402" s="22" t="n">
        <v>0</v>
      </c>
      <c r="H402" s="22" t="n">
        <v>0</v>
      </c>
    </row>
    <row r="403" customFormat="false" ht="14.25" hidden="false" customHeight="false" outlineLevel="0" collapsed="false">
      <c r="A403" s="1" t="s">
        <v>808</v>
      </c>
      <c r="B403" s="2" t="s">
        <v>809</v>
      </c>
      <c r="C403" s="15" t="s">
        <v>2</v>
      </c>
      <c r="D403" s="13" t="n">
        <v>0</v>
      </c>
      <c r="E403" s="21" t="n">
        <v>0</v>
      </c>
      <c r="F403" s="22" t="n">
        <f aca="false">+D400*E403</f>
        <v>0</v>
      </c>
      <c r="G403" s="22" t="n">
        <v>0</v>
      </c>
      <c r="H403" s="22" t="n">
        <v>0</v>
      </c>
    </row>
    <row r="404" customFormat="false" ht="14.25" hidden="false" customHeight="false" outlineLevel="0" collapsed="false">
      <c r="A404" s="1" t="s">
        <v>810</v>
      </c>
      <c r="B404" s="2" t="s">
        <v>811</v>
      </c>
      <c r="C404" s="15" t="s">
        <v>2</v>
      </c>
      <c r="D404" s="13" t="n">
        <v>0</v>
      </c>
      <c r="E404" s="21" t="n">
        <v>0</v>
      </c>
      <c r="F404" s="22" t="n">
        <f aca="false">+D401*E404</f>
        <v>0</v>
      </c>
      <c r="G404" s="22" t="n">
        <v>0</v>
      </c>
      <c r="H404" s="22" t="n">
        <v>0</v>
      </c>
    </row>
    <row r="405" customFormat="false" ht="14.25" hidden="false" customHeight="false" outlineLevel="0" collapsed="false">
      <c r="A405" s="1" t="s">
        <v>812</v>
      </c>
      <c r="B405" s="2" t="s">
        <v>813</v>
      </c>
      <c r="C405" s="15" t="s">
        <v>2</v>
      </c>
      <c r="D405" s="13" t="n">
        <v>0</v>
      </c>
      <c r="E405" s="21" t="n">
        <v>0</v>
      </c>
      <c r="F405" s="22" t="n">
        <f aca="false">+D402*E405</f>
        <v>0</v>
      </c>
      <c r="G405" s="22" t="n">
        <v>0</v>
      </c>
      <c r="H405" s="22" t="n">
        <v>0</v>
      </c>
    </row>
    <row r="406" customFormat="false" ht="14.25" hidden="false" customHeight="false" outlineLevel="0" collapsed="false">
      <c r="A406" s="1" t="s">
        <v>814</v>
      </c>
      <c r="B406" s="2" t="s">
        <v>815</v>
      </c>
      <c r="C406" s="12" t="s">
        <v>2</v>
      </c>
      <c r="D406" s="13" t="n">
        <v>0</v>
      </c>
      <c r="E406" s="14" t="n">
        <v>0.36</v>
      </c>
      <c r="F406" s="12" t="n">
        <f aca="false">+D403</f>
        <v>0</v>
      </c>
      <c r="G406" s="12" t="n">
        <f aca="false">274+5.5</f>
        <v>279.5</v>
      </c>
      <c r="H406" s="28" t="n">
        <f aca="false">+F406*G406</f>
        <v>0</v>
      </c>
    </row>
    <row r="407" customFormat="false" ht="14.25" hidden="false" customHeight="false" outlineLevel="0" collapsed="false">
      <c r="A407" s="1" t="s">
        <v>816</v>
      </c>
      <c r="B407" s="2" t="s">
        <v>817</v>
      </c>
      <c r="C407" s="15" t="s">
        <v>2</v>
      </c>
      <c r="D407" s="13" t="n">
        <v>0</v>
      </c>
      <c r="E407" s="21" t="n">
        <v>0</v>
      </c>
      <c r="F407" s="22" t="n">
        <v>0</v>
      </c>
      <c r="G407" s="22" t="n">
        <v>274</v>
      </c>
      <c r="H407" s="22" t="n">
        <v>0</v>
      </c>
    </row>
    <row r="408" customFormat="false" ht="14.25" hidden="false" customHeight="false" outlineLevel="0" collapsed="false">
      <c r="A408" s="1" t="s">
        <v>818</v>
      </c>
      <c r="B408" s="2" t="s">
        <v>819</v>
      </c>
      <c r="C408" s="12" t="s">
        <v>2</v>
      </c>
      <c r="D408" s="13" t="n">
        <v>0</v>
      </c>
      <c r="E408" s="14" t="n">
        <v>0.41</v>
      </c>
      <c r="F408" s="12" t="n">
        <f aca="false">+D405</f>
        <v>0</v>
      </c>
      <c r="G408" s="12" t="n">
        <f aca="false">274+5.5+21.4</f>
        <v>300.9</v>
      </c>
      <c r="H408" s="28" t="n">
        <f aca="false">+F408*G408</f>
        <v>0</v>
      </c>
    </row>
    <row r="409" customFormat="false" ht="14.25" hidden="false" customHeight="false" outlineLevel="0" collapsed="false">
      <c r="A409" s="1" t="s">
        <v>820</v>
      </c>
      <c r="B409" s="2" t="s">
        <v>821</v>
      </c>
      <c r="C409" s="15" t="s">
        <v>2</v>
      </c>
      <c r="D409" s="13" t="n">
        <v>0</v>
      </c>
      <c r="E409" s="21" t="n">
        <v>0</v>
      </c>
      <c r="F409" s="22" t="n">
        <v>0</v>
      </c>
      <c r="G409" s="22" t="n">
        <f aca="false">315+5.5</f>
        <v>320.5</v>
      </c>
      <c r="H409" s="22" t="n">
        <v>0</v>
      </c>
    </row>
    <row r="410" customFormat="false" ht="14.25" hidden="false" customHeight="false" outlineLevel="0" collapsed="false">
      <c r="A410" s="1" t="s">
        <v>822</v>
      </c>
      <c r="B410" s="2" t="s">
        <v>823</v>
      </c>
      <c r="C410" s="12" t="s">
        <v>2</v>
      </c>
      <c r="D410" s="13" t="n">
        <v>0</v>
      </c>
      <c r="E410" s="14" t="n">
        <v>0.36</v>
      </c>
      <c r="F410" s="12" t="n">
        <f aca="false">+D407</f>
        <v>0</v>
      </c>
      <c r="G410" s="12" t="n">
        <f aca="false">274+5.5</f>
        <v>279.5</v>
      </c>
      <c r="H410" s="28" t="n">
        <f aca="false">+F410*G410</f>
        <v>0</v>
      </c>
    </row>
    <row r="411" customFormat="false" ht="14.25" hidden="false" customHeight="false" outlineLevel="0" collapsed="false">
      <c r="A411" s="1" t="s">
        <v>824</v>
      </c>
      <c r="B411" s="2" t="s">
        <v>825</v>
      </c>
      <c r="C411" s="15" t="s">
        <v>2</v>
      </c>
      <c r="D411" s="13" t="n">
        <v>0</v>
      </c>
      <c r="E411" s="21" t="n">
        <v>0</v>
      </c>
      <c r="F411" s="22" t="n">
        <v>0</v>
      </c>
      <c r="G411" s="22" t="n">
        <v>274</v>
      </c>
      <c r="H411" s="22" t="n">
        <v>0</v>
      </c>
    </row>
    <row r="412" customFormat="false" ht="14.25" hidden="false" customHeight="false" outlineLevel="0" collapsed="false">
      <c r="A412" s="1" t="s">
        <v>826</v>
      </c>
      <c r="B412" s="2" t="s">
        <v>827</v>
      </c>
      <c r="C412" s="16" t="s">
        <v>2</v>
      </c>
      <c r="D412" s="13" t="n">
        <v>0</v>
      </c>
      <c r="E412" s="17" t="n">
        <v>0.387</v>
      </c>
      <c r="F412" s="16" t="n">
        <f aca="false">+D409</f>
        <v>0</v>
      </c>
      <c r="G412" s="16" t="n">
        <f aca="false">305+14.6+5.5</f>
        <v>325.1</v>
      </c>
      <c r="H412" s="18" t="n">
        <f aca="false">+F412*G412</f>
        <v>0</v>
      </c>
    </row>
    <row r="413" customFormat="false" ht="14.25" hidden="false" customHeight="false" outlineLevel="0" collapsed="false">
      <c r="A413" s="1" t="s">
        <v>828</v>
      </c>
      <c r="B413" s="2" t="s">
        <v>829</v>
      </c>
      <c r="C413" s="15" t="s">
        <v>2</v>
      </c>
      <c r="D413" s="13" t="n">
        <v>0</v>
      </c>
      <c r="E413" s="21" t="n">
        <v>0</v>
      </c>
      <c r="F413" s="22" t="n">
        <v>0</v>
      </c>
      <c r="G413" s="22" t="n">
        <v>861</v>
      </c>
      <c r="H413" s="22" t="n">
        <v>0</v>
      </c>
    </row>
    <row r="414" customFormat="false" ht="14.25" hidden="false" customHeight="false" outlineLevel="0" collapsed="false">
      <c r="A414" s="1" t="s">
        <v>830</v>
      </c>
      <c r="B414" s="2" t="s">
        <v>831</v>
      </c>
      <c r="C414" s="12" t="s">
        <v>2</v>
      </c>
      <c r="D414" s="13" t="n">
        <v>0</v>
      </c>
      <c r="E414" s="14" t="n">
        <v>0.4</v>
      </c>
      <c r="F414" s="12" t="n">
        <f aca="false">+D411</f>
        <v>0</v>
      </c>
      <c r="G414" s="12" t="n">
        <f aca="false">305+5.5</f>
        <v>310.5</v>
      </c>
      <c r="H414" s="28" t="n">
        <f aca="false">+F414*G414</f>
        <v>0</v>
      </c>
    </row>
    <row r="415" customFormat="false" ht="14.25" hidden="false" customHeight="false" outlineLevel="0" collapsed="false">
      <c r="A415" s="1" t="s">
        <v>832</v>
      </c>
      <c r="B415" s="2" t="s">
        <v>833</v>
      </c>
      <c r="C415" s="15" t="s">
        <v>2</v>
      </c>
      <c r="D415" s="13" t="n">
        <v>0</v>
      </c>
      <c r="E415" s="21" t="n">
        <v>0</v>
      </c>
      <c r="F415" s="22" t="n">
        <v>0</v>
      </c>
      <c r="G415" s="22" t="n">
        <v>861</v>
      </c>
      <c r="H415" s="22" t="n">
        <v>0</v>
      </c>
    </row>
    <row r="416" customFormat="false" ht="14.25" hidden="false" customHeight="false" outlineLevel="0" collapsed="false">
      <c r="A416" s="1" t="s">
        <v>834</v>
      </c>
      <c r="B416" s="2" t="s">
        <v>835</v>
      </c>
      <c r="C416" s="15" t="s">
        <v>2</v>
      </c>
      <c r="D416" s="13" t="n">
        <v>0</v>
      </c>
      <c r="E416" s="21" t="n">
        <v>0</v>
      </c>
      <c r="F416" s="22" t="n">
        <f aca="false">+D413</f>
        <v>0</v>
      </c>
      <c r="G416" s="22" t="n">
        <f aca="false">861+5.5</f>
        <v>866.5</v>
      </c>
      <c r="H416" s="22" t="n">
        <v>0</v>
      </c>
    </row>
    <row r="417" customFormat="false" ht="14.25" hidden="false" customHeight="false" outlineLevel="0" collapsed="false">
      <c r="A417" s="1" t="s">
        <v>836</v>
      </c>
      <c r="B417" s="2" t="s">
        <v>837</v>
      </c>
      <c r="C417" s="15" t="s">
        <v>2</v>
      </c>
      <c r="D417" s="13" t="n">
        <v>0</v>
      </c>
      <c r="E417" s="29" t="n">
        <v>1.027</v>
      </c>
      <c r="F417" s="30" t="n">
        <f aca="false">+D414</f>
        <v>0</v>
      </c>
      <c r="G417" s="30" t="n">
        <v>861</v>
      </c>
      <c r="H417" s="31" t="n">
        <f aca="false">+F417*G417</f>
        <v>0</v>
      </c>
    </row>
    <row r="418" customFormat="false" ht="14.25" hidden="false" customHeight="false" outlineLevel="0" collapsed="false">
      <c r="A418" s="1" t="s">
        <v>838</v>
      </c>
      <c r="B418" s="2" t="s">
        <v>839</v>
      </c>
      <c r="C418" s="16" t="s">
        <v>2</v>
      </c>
      <c r="D418" s="13" t="n">
        <v>0</v>
      </c>
      <c r="E418" s="17" t="n">
        <v>1.8</v>
      </c>
      <c r="F418" s="16" t="n">
        <f aca="false">+D415</f>
        <v>0</v>
      </c>
      <c r="G418" s="16" t="n">
        <f aca="false">1150+80+60</f>
        <v>1290</v>
      </c>
      <c r="H418" s="18" t="n">
        <f aca="false">G418*D415</f>
        <v>0</v>
      </c>
    </row>
    <row r="419" customFormat="false" ht="14.25" hidden="false" customHeight="false" outlineLevel="0" collapsed="false">
      <c r="A419" s="1" t="s">
        <v>840</v>
      </c>
      <c r="B419" s="2" t="s">
        <v>841</v>
      </c>
      <c r="C419" s="15" t="s">
        <v>2</v>
      </c>
      <c r="D419" s="13" t="n">
        <v>0</v>
      </c>
      <c r="E419" s="21" t="n">
        <v>0</v>
      </c>
      <c r="F419" s="22" t="n">
        <v>0</v>
      </c>
      <c r="G419" s="22" t="n">
        <f aca="false">1150+325</f>
        <v>1475</v>
      </c>
      <c r="H419" s="22" t="n">
        <v>0</v>
      </c>
    </row>
    <row r="420" customFormat="false" ht="14.25" hidden="false" customHeight="false" outlineLevel="0" collapsed="false">
      <c r="A420" s="1" t="s">
        <v>842</v>
      </c>
      <c r="B420" s="2" t="s">
        <v>843</v>
      </c>
      <c r="C420" s="16" t="s">
        <v>2</v>
      </c>
      <c r="D420" s="13" t="n">
        <v>0</v>
      </c>
      <c r="E420" s="17" t="n">
        <v>1.704</v>
      </c>
      <c r="F420" s="16" t="n">
        <f aca="false">+D417</f>
        <v>0</v>
      </c>
      <c r="G420" s="16" t="n">
        <f aca="false">1150+40</f>
        <v>1190</v>
      </c>
      <c r="H420" s="18" t="n">
        <f aca="false">G420*D417</f>
        <v>0</v>
      </c>
    </row>
    <row r="421" customFormat="false" ht="14.25" hidden="false" customHeight="false" outlineLevel="0" collapsed="false">
      <c r="A421" s="1" t="s">
        <v>844</v>
      </c>
      <c r="B421" s="2" t="s">
        <v>845</v>
      </c>
      <c r="C421" s="12" t="s">
        <v>2</v>
      </c>
      <c r="D421" s="13" t="n">
        <v>0</v>
      </c>
      <c r="E421" s="21" t="n">
        <v>0</v>
      </c>
      <c r="F421" s="22" t="n">
        <v>0</v>
      </c>
      <c r="G421" s="22" t="n">
        <v>1150</v>
      </c>
      <c r="H421" s="22" t="n">
        <v>0</v>
      </c>
    </row>
    <row r="422" customFormat="false" ht="14.25" hidden="false" customHeight="false" outlineLevel="0" collapsed="false">
      <c r="A422" s="1" t="s">
        <v>846</v>
      </c>
      <c r="B422" s="2" t="s">
        <v>847</v>
      </c>
      <c r="C422" s="15" t="s">
        <v>2</v>
      </c>
      <c r="D422" s="13" t="n">
        <v>0</v>
      </c>
      <c r="E422" s="21" t="n">
        <v>0</v>
      </c>
      <c r="F422" s="22" t="n">
        <f aca="false">+D419</f>
        <v>0</v>
      </c>
      <c r="G422" s="22" t="n">
        <v>328</v>
      </c>
      <c r="H422" s="22" t="n">
        <v>0</v>
      </c>
    </row>
    <row r="423" customFormat="false" ht="14.25" hidden="false" customHeight="false" outlineLevel="0" collapsed="false">
      <c r="A423" s="1" t="s">
        <v>848</v>
      </c>
      <c r="B423" s="2" t="s">
        <v>849</v>
      </c>
      <c r="C423" s="15" t="s">
        <v>2</v>
      </c>
      <c r="D423" s="13" t="n">
        <v>0</v>
      </c>
      <c r="E423" s="21" t="n">
        <v>0</v>
      </c>
      <c r="F423" s="22" t="n">
        <v>0</v>
      </c>
      <c r="G423" s="22" t="n">
        <v>1150</v>
      </c>
      <c r="H423" s="22" t="n">
        <v>0</v>
      </c>
    </row>
    <row r="424" customFormat="false" ht="14.25" hidden="false" customHeight="false" outlineLevel="0" collapsed="false">
      <c r="A424" s="1" t="s">
        <v>850</v>
      </c>
      <c r="B424" s="2" t="s">
        <v>851</v>
      </c>
      <c r="C424" s="12" t="s">
        <v>2</v>
      </c>
      <c r="D424" s="13" t="n">
        <v>0</v>
      </c>
      <c r="E424" s="21" t="n">
        <v>0</v>
      </c>
      <c r="F424" s="22" t="n">
        <v>0</v>
      </c>
      <c r="G424" s="22" t="n">
        <v>1150</v>
      </c>
      <c r="H424" s="22" t="n">
        <v>0</v>
      </c>
    </row>
    <row r="425" customFormat="false" ht="14.25" hidden="false" customHeight="false" outlineLevel="0" collapsed="false">
      <c r="A425" s="1" t="s">
        <v>852</v>
      </c>
      <c r="B425" s="2" t="s">
        <v>853</v>
      </c>
      <c r="C425" s="12" t="s">
        <v>2</v>
      </c>
      <c r="E425" s="21" t="n">
        <v>0</v>
      </c>
      <c r="F425" s="22" t="n">
        <f aca="false">+D422*E425</f>
        <v>0</v>
      </c>
      <c r="G425" s="22" t="n">
        <v>1750</v>
      </c>
      <c r="H425" s="22" t="n">
        <f aca="false">+F425*G425</f>
        <v>0</v>
      </c>
    </row>
    <row r="426" customFormat="false" ht="14.25" hidden="false" customHeight="false" outlineLevel="0" collapsed="false">
      <c r="A426" s="1" t="s">
        <v>854</v>
      </c>
      <c r="B426" s="2" t="s">
        <v>855</v>
      </c>
      <c r="C426" s="15" t="s">
        <v>2</v>
      </c>
      <c r="E426" s="21" t="n">
        <v>0</v>
      </c>
      <c r="F426" s="22" t="n">
        <f aca="false">+D423</f>
        <v>0</v>
      </c>
      <c r="G426" s="22" t="n">
        <v>445</v>
      </c>
      <c r="H426" s="22" t="n">
        <v>0</v>
      </c>
    </row>
    <row r="427" customFormat="false" ht="14.25" hidden="false" customHeight="false" outlineLevel="0" collapsed="false">
      <c r="A427" s="1" t="s">
        <v>856</v>
      </c>
      <c r="B427" s="2" t="s">
        <v>857</v>
      </c>
      <c r="C427" s="12" t="s">
        <v>2</v>
      </c>
      <c r="E427" s="21" t="n">
        <v>0</v>
      </c>
      <c r="F427" s="22" t="n">
        <f aca="false">+D424*E427</f>
        <v>0</v>
      </c>
      <c r="G427" s="22" t="n">
        <v>1750</v>
      </c>
      <c r="H427" s="22" t="n">
        <f aca="false">+F427*G427</f>
        <v>0</v>
      </c>
    </row>
    <row r="428" customFormat="false" ht="15" hidden="false" customHeight="false" outlineLevel="0" collapsed="false">
      <c r="A428" s="1" t="s">
        <v>858</v>
      </c>
      <c r="B428" s="2" t="s">
        <v>859</v>
      </c>
      <c r="C428" s="48" t="s">
        <v>860</v>
      </c>
      <c r="D428" s="13" t="n">
        <v>20</v>
      </c>
      <c r="E428" s="5" t="n">
        <v>0</v>
      </c>
      <c r="F428" s="3" t="n">
        <v>20</v>
      </c>
      <c r="G428" s="23" t="n">
        <v>227</v>
      </c>
      <c r="H428" s="23" t="n">
        <f aca="false">D428*G428</f>
        <v>4540</v>
      </c>
      <c r="I428" s="49"/>
      <c r="J428" s="50"/>
      <c r="K428" s="51"/>
    </row>
    <row r="429" customFormat="false" ht="15" hidden="false" customHeight="false" outlineLevel="0" collapsed="false">
      <c r="A429" s="1" t="s">
        <v>861</v>
      </c>
      <c r="B429" s="2" t="s">
        <v>862</v>
      </c>
      <c r="C429" s="48" t="s">
        <v>860</v>
      </c>
      <c r="D429" s="13" t="n">
        <v>12</v>
      </c>
      <c r="E429" s="5" t="n">
        <v>0</v>
      </c>
      <c r="F429" s="3" t="n">
        <v>12</v>
      </c>
      <c r="G429" s="23" t="n">
        <v>246.75</v>
      </c>
      <c r="H429" s="23" t="n">
        <f aca="false">D429*G429</f>
        <v>2961</v>
      </c>
      <c r="I429" s="49"/>
      <c r="J429" s="52"/>
      <c r="K429" s="51"/>
    </row>
    <row r="430" customFormat="false" ht="15" hidden="false" customHeight="false" outlineLevel="0" collapsed="false">
      <c r="A430" s="1" t="s">
        <v>863</v>
      </c>
      <c r="B430" s="2" t="s">
        <v>864</v>
      </c>
      <c r="C430" s="48" t="s">
        <v>860</v>
      </c>
      <c r="D430" s="13" t="n">
        <v>0</v>
      </c>
      <c r="E430" s="5" t="n">
        <v>0</v>
      </c>
      <c r="F430" s="3" t="n">
        <v>0</v>
      </c>
      <c r="G430" s="23" t="n">
        <v>227</v>
      </c>
      <c r="H430" s="23" t="n">
        <f aca="false">D430*G430</f>
        <v>0</v>
      </c>
      <c r="I430" s="49"/>
      <c r="J430" s="52"/>
      <c r="K430" s="51"/>
    </row>
    <row r="431" customFormat="false" ht="15" hidden="false" customHeight="false" outlineLevel="0" collapsed="false">
      <c r="A431" s="1" t="s">
        <v>865</v>
      </c>
      <c r="B431" s="2" t="s">
        <v>866</v>
      </c>
      <c r="C431" s="48" t="s">
        <v>860</v>
      </c>
      <c r="D431" s="25" t="n">
        <v>80</v>
      </c>
      <c r="E431" s="5" t="n">
        <v>0</v>
      </c>
      <c r="F431" s="3" t="n">
        <v>80</v>
      </c>
      <c r="G431" s="23" t="n">
        <v>240</v>
      </c>
      <c r="H431" s="23" t="n">
        <f aca="false">D431*G431</f>
        <v>19200</v>
      </c>
      <c r="I431" s="49"/>
      <c r="J431" s="52"/>
      <c r="K431" s="51"/>
    </row>
    <row r="432" customFormat="false" ht="15" hidden="false" customHeight="false" outlineLevel="0" collapsed="false">
      <c r="A432" s="1" t="s">
        <v>867</v>
      </c>
      <c r="B432" s="2" t="s">
        <v>868</v>
      </c>
      <c r="C432" s="48" t="s">
        <v>860</v>
      </c>
      <c r="D432" s="25" t="n">
        <v>16</v>
      </c>
      <c r="E432" s="5" t="n">
        <v>0</v>
      </c>
      <c r="F432" s="3" t="n">
        <v>16</v>
      </c>
      <c r="G432" s="23" t="n">
        <v>210</v>
      </c>
      <c r="H432" s="23" t="n">
        <f aca="false">D432*G432</f>
        <v>3360</v>
      </c>
      <c r="I432" s="49"/>
      <c r="J432" s="52"/>
      <c r="K432" s="51"/>
    </row>
    <row r="433" customFormat="false" ht="15" hidden="false" customHeight="false" outlineLevel="0" collapsed="false">
      <c r="A433" s="1" t="s">
        <v>869</v>
      </c>
      <c r="B433" s="2" t="s">
        <v>870</v>
      </c>
      <c r="C433" s="48" t="s">
        <v>860</v>
      </c>
      <c r="D433" s="25" t="n">
        <v>3.5</v>
      </c>
      <c r="E433" s="5" t="n">
        <v>0</v>
      </c>
      <c r="F433" s="3" t="n">
        <v>3.5</v>
      </c>
      <c r="G433" s="23" t="n">
        <v>335</v>
      </c>
      <c r="H433" s="23" t="n">
        <f aca="false">D433*G433</f>
        <v>1172.5</v>
      </c>
      <c r="I433" s="49"/>
      <c r="J433" s="52"/>
      <c r="K433" s="51"/>
    </row>
    <row r="434" customFormat="false" ht="15" hidden="false" customHeight="false" outlineLevel="0" collapsed="false">
      <c r="A434" s="1" t="s">
        <v>871</v>
      </c>
      <c r="B434" s="2" t="s">
        <v>872</v>
      </c>
      <c r="C434" s="48" t="s">
        <v>860</v>
      </c>
      <c r="D434" s="25" t="n">
        <v>68</v>
      </c>
      <c r="E434" s="5" t="n">
        <v>0</v>
      </c>
      <c r="F434" s="3" t="n">
        <v>68</v>
      </c>
      <c r="G434" s="23" t="n">
        <v>237.5</v>
      </c>
      <c r="H434" s="23" t="n">
        <f aca="false">D434*G434</f>
        <v>16150</v>
      </c>
      <c r="I434" s="49"/>
      <c r="J434" s="52"/>
      <c r="K434" s="51"/>
    </row>
    <row r="435" customFormat="false" ht="15" hidden="false" customHeight="false" outlineLevel="0" collapsed="false">
      <c r="A435" s="1" t="s">
        <v>873</v>
      </c>
      <c r="B435" s="2" t="s">
        <v>874</v>
      </c>
      <c r="C435" s="48" t="s">
        <v>860</v>
      </c>
      <c r="D435" s="25" t="n">
        <v>28</v>
      </c>
      <c r="E435" s="5" t="n">
        <v>0</v>
      </c>
      <c r="F435" s="3" t="n">
        <v>28</v>
      </c>
      <c r="G435" s="23" t="n">
        <v>220.25</v>
      </c>
      <c r="H435" s="23" t="n">
        <f aca="false">D435*G435</f>
        <v>6167</v>
      </c>
      <c r="I435" s="53"/>
      <c r="J435" s="52"/>
      <c r="K435" s="51"/>
    </row>
    <row r="436" customFormat="false" ht="15" hidden="false" customHeight="false" outlineLevel="0" collapsed="false">
      <c r="A436" s="1" t="s">
        <v>875</v>
      </c>
      <c r="B436" s="2" t="s">
        <v>876</v>
      </c>
      <c r="C436" s="48" t="s">
        <v>877</v>
      </c>
      <c r="D436" s="54" t="n">
        <v>90000</v>
      </c>
      <c r="E436" s="5" t="n">
        <v>0</v>
      </c>
      <c r="F436" s="3" t="n">
        <v>90</v>
      </c>
      <c r="G436" s="23" t="n">
        <v>1936</v>
      </c>
      <c r="H436" s="23" t="n">
        <f aca="false">D436*G436</f>
        <v>174240000</v>
      </c>
      <c r="I436" s="53"/>
      <c r="J436" s="52"/>
      <c r="K436" s="51"/>
    </row>
    <row r="437" customFormat="false" ht="15" hidden="false" customHeight="false" outlineLevel="0" collapsed="false">
      <c r="B437" s="37" t="s">
        <v>878</v>
      </c>
      <c r="C437" s="55" t="s">
        <v>36</v>
      </c>
      <c r="D437" s="55" t="n">
        <v>2</v>
      </c>
      <c r="E437" s="5" t="n">
        <v>0</v>
      </c>
      <c r="F437" s="55" t="n">
        <v>0</v>
      </c>
      <c r="G437" s="55" t="n">
        <v>16500</v>
      </c>
      <c r="H437" s="56" t="n">
        <f aca="false">D437*G437</f>
        <v>33000</v>
      </c>
      <c r="I437" s="37"/>
      <c r="J437" s="37"/>
      <c r="K437" s="37"/>
    </row>
    <row r="438" customFormat="false" ht="15" hidden="false" customHeight="false" outlineLevel="0" collapsed="false">
      <c r="B438" s="57" t="s">
        <v>879</v>
      </c>
      <c r="C438" s="55" t="s">
        <v>36</v>
      </c>
      <c r="D438" s="55" t="n">
        <v>4</v>
      </c>
      <c r="E438" s="5" t="n">
        <v>0</v>
      </c>
      <c r="F438" s="55" t="n">
        <v>0</v>
      </c>
      <c r="G438" s="55" t="n">
        <v>36900</v>
      </c>
      <c r="H438" s="58" t="n">
        <f aca="false">D438*G438</f>
        <v>147600</v>
      </c>
    </row>
    <row r="439" customFormat="false" ht="14.25" hidden="false" customHeight="false" outlineLevel="0" collapsed="false">
      <c r="E439" s="5" t="n">
        <v>0</v>
      </c>
    </row>
    <row r="443" customFormat="false" ht="14.25" hidden="false" customHeight="false" outlineLevel="0" collapsed="false">
      <c r="H443" s="3" t="n">
        <f aca="false">SUM(H2:H442)</f>
        <v>178594414.38</v>
      </c>
    </row>
  </sheetData>
  <autoFilter ref="A1:H43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649C24C8CBC44CB551302F614A7D07" ma:contentTypeVersion="15" ma:contentTypeDescription="Create a new document." ma:contentTypeScope="" ma:versionID="5484aa9490e7fa0d7aacbdae49d3ca0a">
  <xsd:schema xmlns:xsd="http://www.w3.org/2001/XMLSchema" xmlns:xs="http://www.w3.org/2001/XMLSchema" xmlns:p="http://schemas.microsoft.com/office/2006/metadata/properties" xmlns:ns3="005fb5d8-dbea-4336-a8bf-3efbc49346ef" xmlns:ns4="38ae6f87-a076-4918-a139-3f11e910ee85" targetNamespace="http://schemas.microsoft.com/office/2006/metadata/properties" ma:root="true" ma:fieldsID="a17a5038aa6b7eb983fb20d1d3d688ff" ns3:_="" ns4:_="">
    <xsd:import namespace="005fb5d8-dbea-4336-a8bf-3efbc49346ef"/>
    <xsd:import namespace="38ae6f87-a076-4918-a139-3f11e910ee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fb5d8-dbea-4336-a8bf-3efbc49346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e6f87-a076-4918-a139-3f11e910ee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5fb5d8-dbea-4336-a8bf-3efbc49346ef" xsi:nil="true"/>
  </documentManagement>
</p:properties>
</file>

<file path=customXml/itemProps1.xml><?xml version="1.0" encoding="utf-8"?>
<ds:datastoreItem xmlns:ds="http://schemas.openxmlformats.org/officeDocument/2006/customXml" ds:itemID="{B657548E-0C41-4DB8-B80C-73BC2C0617A9}"/>
</file>

<file path=customXml/itemProps2.xml><?xml version="1.0" encoding="utf-8"?>
<ds:datastoreItem xmlns:ds="http://schemas.openxmlformats.org/officeDocument/2006/customXml" ds:itemID="{B307C235-755E-4492-B2EA-665203529D8E}"/>
</file>

<file path=customXml/itemProps3.xml><?xml version="1.0" encoding="utf-8"?>
<ds:datastoreItem xmlns:ds="http://schemas.openxmlformats.org/officeDocument/2006/customXml" ds:itemID="{CAE253D4-C34C-4DF5-8E6B-F2D3928DEC4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2023-11-01T04:30:18Z</dcterms:created>
  <dc:creator/>
  <dc:description/>
  <dc:language>en-IN</dc:language>
  <cp:lastModifiedBy/>
  <dcterms:modified xsi:type="dcterms:W3CDTF">2023-12-06T13:02:18Z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0x01010048649C24C8CBC44CB551302F614A7D07</vt:lpwstr>
  </property>
</Properties>
</file>