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aco\Negocios\Cursos\Vapor\Entregables\"/>
    </mc:Choice>
  </mc:AlternateContent>
  <xr:revisionPtr revIDLastSave="0" documentId="13_ncr:1_{EB85167B-0CDD-412F-A0DC-2C14BFAE4E9E}" xr6:coauthVersionLast="47" xr6:coauthVersionMax="47" xr10:uidLastSave="{00000000-0000-0000-0000-000000000000}"/>
  <bookViews>
    <workbookView xWindow="-110" yWindow="-110" windowWidth="25420" windowHeight="16300" tabRatio="770" firstSheet="1" activeTab="1" xr2:uid="{00000000-000D-0000-FFFF-FFFF00000000}"/>
  </bookViews>
  <sheets>
    <sheet name="SEQUEDAD" sheetId="31" state="hidden" r:id="rId1"/>
    <sheet name="TUBERÍA" sheetId="42" r:id="rId2"/>
    <sheet name="FLASH" sheetId="41" r:id="rId3"/>
    <sheet name="CV Steam Valve" sheetId="48" r:id="rId4"/>
    <sheet name="CONSULTA_PRESION" sheetId="27" state="hidden" r:id="rId5"/>
    <sheet name="CONSULTA_TEMPERATURA" sheetId="21" state="hidden" r:id="rId6"/>
    <sheet name="CONSULTA_AGUA_SOBRECALENTADA" sheetId="29" state="hidden" r:id="rId7"/>
    <sheet name="CONVERSIONES" sheetId="37" state="hidden" r:id="rId8"/>
    <sheet name="TABLA_AGUA_SOBRECALENTADA" sheetId="30" state="hidden" r:id="rId9"/>
    <sheet name="TABLA_PRESIÓN" sheetId="28" state="hidden" r:id="rId10"/>
    <sheet name="TABLA_TEMPERATURA" sheetId="25" state="hidden" r:id="rId11"/>
    <sheet name="AISLAMIENTO" sheetId="43" r:id="rId12"/>
    <sheet name="FUNCIONES" sheetId="18" r:id="rId13"/>
    <sheet name="Hoja1" sheetId="22" state="hidden" r:id="rId14"/>
    <sheet name="Hoja2" sheetId="23" state="hidden" r:id="rId15"/>
  </sheets>
  <functionGroups builtInGroupCount="19"/>
  <definedNames>
    <definedName name="diametro" comment="diametro de tuberia">#REF!</definedName>
    <definedName name="solver_adj" localSheetId="3" hidden="1">'CV Steam Valve'!$B$22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0</definedName>
    <definedName name="solver_nwt" localSheetId="3" hidden="1">1</definedName>
    <definedName name="solver_opt" localSheetId="3" hidden="1">'CV Steam Valve'!#REF!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2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8" i="42" l="1"/>
  <c r="B27" i="42"/>
  <c r="B26" i="42"/>
  <c r="B45" i="48"/>
  <c r="B23" i="48"/>
  <c r="B23" i="42"/>
  <c r="B15" i="48"/>
  <c r="B48" i="48"/>
  <c r="B32" i="42" l="1"/>
  <c r="C32" i="42" s="1"/>
  <c r="B19" i="48"/>
  <c r="C31" i="48"/>
  <c r="C15" i="48"/>
  <c r="B20" i="48" l="1"/>
  <c r="C20" i="48" s="1"/>
  <c r="C19" i="48" s="1"/>
  <c r="I47" i="31"/>
  <c r="C8" i="21"/>
  <c r="B23" i="43" a="1"/>
  <c r="B26" i="48"/>
  <c r="B22" i="43"/>
  <c r="C17" i="27"/>
  <c r="C11" i="27"/>
  <c r="B12" i="31"/>
  <c r="B22" i="42"/>
  <c r="B19" i="41"/>
  <c r="B20" i="41"/>
  <c r="B15" i="31"/>
  <c r="B14" i="31"/>
  <c r="B18" i="41"/>
  <c r="C26" i="42" l="1"/>
  <c r="B27" i="48"/>
  <c r="B28" i="48" s="1"/>
  <c r="C21" i="48"/>
  <c r="B26" i="43"/>
  <c r="C26" i="43"/>
  <c r="B23" i="43"/>
  <c r="C27" i="42"/>
  <c r="C28" i="42"/>
  <c r="B23" i="41"/>
  <c r="B24" i="41" s="1"/>
  <c r="B18" i="31"/>
  <c r="B30" i="31"/>
  <c r="B24" i="31"/>
  <c r="C19" i="27"/>
  <c r="C15" i="27"/>
  <c r="C21" i="27"/>
  <c r="C28" i="43" l="1"/>
  <c r="C27" i="43"/>
  <c r="B28" i="43"/>
  <c r="B27" i="43"/>
  <c r="C20" i="27"/>
  <c r="B30" i="43" l="1"/>
  <c r="C6" i="37"/>
  <c r="C3" i="37"/>
  <c r="C2" i="37"/>
  <c r="F98" i="18"/>
  <c r="B28" i="31" l="1"/>
  <c r="B27" i="31"/>
  <c r="B21" i="31" l="1"/>
  <c r="C16" i="27"/>
  <c r="B29" i="31"/>
  <c r="E28" i="31" s="1"/>
  <c r="B743" i="30" l="1"/>
  <c r="M793" i="30"/>
  <c r="D656" i="30"/>
  <c r="L717" i="30"/>
  <c r="O719" i="30"/>
  <c r="G379" i="30"/>
  <c r="D507" i="30"/>
  <c r="D768" i="30"/>
  <c r="C663" i="30"/>
  <c r="M426" i="30"/>
  <c r="O103" i="30"/>
  <c r="J764" i="30"/>
  <c r="G786" i="30"/>
  <c r="L692" i="30"/>
  <c r="B518" i="30"/>
  <c r="G710" i="30"/>
  <c r="J810" i="30"/>
  <c r="N774" i="30"/>
  <c r="O720" i="30"/>
  <c r="N782" i="30"/>
  <c r="I633" i="30"/>
  <c r="L455" i="30"/>
  <c r="B768" i="30"/>
  <c r="O746" i="30"/>
  <c r="D774" i="30"/>
  <c r="L510" i="30"/>
  <c r="O336" i="30"/>
  <c r="D697" i="30"/>
  <c r="I514" i="30"/>
  <c r="B775" i="30"/>
  <c r="G528" i="30"/>
  <c r="M513" i="30"/>
  <c r="L321" i="30"/>
  <c r="I425" i="30"/>
  <c r="H664" i="30"/>
  <c r="H672" i="30"/>
  <c r="H813" i="30"/>
  <c r="M744" i="30"/>
  <c r="J802" i="30"/>
  <c r="B489" i="30"/>
  <c r="E719" i="30"/>
  <c r="J539" i="30"/>
  <c r="E716" i="30"/>
  <c r="C753" i="30"/>
  <c r="N780" i="30"/>
  <c r="I144" i="30"/>
  <c r="N598" i="30"/>
  <c r="M761" i="30"/>
  <c r="M433" i="30"/>
  <c r="H777" i="30"/>
  <c r="C254" i="30"/>
  <c r="M790" i="30"/>
  <c r="J813" i="30"/>
  <c r="G569" i="30"/>
  <c r="B701" i="30"/>
  <c r="O530" i="30"/>
  <c r="C757" i="30"/>
  <c r="E528" i="30"/>
  <c r="N142" i="28"/>
  <c r="G442" i="28"/>
  <c r="L731" i="30"/>
  <c r="N516" i="30"/>
  <c r="G490" i="30"/>
  <c r="M243" i="30"/>
  <c r="C589" i="30"/>
  <c r="L538" i="30"/>
  <c r="D433" i="30"/>
  <c r="L639" i="30"/>
  <c r="E607" i="30"/>
  <c r="N781" i="30"/>
  <c r="C671" i="30"/>
  <c r="G651" i="30"/>
  <c r="O781" i="30"/>
  <c r="L661" i="30"/>
  <c r="L588" i="30"/>
  <c r="O534" i="30"/>
  <c r="H377" i="30"/>
  <c r="E638" i="30"/>
  <c r="L155" i="30"/>
  <c r="N797" i="30"/>
  <c r="I505" i="30"/>
  <c r="H419" i="30"/>
  <c r="I561" i="30"/>
  <c r="L303" i="30"/>
  <c r="E745" i="30"/>
  <c r="E442" i="30"/>
  <c r="B429" i="30"/>
  <c r="E771" i="30"/>
  <c r="G805" i="30"/>
  <c r="J203" i="30"/>
  <c r="H754" i="30"/>
  <c r="J760" i="30"/>
  <c r="G822" i="30"/>
  <c r="M97" i="30"/>
  <c r="C357" i="30"/>
  <c r="I454" i="30"/>
  <c r="N767" i="30"/>
  <c r="D734" i="30"/>
  <c r="O386" i="30"/>
  <c r="B661" i="30"/>
  <c r="J448" i="30"/>
  <c r="B440" i="30"/>
  <c r="G122" i="30"/>
  <c r="N478" i="30"/>
  <c r="O442" i="30"/>
  <c r="B573" i="30"/>
  <c r="H596" i="30"/>
  <c r="N475" i="30"/>
  <c r="E742" i="30"/>
  <c r="B709" i="30"/>
  <c r="L585" i="30"/>
  <c r="B427" i="30"/>
  <c r="H734" i="30"/>
  <c r="E583" i="30"/>
  <c r="I595" i="30"/>
  <c r="D209" i="30"/>
  <c r="E668" i="30"/>
  <c r="N533" i="30"/>
  <c r="B564" i="30"/>
  <c r="L785" i="30"/>
  <c r="H569" i="30"/>
  <c r="I762" i="30"/>
  <c r="H689" i="30"/>
  <c r="N482" i="30"/>
  <c r="D787" i="30"/>
  <c r="E762" i="30"/>
  <c r="L699" i="30"/>
  <c r="J811" i="30"/>
  <c r="N569" i="30"/>
  <c r="J775" i="30"/>
  <c r="B689" i="30"/>
  <c r="B730" i="30"/>
  <c r="G747" i="30"/>
  <c r="L498" i="30"/>
  <c r="I619" i="30"/>
  <c r="E768" i="30"/>
  <c r="G734" i="30"/>
  <c r="I725" i="30"/>
  <c r="E759" i="30"/>
  <c r="C558" i="30"/>
  <c r="O762" i="30"/>
  <c r="E587" i="30"/>
  <c r="D590" i="30"/>
  <c r="B227" i="30"/>
  <c r="B690" i="30"/>
  <c r="C793" i="30"/>
  <c r="M608" i="30"/>
  <c r="B725" i="30"/>
  <c r="C662" i="30"/>
  <c r="M347" i="30"/>
  <c r="L608" i="30"/>
  <c r="I662" i="30"/>
  <c r="I572" i="30"/>
  <c r="L743" i="30"/>
  <c r="B616" i="30"/>
  <c r="G568" i="30"/>
  <c r="B786" i="30"/>
  <c r="E511" i="30"/>
  <c r="I767" i="30"/>
  <c r="L443" i="30"/>
  <c r="C626" i="30"/>
  <c r="I804" i="30"/>
  <c r="M776" i="30"/>
  <c r="E585" i="30"/>
  <c r="J402" i="30"/>
  <c r="O595" i="30"/>
  <c r="O637" i="30"/>
  <c r="E534" i="30"/>
  <c r="M717" i="30"/>
  <c r="L666" i="30"/>
  <c r="O727" i="30"/>
  <c r="B528" i="30"/>
  <c r="H487" i="30"/>
  <c r="O672" i="30"/>
  <c r="B438" i="30"/>
  <c r="E277" i="30"/>
  <c r="G135" i="30"/>
  <c r="L735" i="30"/>
  <c r="J468" i="30"/>
  <c r="C616" i="30"/>
  <c r="E524" i="30"/>
  <c r="I591" i="30"/>
  <c r="E740" i="30"/>
  <c r="C545" i="30"/>
  <c r="L297" i="30"/>
  <c r="J128" i="30"/>
  <c r="O524" i="30"/>
  <c r="J538" i="30"/>
  <c r="G757" i="30"/>
  <c r="C625" i="30"/>
  <c r="M731" i="30"/>
  <c r="E706" i="30"/>
  <c r="C649" i="30"/>
  <c r="N771" i="30"/>
  <c r="I451" i="30"/>
  <c r="N731" i="30"/>
  <c r="L780" i="30"/>
  <c r="B390" i="30"/>
  <c r="E374" i="30"/>
  <c r="I741" i="30"/>
  <c r="I594" i="30"/>
  <c r="L627" i="30"/>
  <c r="H762" i="30"/>
  <c r="G638" i="30"/>
  <c r="M557" i="30"/>
  <c r="B776" i="30"/>
  <c r="H502" i="30"/>
  <c r="I694" i="30"/>
  <c r="D436" i="30"/>
  <c r="J803" i="30"/>
  <c r="L775" i="30"/>
  <c r="B413" i="30"/>
  <c r="M750" i="30"/>
  <c r="L689" i="30"/>
  <c r="M763" i="30"/>
  <c r="J425" i="30"/>
  <c r="G245" i="30"/>
  <c r="J469" i="30"/>
  <c r="J717" i="30"/>
  <c r="C420" i="30"/>
  <c r="D759" i="30"/>
  <c r="O397" i="30"/>
  <c r="J751" i="30"/>
  <c r="O789" i="30"/>
  <c r="H808" i="30"/>
  <c r="L771" i="30"/>
  <c r="O708" i="30"/>
  <c r="I623" i="30"/>
  <c r="O180" i="30"/>
  <c r="H619" i="30"/>
  <c r="G373" i="30"/>
  <c r="I155" i="30"/>
  <c r="I329" i="30"/>
  <c r="E694" i="30"/>
  <c r="E684" i="30"/>
  <c r="M753" i="30"/>
  <c r="M756" i="30"/>
  <c r="H690" i="30"/>
  <c r="G720" i="30"/>
  <c r="N531" i="30"/>
  <c r="H365" i="30"/>
  <c r="D570" i="30"/>
  <c r="J570" i="30"/>
  <c r="D773" i="30"/>
  <c r="N761" i="30"/>
  <c r="O584" i="30"/>
  <c r="B529" i="30"/>
  <c r="B251" i="30"/>
  <c r="D450" i="30"/>
  <c r="B711" i="30"/>
  <c r="J647" i="30"/>
  <c r="L754" i="30"/>
  <c r="H790" i="30"/>
  <c r="D692" i="30"/>
  <c r="G172" i="30"/>
  <c r="D616" i="30"/>
  <c r="B589" i="30"/>
  <c r="M505" i="30"/>
  <c r="O613" i="30"/>
  <c r="C657" i="30"/>
  <c r="D538" i="30"/>
  <c r="C508" i="30"/>
  <c r="L663" i="30"/>
  <c r="I787" i="30"/>
  <c r="H718" i="30"/>
  <c r="L786" i="30"/>
  <c r="N526" i="30"/>
  <c r="E562" i="30"/>
  <c r="C795" i="30"/>
  <c r="L493" i="30"/>
  <c r="G794" i="30"/>
  <c r="L726" i="30"/>
  <c r="E778" i="30"/>
  <c r="O725" i="30"/>
  <c r="I503" i="30"/>
  <c r="B732" i="30"/>
  <c r="H714" i="30"/>
  <c r="C685" i="30"/>
  <c r="N661" i="30"/>
  <c r="C639" i="30"/>
  <c r="N625" i="30"/>
  <c r="J714" i="30"/>
  <c r="B764" i="30"/>
  <c r="E580" i="30"/>
  <c r="E691" i="30"/>
  <c r="I657" i="30"/>
  <c r="B325" i="30"/>
  <c r="N408" i="30"/>
  <c r="B779" i="30"/>
  <c r="M478" i="30"/>
  <c r="G768" i="30"/>
  <c r="G365" i="30"/>
  <c r="D534" i="30"/>
  <c r="B663" i="30"/>
  <c r="D666" i="30"/>
  <c r="O188" i="30"/>
  <c r="B658" i="30"/>
  <c r="B445" i="30"/>
  <c r="E818" i="30"/>
  <c r="J287" i="30"/>
  <c r="D451" i="30"/>
  <c r="G806" i="30"/>
  <c r="C777" i="30"/>
  <c r="C573" i="30"/>
  <c r="N292" i="30"/>
  <c r="J508" i="30"/>
  <c r="O433" i="30"/>
  <c r="N725" i="30"/>
  <c r="N671" i="30"/>
  <c r="H222" i="30"/>
  <c r="S290" i="28"/>
  <c r="L579" i="30"/>
  <c r="G76" i="30"/>
  <c r="C590" i="30"/>
  <c r="D557" i="30"/>
  <c r="E405" i="30"/>
  <c r="L719" i="30"/>
  <c r="L693" i="30"/>
  <c r="H543" i="30"/>
  <c r="N525" i="30"/>
  <c r="M726" i="30"/>
  <c r="H607" i="30"/>
  <c r="L423" i="30"/>
  <c r="H544" i="30"/>
  <c r="I689" i="30"/>
  <c r="O544" i="30"/>
  <c r="G657" i="30"/>
  <c r="M393" i="30"/>
  <c r="D649" i="30"/>
  <c r="O600" i="30"/>
  <c r="L335" i="30"/>
  <c r="C615" i="30"/>
  <c r="E744" i="30"/>
  <c r="H787" i="30"/>
  <c r="J573" i="30"/>
  <c r="E177" i="30"/>
  <c r="O315" i="30"/>
  <c r="C619" i="30"/>
  <c r="B761" i="30"/>
  <c r="M686" i="30"/>
  <c r="N547" i="30"/>
  <c r="B504" i="30"/>
  <c r="J791" i="30"/>
  <c r="E714" i="30"/>
  <c r="D765" i="30"/>
  <c r="J704" i="30"/>
  <c r="D509" i="30"/>
  <c r="D318" i="30"/>
  <c r="N729" i="30"/>
  <c r="I824" i="30"/>
  <c r="H563" i="30"/>
  <c r="J660" i="30"/>
  <c r="N765" i="30"/>
  <c r="M780" i="30"/>
  <c r="J767" i="30"/>
  <c r="E791" i="30"/>
  <c r="D628" i="30"/>
  <c r="C142" i="30"/>
  <c r="G729" i="30"/>
  <c r="M474" i="30"/>
  <c r="C665" i="30"/>
  <c r="M565" i="30"/>
  <c r="D505" i="30"/>
  <c r="J618" i="30"/>
  <c r="L447" i="30"/>
  <c r="I403" i="30"/>
  <c r="N189" i="30"/>
  <c r="M729" i="30"/>
  <c r="I260" i="30"/>
  <c r="H822" i="30"/>
  <c r="O608" i="30"/>
  <c r="H825" i="30"/>
  <c r="L450" i="30"/>
  <c r="H688" i="30"/>
  <c r="H396" i="30"/>
  <c r="M712" i="30"/>
  <c r="E692" i="30"/>
  <c r="H756" i="30"/>
  <c r="O676" i="30"/>
  <c r="G517" i="30"/>
  <c r="L47" i="30"/>
  <c r="M668" i="30"/>
  <c r="J637" i="30"/>
  <c r="I718" i="30"/>
  <c r="C271" i="30"/>
  <c r="M692" i="30"/>
  <c r="M659" i="30"/>
  <c r="L516" i="30"/>
  <c r="N676" i="30"/>
  <c r="M755" i="30"/>
  <c r="G539" i="30"/>
  <c r="H712" i="30"/>
  <c r="G743" i="30"/>
  <c r="G272" i="30"/>
  <c r="O794" i="30"/>
  <c r="M353" i="30"/>
  <c r="G795" i="30"/>
  <c r="I320" i="30"/>
  <c r="E558" i="30"/>
  <c r="D795" i="30"/>
  <c r="E752" i="30"/>
  <c r="G823" i="30"/>
  <c r="N159" i="30"/>
  <c r="E665" i="30"/>
  <c r="O729" i="30"/>
  <c r="L750" i="30"/>
  <c r="N688" i="30"/>
  <c r="B610" i="30"/>
  <c r="O430" i="30"/>
  <c r="J822" i="30"/>
  <c r="L580" i="30"/>
  <c r="B719" i="30"/>
  <c r="L660" i="30"/>
  <c r="H388" i="30"/>
  <c r="M746" i="30"/>
  <c r="E747" i="30"/>
  <c r="N662" i="30"/>
  <c r="G315" i="30"/>
  <c r="J765" i="30"/>
  <c r="G664" i="30"/>
  <c r="H343" i="30"/>
  <c r="J142" i="30"/>
  <c r="H816" i="30"/>
  <c r="G343" i="30"/>
  <c r="D361" i="30"/>
  <c r="C224" i="30"/>
  <c r="M425" i="30"/>
  <c r="H545" i="30"/>
  <c r="L526" i="30"/>
  <c r="N219" i="28"/>
  <c r="B796" i="30"/>
  <c r="M635" i="30"/>
  <c r="E797" i="30"/>
  <c r="E788" i="30"/>
  <c r="E760" i="30"/>
  <c r="L477" i="30"/>
  <c r="M787" i="30"/>
  <c r="E303" i="30"/>
  <c r="I518" i="30"/>
  <c r="D487" i="30"/>
  <c r="G590" i="30"/>
  <c r="G656" i="30"/>
  <c r="C651" i="30"/>
  <c r="E707" i="30"/>
  <c r="L499" i="30"/>
  <c r="P228" i="28"/>
  <c r="B579" i="30"/>
  <c r="M636" i="30"/>
  <c r="G239" i="30"/>
  <c r="N276" i="30"/>
  <c r="J536" i="30"/>
  <c r="M674" i="30"/>
  <c r="N787" i="30"/>
  <c r="H663" i="30"/>
  <c r="H746" i="30"/>
  <c r="M145" i="30"/>
  <c r="G685" i="30"/>
  <c r="I748" i="30"/>
  <c r="E699" i="30"/>
  <c r="H466" i="30"/>
  <c r="H776" i="30"/>
  <c r="E663" i="30"/>
  <c r="D163" i="30"/>
  <c r="M630" i="30"/>
  <c r="B479" i="30"/>
  <c r="O375" i="30"/>
  <c r="J675" i="30"/>
  <c r="J777" i="30"/>
  <c r="C574" i="30"/>
  <c r="G802" i="30"/>
  <c r="D672" i="30"/>
  <c r="B561" i="30"/>
  <c r="N691" i="30"/>
  <c r="J351" i="30"/>
  <c r="I768" i="30"/>
  <c r="B792" i="30"/>
  <c r="E477" i="30"/>
  <c r="M703" i="30"/>
  <c r="H667" i="30"/>
  <c r="O724" i="30"/>
  <c r="E792" i="30"/>
  <c r="L559" i="30"/>
  <c r="N360" i="30"/>
  <c r="B121" i="30"/>
  <c r="G389" i="30"/>
  <c r="M446" i="30"/>
  <c r="N497" i="30"/>
  <c r="O560" i="30"/>
  <c r="C664" i="30"/>
  <c r="C283" i="30"/>
  <c r="I413" i="30"/>
  <c r="C413" i="30"/>
  <c r="J173" i="30"/>
  <c r="M98" i="30"/>
  <c r="G711" i="30"/>
  <c r="B787" i="30"/>
  <c r="I512" i="30"/>
  <c r="B728" i="30"/>
  <c r="N485" i="30"/>
  <c r="B736" i="30"/>
  <c r="N673" i="30"/>
  <c r="M777" i="30"/>
  <c r="J797" i="30"/>
  <c r="E726" i="30"/>
  <c r="B83" i="30"/>
  <c r="D686" i="30"/>
  <c r="M117" i="30"/>
  <c r="O542" i="30"/>
  <c r="N589" i="30"/>
  <c r="M341" i="30"/>
  <c r="C500" i="30"/>
  <c r="I656" i="30"/>
  <c r="J502" i="30"/>
  <c r="C628" i="30"/>
  <c r="O748" i="30"/>
  <c r="E651" i="30"/>
  <c r="G669" i="30"/>
  <c r="E315" i="30"/>
  <c r="L564" i="30"/>
  <c r="H604" i="30"/>
  <c r="E289" i="30"/>
  <c r="O700" i="30"/>
  <c r="C564" i="30"/>
  <c r="L764" i="30"/>
  <c r="L760" i="30"/>
  <c r="H661" i="30"/>
  <c r="I653" i="30"/>
  <c r="B753" i="30"/>
  <c r="D596" i="30"/>
  <c r="G376" i="30"/>
  <c r="L517" i="30"/>
  <c r="H234" i="30"/>
  <c r="O314" i="30"/>
  <c r="B637" i="30"/>
  <c r="N514" i="30"/>
  <c r="C472" i="30"/>
  <c r="D756" i="30"/>
  <c r="O654" i="30"/>
  <c r="J790" i="30"/>
  <c r="B380" i="30"/>
  <c r="H568" i="30"/>
  <c r="B566" i="30"/>
  <c r="D713" i="30"/>
  <c r="C797" i="30"/>
  <c r="N779" i="30"/>
  <c r="M411" i="30"/>
  <c r="G55" i="30"/>
  <c r="O317" i="30"/>
  <c r="C728" i="30"/>
  <c r="H591" i="30"/>
  <c r="J503" i="30"/>
  <c r="I788" i="30"/>
  <c r="C488" i="30"/>
  <c r="H705" i="30"/>
  <c r="J734" i="30"/>
  <c r="O759" i="30"/>
  <c r="H527" i="30"/>
  <c r="G744" i="30"/>
  <c r="B292" i="30"/>
  <c r="I424" i="30"/>
  <c r="L561" i="30"/>
  <c r="J558" i="30"/>
  <c r="D688" i="30"/>
  <c r="B774" i="30"/>
  <c r="J138" i="28"/>
  <c r="H211" i="30"/>
  <c r="C585" i="30"/>
  <c r="D650" i="30"/>
  <c r="G681" i="30"/>
  <c r="E373" i="30"/>
  <c r="C128" i="30"/>
  <c r="N734" i="30"/>
  <c r="B170" i="30"/>
  <c r="B531" i="30"/>
  <c r="I777" i="30"/>
  <c r="H674" i="30"/>
  <c r="O747" i="30"/>
  <c r="J490" i="30"/>
  <c r="N594" i="30"/>
  <c r="J450" i="30"/>
  <c r="J591" i="30"/>
  <c r="N784" i="30"/>
  <c r="C586" i="30"/>
  <c r="M477" i="30"/>
  <c r="O470" i="30"/>
  <c r="J783" i="30"/>
  <c r="O664" i="30"/>
  <c r="E757" i="30"/>
  <c r="L438" i="30"/>
  <c r="J446" i="30"/>
  <c r="E443" i="30"/>
  <c r="E192" i="30"/>
  <c r="B452" i="30"/>
  <c r="B782" i="30"/>
  <c r="H803" i="30"/>
  <c r="O623" i="30"/>
  <c r="L684" i="30"/>
  <c r="J349" i="30"/>
  <c r="I813" i="30"/>
  <c r="H702" i="30"/>
  <c r="H626" i="30"/>
  <c r="I692" i="30"/>
  <c r="L710" i="30"/>
  <c r="O735" i="30"/>
  <c r="L732" i="30"/>
  <c r="B516" i="30"/>
  <c r="D498" i="30"/>
  <c r="N285" i="30"/>
  <c r="I439" i="30"/>
  <c r="G797" i="30"/>
  <c r="N162" i="28"/>
  <c r="O427" i="30"/>
  <c r="E746" i="30"/>
  <c r="B606" i="30"/>
  <c r="C756" i="30"/>
  <c r="C436" i="30"/>
  <c r="I650" i="30"/>
  <c r="C772" i="30"/>
  <c r="N698" i="30"/>
  <c r="N752" i="30"/>
  <c r="E153" i="30"/>
  <c r="O546" i="30"/>
  <c r="O742" i="30"/>
  <c r="E472" i="30"/>
  <c r="M476" i="30"/>
  <c r="E773" i="30"/>
  <c r="B346" i="30"/>
  <c r="M667" i="30"/>
  <c r="J708" i="30"/>
  <c r="M572" i="30"/>
  <c r="O297" i="30"/>
  <c r="E506" i="30"/>
  <c r="M711" i="30"/>
  <c r="H658" i="30"/>
  <c r="E507" i="30"/>
  <c r="M168" i="30"/>
  <c r="M442" i="30"/>
  <c r="G267" i="30"/>
  <c r="G496" i="30"/>
  <c r="E736" i="30"/>
  <c r="M648" i="30"/>
  <c r="D669" i="30"/>
  <c r="O114" i="30"/>
  <c r="I592" i="30"/>
  <c r="M530" i="30"/>
  <c r="N795" i="30"/>
  <c r="M715" i="30"/>
  <c r="E515" i="30"/>
  <c r="N543" i="30"/>
  <c r="C752" i="30"/>
  <c r="J698" i="30"/>
  <c r="O792" i="30"/>
  <c r="I605" i="30"/>
  <c r="B750" i="30"/>
  <c r="O405" i="30"/>
  <c r="O496" i="30"/>
  <c r="L445" i="30"/>
  <c r="G486" i="30"/>
  <c r="I783" i="30"/>
  <c r="N700" i="30"/>
  <c r="B557" i="30"/>
  <c r="D752" i="30"/>
  <c r="M147" i="30"/>
  <c r="I684" i="30"/>
  <c r="D780" i="30"/>
  <c r="B95" i="30"/>
  <c r="B688" i="30"/>
  <c r="L742" i="30"/>
  <c r="D316" i="30"/>
  <c r="J692" i="30"/>
  <c r="O586" i="30"/>
  <c r="L277" i="30"/>
  <c r="I107" i="30"/>
  <c r="D783" i="30"/>
  <c r="C781" i="30"/>
  <c r="M709" i="30"/>
  <c r="O701" i="30"/>
  <c r="H479" i="30"/>
  <c r="M719" i="30"/>
  <c r="O445" i="30"/>
  <c r="I389" i="30"/>
  <c r="M275" i="30"/>
  <c r="I466" i="30"/>
  <c r="J586" i="30"/>
  <c r="B790" i="30"/>
  <c r="H608" i="30"/>
  <c r="O796" i="30"/>
  <c r="D537" i="30"/>
  <c r="M627" i="30"/>
  <c r="O564" i="30"/>
  <c r="O481" i="30"/>
  <c r="J346" i="30"/>
  <c r="E698" i="30"/>
  <c r="C774" i="30"/>
  <c r="J147" i="30"/>
  <c r="I753" i="30"/>
  <c r="H457" i="30"/>
  <c r="J794" i="30"/>
  <c r="E305" i="30"/>
  <c r="O554" i="30"/>
  <c r="H631" i="30"/>
  <c r="G497" i="30"/>
  <c r="H827" i="30"/>
  <c r="C695" i="30"/>
  <c r="L165" i="30"/>
  <c r="M714" i="30"/>
  <c r="N304" i="30"/>
  <c r="B353" i="30"/>
  <c r="N783" i="30"/>
  <c r="B791" i="30"/>
  <c r="L506" i="30"/>
  <c r="G601" i="30"/>
  <c r="H624" i="30"/>
  <c r="C560" i="30"/>
  <c r="I726" i="30"/>
  <c r="H768" i="30"/>
  <c r="H793" i="30"/>
  <c r="I412" i="30"/>
  <c r="M771" i="30"/>
  <c r="L468" i="30"/>
  <c r="B735" i="30"/>
  <c r="D559" i="30"/>
  <c r="J712" i="30"/>
  <c r="M481" i="30"/>
  <c r="H773" i="30"/>
  <c r="O716" i="30"/>
  <c r="E480" i="30"/>
  <c r="O509" i="30"/>
  <c r="M318" i="30"/>
  <c r="B592" i="30"/>
  <c r="C503" i="30"/>
  <c r="N477" i="30"/>
  <c r="D767" i="30"/>
  <c r="N318" i="30"/>
  <c r="L383" i="30"/>
  <c r="M566" i="30"/>
  <c r="G659" i="30"/>
  <c r="E624" i="30"/>
  <c r="M694" i="30"/>
  <c r="G703" i="30"/>
  <c r="E300" i="30"/>
  <c r="E434" i="30"/>
  <c r="B765" i="30"/>
  <c r="J792" i="30"/>
  <c r="N777" i="30"/>
  <c r="M212" i="28"/>
  <c r="M422" i="30"/>
  <c r="H383" i="30"/>
  <c r="N437" i="30"/>
  <c r="J131" i="28"/>
  <c r="I415" i="30"/>
  <c r="J46" i="30"/>
  <c r="B745" i="30"/>
  <c r="E660" i="30"/>
  <c r="N794" i="30"/>
  <c r="G736" i="30"/>
  <c r="O745" i="30"/>
  <c r="G684" i="30"/>
  <c r="N265" i="30"/>
  <c r="B464" i="30"/>
  <c r="D99" i="30"/>
  <c r="C299" i="30"/>
  <c r="B378" i="30"/>
  <c r="I387" i="30"/>
  <c r="I680" i="30"/>
  <c r="O714" i="30"/>
  <c r="H506" i="30"/>
  <c r="M727" i="30"/>
  <c r="E473" i="30"/>
  <c r="J766" i="30"/>
  <c r="I362" i="30"/>
  <c r="I790" i="30"/>
  <c r="M146" i="30"/>
  <c r="H451" i="30"/>
  <c r="L691" i="30"/>
  <c r="D568" i="30"/>
  <c r="M629" i="30"/>
  <c r="I756" i="30"/>
  <c r="O579" i="30"/>
  <c r="G701" i="30"/>
  <c r="C600" i="30"/>
  <c r="J562" i="30"/>
  <c r="L711" i="30"/>
  <c r="E229" i="30"/>
  <c r="I474" i="30"/>
  <c r="B655" i="30"/>
  <c r="H605" i="30"/>
  <c r="H529" i="30"/>
  <c r="E631" i="30"/>
  <c r="B296" i="30"/>
  <c r="O508" i="30"/>
  <c r="L698" i="30"/>
  <c r="N693" i="30"/>
  <c r="B766" i="30"/>
  <c r="G698" i="30"/>
  <c r="G534" i="30"/>
  <c r="D516" i="30"/>
  <c r="H286" i="30"/>
  <c r="M639" i="30"/>
  <c r="B537" i="30"/>
  <c r="D490" i="30"/>
  <c r="B563" i="30"/>
  <c r="L783" i="30"/>
  <c r="O686" i="30"/>
  <c r="D788" i="30"/>
  <c r="O756" i="30"/>
  <c r="O516" i="30"/>
  <c r="N394" i="30"/>
  <c r="M307" i="30"/>
  <c r="O717" i="30"/>
  <c r="L527" i="30"/>
  <c r="M680" i="30"/>
  <c r="N540" i="30"/>
  <c r="I546" i="30"/>
  <c r="D595" i="30"/>
  <c r="E729" i="30"/>
  <c r="G680" i="30"/>
  <c r="N687" i="30"/>
  <c r="O731" i="30"/>
  <c r="N631" i="30"/>
  <c r="J793" i="30"/>
  <c r="J534" i="30"/>
  <c r="J725" i="30"/>
  <c r="L624" i="30"/>
  <c r="D771" i="30"/>
  <c r="D506" i="30"/>
  <c r="J727" i="30"/>
  <c r="H423" i="30"/>
  <c r="E749" i="30"/>
  <c r="L503" i="30"/>
  <c r="G157" i="28"/>
  <c r="I716" i="30"/>
  <c r="O506" i="30"/>
  <c r="O698" i="30"/>
  <c r="H732" i="30"/>
  <c r="C709" i="30"/>
  <c r="C683" i="30"/>
  <c r="J722" i="30"/>
  <c r="D778" i="30"/>
  <c r="J623" i="30"/>
  <c r="L367" i="30"/>
  <c r="E790" i="30"/>
  <c r="C468" i="30"/>
  <c r="N545" i="30"/>
  <c r="G655" i="30"/>
  <c r="J608" i="30"/>
  <c r="O206" i="30"/>
  <c r="N705" i="30"/>
  <c r="J686" i="30"/>
  <c r="H745" i="30"/>
  <c r="O777" i="30"/>
  <c r="C687" i="30"/>
  <c r="E363" i="30"/>
  <c r="I760" i="30"/>
  <c r="C307" i="30"/>
  <c r="J653" i="30"/>
  <c r="O351" i="30"/>
  <c r="L488" i="30"/>
  <c r="G675" i="30"/>
  <c r="O763" i="30"/>
  <c r="G825" i="30"/>
  <c r="G342" i="30"/>
  <c r="J711" i="30"/>
  <c r="H344" i="30"/>
  <c r="M527" i="30"/>
  <c r="O604" i="30"/>
  <c r="O690" i="30"/>
  <c r="O193" i="30"/>
  <c r="L681" i="30"/>
  <c r="I110" i="30"/>
  <c r="J724" i="30"/>
  <c r="D476" i="30"/>
  <c r="C360" i="30"/>
  <c r="M495" i="30"/>
  <c r="N697" i="30"/>
  <c r="E378" i="30"/>
  <c r="B63" i="30"/>
  <c r="M664" i="30"/>
  <c r="I220" i="30"/>
  <c r="L761" i="30"/>
  <c r="I270" i="30"/>
  <c r="L755" i="30"/>
  <c r="M732" i="30"/>
  <c r="D674" i="30"/>
  <c r="C578" i="30"/>
  <c r="O681" i="30"/>
  <c r="N162" i="30"/>
  <c r="L658" i="30"/>
  <c r="H638" i="30"/>
  <c r="B454" i="30"/>
  <c r="M675" i="30"/>
  <c r="I793" i="30"/>
  <c r="I706" i="30"/>
  <c r="N354" i="30"/>
  <c r="B692" i="30"/>
  <c r="M762" i="30"/>
  <c r="H771" i="30"/>
  <c r="D517" i="30"/>
  <c r="E780" i="30"/>
  <c r="M779" i="30"/>
  <c r="C457" i="30"/>
  <c r="B505" i="30"/>
  <c r="E753" i="30"/>
  <c r="G469" i="30"/>
  <c r="M494" i="30"/>
  <c r="O287" i="30"/>
  <c r="J571" i="30"/>
  <c r="G627" i="30"/>
  <c r="N424" i="30"/>
  <c r="N245" i="30"/>
  <c r="E512" i="30"/>
  <c r="N695" i="30"/>
  <c r="M518" i="30"/>
  <c r="O636" i="30"/>
  <c r="J824" i="30"/>
  <c r="D609" i="30"/>
  <c r="D320" i="30"/>
  <c r="G741" i="30"/>
  <c r="J509" i="30"/>
  <c r="B219" i="30"/>
  <c r="O434" i="30"/>
  <c r="B659" i="30"/>
  <c r="G456" i="30"/>
  <c r="E735" i="30"/>
  <c r="E502" i="30"/>
  <c r="L767" i="30"/>
  <c r="B515" i="30"/>
  <c r="B455" i="30"/>
  <c r="M567" i="30"/>
  <c r="G540" i="30"/>
  <c r="I509" i="30"/>
  <c r="B540" i="30"/>
  <c r="E571" i="30"/>
  <c r="C686" i="30"/>
  <c r="O787" i="30"/>
  <c r="D471" i="30"/>
  <c r="L778" i="30"/>
  <c r="E670" i="30"/>
  <c r="E758" i="30"/>
  <c r="N791" i="30"/>
  <c r="M360" i="28"/>
  <c r="D742" i="30"/>
  <c r="D652" i="30"/>
  <c r="L480" i="30"/>
  <c r="N775" i="30"/>
  <c r="E689" i="30"/>
  <c r="E750" i="30"/>
  <c r="I632" i="30"/>
  <c r="D730" i="30"/>
  <c r="G6" i="30"/>
  <c r="E159" i="30"/>
  <c r="L427" i="30"/>
  <c r="H311" i="30"/>
  <c r="I529" i="30"/>
  <c r="D535" i="30"/>
  <c r="N792" i="30"/>
  <c r="J445" i="30"/>
  <c r="C782" i="30"/>
  <c r="I530" i="30"/>
  <c r="D188" i="30"/>
  <c r="I515" i="30"/>
  <c r="L567" i="30"/>
  <c r="G617" i="30"/>
  <c r="C86" i="30"/>
  <c r="I727" i="30"/>
  <c r="I722" i="30"/>
  <c r="I586" i="30"/>
  <c r="D149" i="30"/>
  <c r="D775" i="30"/>
  <c r="J148" i="30"/>
  <c r="B316" i="30"/>
  <c r="I494" i="30"/>
  <c r="I172" i="30"/>
  <c r="J453" i="30"/>
  <c r="M46" i="28"/>
  <c r="H680" i="30"/>
  <c r="G789" i="30"/>
  <c r="C658" i="30"/>
  <c r="I236" i="30"/>
  <c r="E540" i="30"/>
  <c r="J72" i="30"/>
  <c r="M407" i="30"/>
  <c r="G386" i="30"/>
  <c r="G429" i="30"/>
  <c r="H547" i="30"/>
  <c r="M602" i="30"/>
  <c r="C673" i="30"/>
  <c r="M75" i="28"/>
  <c r="J217" i="30"/>
  <c r="C701" i="30"/>
  <c r="L509" i="30"/>
  <c r="B179" i="30"/>
  <c r="C660" i="30"/>
  <c r="B556" i="30"/>
  <c r="S618" i="28"/>
  <c r="G266" i="30"/>
  <c r="I679" i="30"/>
  <c r="N357" i="30"/>
  <c r="H131" i="30"/>
  <c r="H263" i="30"/>
  <c r="B687" i="30"/>
  <c r="L349" i="30"/>
  <c r="M389" i="30"/>
  <c r="O436" i="30"/>
  <c r="N456" i="30"/>
  <c r="K144" i="28"/>
  <c r="L111" i="30"/>
  <c r="M397" i="30"/>
  <c r="L319" i="30"/>
  <c r="E394" i="30"/>
  <c r="B453" i="30"/>
  <c r="O525" i="30"/>
  <c r="L399" i="30"/>
  <c r="I300" i="30"/>
  <c r="B363" i="30"/>
  <c r="M285" i="30"/>
  <c r="E248" i="30"/>
  <c r="N710" i="30"/>
  <c r="E418" i="30"/>
  <c r="E591" i="30"/>
  <c r="I167" i="30"/>
  <c r="B784" i="30"/>
  <c r="O514" i="30"/>
  <c r="G658" i="30"/>
  <c r="C623" i="30"/>
  <c r="N747" i="30"/>
  <c r="E673" i="30"/>
  <c r="M490" i="30"/>
  <c r="I384" i="30"/>
  <c r="M165" i="30"/>
  <c r="D786" i="30"/>
  <c r="J320" i="30"/>
  <c r="H516" i="30"/>
  <c r="O594" i="30"/>
  <c r="M795" i="30"/>
  <c r="O465" i="30"/>
  <c r="G764" i="30"/>
  <c r="H511" i="30"/>
  <c r="J785" i="30"/>
  <c r="D792" i="30"/>
  <c r="C610" i="30"/>
  <c r="N604" i="30"/>
  <c r="L606" i="30"/>
  <c r="L667" i="30"/>
  <c r="B594" i="30"/>
  <c r="K276" i="28"/>
  <c r="D629" i="30"/>
  <c r="G352" i="30"/>
  <c r="N743" i="30"/>
  <c r="N487" i="30"/>
  <c r="H795" i="30"/>
  <c r="C754" i="30"/>
  <c r="G470" i="30"/>
  <c r="I442" i="30"/>
  <c r="N440" i="30"/>
  <c r="N358" i="30"/>
  <c r="O605" i="30"/>
  <c r="L745" i="30"/>
  <c r="N429" i="30"/>
  <c r="D532" i="30"/>
  <c r="B691" i="30"/>
  <c r="J631" i="30"/>
  <c r="O253" i="30"/>
  <c r="B584" i="30"/>
  <c r="L581" i="30"/>
  <c r="J755" i="30"/>
  <c r="O778" i="30"/>
  <c r="E476" i="30"/>
  <c r="N575" i="30"/>
  <c r="S704" i="28"/>
  <c r="L158" i="30"/>
  <c r="D670" i="30"/>
  <c r="C763" i="30"/>
  <c r="B772" i="30"/>
  <c r="B694" i="30"/>
  <c r="G498" i="30"/>
  <c r="D707" i="30"/>
  <c r="B480" i="30"/>
  <c r="M600" i="30"/>
  <c r="M440" i="30"/>
  <c r="C41" i="30"/>
  <c r="G538" i="30"/>
  <c r="L688" i="30"/>
  <c r="L593" i="30"/>
  <c r="E3" i="30"/>
  <c r="B727" i="30"/>
  <c r="G595" i="30"/>
  <c r="L704" i="30"/>
  <c r="B747" i="30"/>
  <c r="B681" i="30"/>
  <c r="I121" i="30"/>
  <c r="G444" i="30"/>
  <c r="E659" i="30"/>
  <c r="J697" i="30"/>
  <c r="G508" i="30"/>
  <c r="E765" i="30"/>
  <c r="E761" i="30"/>
  <c r="J600" i="30"/>
  <c r="E614" i="30"/>
  <c r="E703" i="30"/>
  <c r="N435" i="30"/>
  <c r="N590" i="30"/>
  <c r="I197" i="30"/>
  <c r="G731" i="30"/>
  <c r="L622" i="30"/>
  <c r="C725" i="30"/>
  <c r="L522" i="30"/>
  <c r="G632" i="30"/>
  <c r="M373" i="28"/>
  <c r="O286" i="30"/>
  <c r="O302" i="30"/>
  <c r="C622" i="30"/>
  <c r="L418" i="30"/>
  <c r="I526" i="30"/>
  <c r="C672" i="30"/>
  <c r="I380" i="30"/>
  <c r="I820" i="30"/>
  <c r="N144" i="30"/>
  <c r="M537" i="30"/>
  <c r="D541" i="30"/>
  <c r="M320" i="30"/>
  <c r="H418" i="30"/>
  <c r="O766" i="30"/>
  <c r="G366" i="30"/>
  <c r="M448" i="30"/>
  <c r="H691" i="30"/>
  <c r="G543" i="30"/>
  <c r="G811" i="30"/>
  <c r="J754" i="30"/>
  <c r="B459" i="30"/>
  <c r="C654" i="30"/>
  <c r="Q241" i="28"/>
  <c r="F38" i="18"/>
  <c r="O593" i="30"/>
  <c r="H300" i="30"/>
  <c r="J742" i="30"/>
  <c r="G808" i="30"/>
  <c r="I626" i="30"/>
  <c r="G699" i="30"/>
  <c r="O459" i="30"/>
  <c r="G730" i="30"/>
  <c r="C726" i="30"/>
  <c r="M666" i="30"/>
  <c r="N409" i="30"/>
  <c r="E687" i="30"/>
  <c r="B450" i="30"/>
  <c r="D632" i="30"/>
  <c r="N715" i="30"/>
  <c r="G727" i="30"/>
  <c r="E667" i="30"/>
  <c r="O679" i="30"/>
  <c r="H820" i="30"/>
  <c r="O788" i="30"/>
  <c r="L795" i="30"/>
  <c r="G818" i="30"/>
  <c r="O682" i="30"/>
  <c r="M631" i="30"/>
  <c r="C696" i="30"/>
  <c r="C340" i="30"/>
  <c r="G310" i="30"/>
  <c r="D561" i="30"/>
  <c r="O795" i="30"/>
  <c r="N632" i="30"/>
  <c r="L501" i="30"/>
  <c r="N438" i="30"/>
  <c r="B21" i="30"/>
  <c r="H595" i="30"/>
  <c r="D745" i="30"/>
  <c r="H382" i="30"/>
  <c r="H141" i="30"/>
  <c r="M346" i="30"/>
  <c r="H570" i="30"/>
  <c r="O454" i="30"/>
  <c r="D470" i="30"/>
  <c r="J633" i="30"/>
  <c r="G827" i="30"/>
  <c r="B670" i="30"/>
  <c r="M653" i="30"/>
  <c r="N628" i="30"/>
  <c r="P190" i="28"/>
  <c r="G502" i="30"/>
  <c r="E482" i="30"/>
  <c r="L494" i="30"/>
  <c r="L765" i="30"/>
  <c r="E705" i="30"/>
  <c r="J73" i="30"/>
  <c r="B752" i="30"/>
  <c r="L709" i="30"/>
  <c r="L377" i="30"/>
  <c r="L648" i="30"/>
  <c r="G671" i="30"/>
  <c r="C395" i="30"/>
  <c r="G604" i="30"/>
  <c r="C633" i="30"/>
  <c r="L537" i="30"/>
  <c r="H765" i="30"/>
  <c r="E743" i="30"/>
  <c r="O592" i="30"/>
  <c r="D310" i="30"/>
  <c r="H477" i="30"/>
  <c r="B760" i="30"/>
  <c r="L741" i="30"/>
  <c r="I517" i="30"/>
  <c r="M773" i="30"/>
  <c r="E96" i="30"/>
  <c r="E412" i="30"/>
  <c r="O634" i="30"/>
  <c r="D753" i="30"/>
  <c r="F65" i="18"/>
  <c r="D725" i="30"/>
  <c r="L232" i="30"/>
  <c r="N623" i="30"/>
  <c r="H750" i="30"/>
  <c r="O635" i="30"/>
  <c r="L435" i="30"/>
  <c r="L729" i="30"/>
  <c r="D654" i="30"/>
  <c r="N755" i="30"/>
  <c r="J567" i="30"/>
  <c r="B541" i="30"/>
  <c r="J375" i="30"/>
  <c r="M789" i="30"/>
  <c r="N151" i="30"/>
  <c r="L790" i="30"/>
  <c r="G653" i="30"/>
  <c r="B385" i="30"/>
  <c r="C538" i="30"/>
  <c r="D624" i="30"/>
  <c r="E16" i="30"/>
  <c r="O291" i="30"/>
  <c r="E721" i="30"/>
  <c r="O396" i="30"/>
  <c r="O556" i="30"/>
  <c r="C653" i="30"/>
  <c r="I809" i="30"/>
  <c r="O463" i="30"/>
  <c r="G495" i="30"/>
  <c r="O400" i="30"/>
  <c r="M338" i="28"/>
  <c r="E598" i="30"/>
  <c r="H731" i="30"/>
  <c r="D675" i="30"/>
  <c r="G631" i="30"/>
  <c r="N637" i="30"/>
  <c r="L781" i="30"/>
  <c r="C705" i="30"/>
  <c r="J363" i="30"/>
  <c r="H692" i="30"/>
  <c r="J310" i="30"/>
  <c r="E131" i="30"/>
  <c r="P804" i="28"/>
  <c r="N753" i="30"/>
  <c r="S85" i="28"/>
  <c r="I24" i="30"/>
  <c r="D454" i="30"/>
  <c r="L772" i="30"/>
  <c r="J652" i="30"/>
  <c r="I95" i="30"/>
  <c r="N500" i="30"/>
  <c r="M232" i="30"/>
  <c r="E500" i="30"/>
  <c r="D638" i="30"/>
  <c r="J759" i="30"/>
  <c r="M253" i="30"/>
  <c r="D723" i="30"/>
  <c r="M786" i="30"/>
  <c r="D224" i="30"/>
  <c r="L621" i="30"/>
  <c r="N723" i="30"/>
  <c r="L720" i="30"/>
  <c r="M618" i="30"/>
  <c r="J814" i="30"/>
  <c r="N481" i="30"/>
  <c r="H590" i="30"/>
  <c r="H723" i="30"/>
  <c r="D323" i="30"/>
  <c r="O741" i="30"/>
  <c r="D648" i="30"/>
  <c r="I744" i="30"/>
  <c r="M743" i="30"/>
  <c r="H794" i="30"/>
  <c r="M747" i="30"/>
  <c r="C507" i="30"/>
  <c r="O670" i="30"/>
  <c r="O656" i="30"/>
  <c r="G594" i="30"/>
  <c r="C235" i="30"/>
  <c r="C398" i="30"/>
  <c r="O668" i="30"/>
  <c r="M409" i="30"/>
  <c r="J443" i="30"/>
  <c r="I796" i="30"/>
  <c r="M559" i="30"/>
  <c r="G331" i="30"/>
  <c r="O574" i="30"/>
  <c r="O479" i="30"/>
  <c r="C577" i="30"/>
  <c r="E478" i="30"/>
  <c r="N118" i="30"/>
  <c r="H821" i="30"/>
  <c r="I766" i="30"/>
  <c r="B713" i="30"/>
  <c r="C741" i="30"/>
  <c r="I627" i="30"/>
  <c r="C450" i="30"/>
  <c r="C280" i="30"/>
  <c r="D695" i="30"/>
  <c r="H766" i="30"/>
  <c r="M687" i="30"/>
  <c r="H780" i="30"/>
  <c r="C771" i="30"/>
  <c r="L337" i="30"/>
  <c r="J821" i="30"/>
  <c r="L703" i="30"/>
  <c r="I602" i="30"/>
  <c r="I805" i="30"/>
  <c r="M689" i="30"/>
  <c r="M75" i="30"/>
  <c r="E695" i="30"/>
  <c r="M670" i="30"/>
  <c r="D789" i="30"/>
  <c r="G445" i="30"/>
  <c r="D312" i="30"/>
  <c r="O217" i="30"/>
  <c r="H824" i="30"/>
  <c r="L635" i="30"/>
  <c r="O630" i="30"/>
  <c r="M696" i="30"/>
  <c r="H594" i="30"/>
  <c r="M662" i="30"/>
  <c r="H785" i="30"/>
  <c r="N613" i="30"/>
  <c r="G473" i="30"/>
  <c r="I765" i="30"/>
  <c r="G464" i="30"/>
  <c r="M601" i="30"/>
  <c r="H171" i="30"/>
  <c r="E427" i="30"/>
  <c r="C767" i="30"/>
  <c r="O447" i="30"/>
  <c r="L546" i="30"/>
  <c r="G381" i="30"/>
  <c r="I609" i="30"/>
  <c r="J596" i="30"/>
  <c r="B332" i="30"/>
  <c r="D421" i="30"/>
  <c r="M384" i="28"/>
  <c r="C189" i="30"/>
  <c r="L578" i="30"/>
  <c r="O490" i="30"/>
  <c r="E572" i="30"/>
  <c r="B720" i="30"/>
  <c r="J530" i="30"/>
  <c r="I528" i="30"/>
  <c r="B434" i="30"/>
  <c r="L203" i="30"/>
  <c r="G324" i="30"/>
  <c r="O426" i="30"/>
  <c r="L747" i="30"/>
  <c r="M684" i="30"/>
  <c r="N718" i="30"/>
  <c r="J488" i="30"/>
  <c r="E481" i="30"/>
  <c r="M523" i="30"/>
  <c r="E493" i="30"/>
  <c r="I246" i="30"/>
  <c r="I713" i="30"/>
  <c r="I31" i="30"/>
  <c r="J683" i="30"/>
  <c r="C419" i="30"/>
  <c r="M180" i="30"/>
  <c r="G384" i="30"/>
  <c r="E396" i="30"/>
  <c r="L456" i="30"/>
  <c r="C515" i="30"/>
  <c r="M257" i="30"/>
  <c r="E18" i="30"/>
  <c r="L569" i="30"/>
  <c r="D663" i="30"/>
  <c r="L174" i="30"/>
  <c r="L748" i="30"/>
  <c r="I702" i="30"/>
  <c r="D751" i="30"/>
  <c r="E547" i="30"/>
  <c r="L586" i="30"/>
  <c r="G777" i="30"/>
  <c r="H698" i="30"/>
  <c r="J635" i="30"/>
  <c r="B117" i="30"/>
  <c r="H752" i="30"/>
  <c r="L53" i="30"/>
  <c r="H480" i="30"/>
  <c r="M510" i="30"/>
  <c r="J784" i="30"/>
  <c r="L365" i="30"/>
  <c r="D719" i="30"/>
  <c r="J628" i="30"/>
  <c r="N726" i="30"/>
  <c r="I776" i="30"/>
  <c r="J540" i="30"/>
  <c r="D530" i="30"/>
  <c r="D536" i="30"/>
  <c r="O749" i="30"/>
  <c r="G748" i="30"/>
  <c r="C744" i="30"/>
  <c r="D720" i="30"/>
  <c r="J599" i="30"/>
  <c r="N686" i="30"/>
  <c r="O691" i="30"/>
  <c r="M199" i="30"/>
  <c r="N653" i="30"/>
  <c r="L532" i="30"/>
  <c r="D617" i="30"/>
  <c r="G542" i="30"/>
  <c r="J630" i="30"/>
  <c r="M660" i="30"/>
  <c r="G180" i="30"/>
  <c r="O790" i="30"/>
  <c r="N681" i="30"/>
  <c r="I54" i="30"/>
  <c r="J789" i="30"/>
  <c r="J372" i="30"/>
  <c r="I736" i="30"/>
  <c r="H541" i="30"/>
  <c r="I807" i="30"/>
  <c r="G673" i="30"/>
  <c r="I782" i="30"/>
  <c r="B746" i="30"/>
  <c r="B473" i="30"/>
  <c r="N584" i="30"/>
  <c r="M716" i="30"/>
  <c r="N457" i="30"/>
  <c r="D627" i="30"/>
  <c r="G455" i="30"/>
  <c r="H285" i="30"/>
  <c r="G722" i="30"/>
  <c r="M616" i="30"/>
  <c r="C154" i="30"/>
  <c r="N634" i="30"/>
  <c r="J399" i="30"/>
  <c r="H444" i="30"/>
  <c r="G785" i="30"/>
  <c r="C297" i="30"/>
  <c r="M447" i="30"/>
  <c r="H630" i="30"/>
  <c r="G471" i="30"/>
  <c r="B575" i="30"/>
  <c r="I803" i="30"/>
  <c r="O629" i="30"/>
  <c r="N772" i="30"/>
  <c r="D760" i="30"/>
  <c r="J440" i="30"/>
  <c r="E343" i="30"/>
  <c r="J750" i="30"/>
  <c r="I557" i="30"/>
  <c r="B763" i="30"/>
  <c r="I687" i="30"/>
  <c r="N685" i="30"/>
  <c r="D136" i="30"/>
  <c r="C484" i="30"/>
  <c r="N252" i="30"/>
  <c r="C526" i="30"/>
  <c r="B526" i="30"/>
  <c r="H111" i="30"/>
  <c r="O395" i="30"/>
  <c r="G634" i="30"/>
  <c r="G733" i="30"/>
  <c r="L590" i="30"/>
  <c r="H805" i="30"/>
  <c r="H801" i="30"/>
  <c r="H814" i="30"/>
  <c r="C476" i="30"/>
  <c r="E789" i="30"/>
  <c r="J501" i="30"/>
  <c r="S104" i="28"/>
  <c r="C656" i="30"/>
  <c r="J721" i="30"/>
  <c r="L736" i="30"/>
  <c r="J354" i="30"/>
  <c r="O774" i="30"/>
  <c r="I701" i="30"/>
  <c r="N480" i="30"/>
  <c r="K369" i="28"/>
  <c r="P81" i="28"/>
  <c r="I795" i="30"/>
  <c r="B267" i="30"/>
  <c r="H648" i="30"/>
  <c r="L505" i="30"/>
  <c r="M728" i="30"/>
  <c r="G234" i="30"/>
  <c r="B382" i="30"/>
  <c r="M651" i="30"/>
  <c r="H488" i="30"/>
  <c r="B215" i="30"/>
  <c r="M683" i="30"/>
  <c r="L637" i="30"/>
  <c r="N148" i="30"/>
  <c r="G438" i="30"/>
  <c r="H561" i="30"/>
  <c r="H613" i="30"/>
  <c r="O699" i="30"/>
  <c r="C219" i="30"/>
  <c r="J404" i="30"/>
  <c r="L565" i="30"/>
  <c r="L525" i="30"/>
  <c r="C163" i="30"/>
  <c r="N527" i="30"/>
  <c r="G252" i="30"/>
  <c r="J768" i="30"/>
  <c r="O786" i="30"/>
  <c r="E224" i="30"/>
  <c r="D197" i="30"/>
  <c r="N221" i="30"/>
  <c r="I569" i="30"/>
  <c r="C719" i="30"/>
  <c r="N315" i="28"/>
  <c r="I129" i="30"/>
  <c r="B755" i="30"/>
  <c r="G572" i="30"/>
  <c r="G783" i="30"/>
  <c r="N709" i="30"/>
  <c r="I693" i="30"/>
  <c r="J690" i="30"/>
  <c r="M797" i="30"/>
  <c r="D388" i="30"/>
  <c r="O693" i="30"/>
  <c r="H792" i="30"/>
  <c r="O653" i="30"/>
  <c r="I759" i="30"/>
  <c r="B754" i="30"/>
  <c r="E294" i="30"/>
  <c r="B748" i="30"/>
  <c r="J817" i="30"/>
  <c r="M782" i="30"/>
  <c r="J713" i="30"/>
  <c r="J114" i="30"/>
  <c r="M230" i="30"/>
  <c r="E648" i="30"/>
  <c r="G821" i="30"/>
  <c r="L782" i="30"/>
  <c r="E517" i="30"/>
  <c r="N587" i="30"/>
  <c r="I742" i="30"/>
  <c r="E722" i="30"/>
  <c r="I661" i="30"/>
  <c r="I732" i="30"/>
  <c r="J564" i="30"/>
  <c r="L744" i="30"/>
  <c r="O752" i="30"/>
  <c r="O765" i="30"/>
  <c r="D400" i="30"/>
  <c r="C17" i="21"/>
  <c r="O173" i="30"/>
  <c r="H666" i="30"/>
  <c r="H333" i="30"/>
  <c r="C567" i="30"/>
  <c r="D736" i="30"/>
  <c r="L326" i="30"/>
  <c r="Q294" i="28"/>
  <c r="C256" i="30"/>
  <c r="D732" i="30"/>
  <c r="B488" i="30"/>
  <c r="D744" i="30"/>
  <c r="D722" i="30"/>
  <c r="G704" i="30"/>
  <c r="M83" i="30"/>
  <c r="N317" i="28"/>
  <c r="O510" i="30"/>
  <c r="L675" i="30"/>
  <c r="B788" i="30"/>
  <c r="G688" i="30"/>
  <c r="C399" i="30"/>
  <c r="J619" i="30"/>
  <c r="L657" i="30"/>
  <c r="B808" i="30"/>
  <c r="B656" i="30"/>
  <c r="H675" i="30"/>
  <c r="C191" i="30"/>
  <c r="E628" i="30"/>
  <c r="G613" i="30"/>
  <c r="I648" i="30"/>
  <c r="H336" i="30"/>
  <c r="E395" i="30"/>
  <c r="L61" i="30"/>
  <c r="I382" i="30"/>
  <c r="D683" i="30"/>
  <c r="J516" i="30"/>
  <c r="L478" i="30"/>
  <c r="E795" i="30"/>
  <c r="N359" i="30"/>
  <c r="B451" i="30"/>
  <c r="J223" i="30"/>
  <c r="C389" i="30"/>
  <c r="N713" i="30"/>
  <c r="O246" i="30"/>
  <c r="L685" i="30"/>
  <c r="I541" i="30"/>
  <c r="G668" i="30"/>
  <c r="I274" i="30"/>
  <c r="J136" i="30"/>
  <c r="I489" i="30"/>
  <c r="M695" i="30"/>
  <c r="G762" i="30"/>
  <c r="O547" i="30"/>
  <c r="M508" i="30"/>
  <c r="H225" i="30"/>
  <c r="G346" i="30"/>
  <c r="D589" i="30"/>
  <c r="S107" i="28"/>
  <c r="G615" i="30"/>
  <c r="Q782" i="28"/>
  <c r="K80" i="28"/>
  <c r="I267" i="30"/>
  <c r="B710" i="30"/>
  <c r="D728" i="30"/>
  <c r="L725" i="30"/>
  <c r="M363" i="30"/>
  <c r="G437" i="30"/>
  <c r="B593" i="30"/>
  <c r="I199" i="30"/>
  <c r="C414" i="30"/>
  <c r="D201" i="30"/>
  <c r="O78" i="30"/>
  <c r="I407" i="30"/>
  <c r="M628" i="30"/>
  <c r="M706" i="30"/>
  <c r="I426" i="30"/>
  <c r="O773" i="30"/>
  <c r="G199" i="30"/>
  <c r="I593" i="30"/>
  <c r="J554" i="30"/>
  <c r="C455" i="30"/>
  <c r="E313" i="30"/>
  <c r="G129" i="30"/>
  <c r="D593" i="30"/>
  <c r="C454" i="30"/>
  <c r="B742" i="30"/>
  <c r="N259" i="30"/>
  <c r="O702" i="30"/>
  <c r="I672" i="30"/>
  <c r="B783" i="30"/>
  <c r="E590" i="30"/>
  <c r="N97" i="30"/>
  <c r="D379" i="30"/>
  <c r="L489" i="30"/>
  <c r="G803" i="30"/>
  <c r="M503" i="30"/>
  <c r="H764" i="30"/>
  <c r="M748" i="30"/>
  <c r="C650" i="30"/>
  <c r="L687" i="30"/>
  <c r="H567" i="30"/>
  <c r="L733" i="30"/>
  <c r="G648" i="30"/>
  <c r="O710" i="30"/>
  <c r="L212" i="30"/>
  <c r="O660" i="30"/>
  <c r="H796" i="30"/>
  <c r="H593" i="30"/>
  <c r="H632" i="30"/>
  <c r="M775" i="30"/>
  <c r="O575" i="30"/>
  <c r="M623" i="30"/>
  <c r="C699" i="30"/>
  <c r="G661" i="30"/>
  <c r="N724" i="30"/>
  <c r="O147" i="30"/>
  <c r="D510" i="30"/>
  <c r="C311" i="30"/>
  <c r="C469" i="30"/>
  <c r="H580" i="30"/>
  <c r="E575" i="30"/>
  <c r="N242" i="30"/>
  <c r="N741" i="30"/>
  <c r="D721" i="30"/>
  <c r="J578" i="30"/>
  <c r="C717" i="30"/>
  <c r="B666" i="30"/>
  <c r="H622" i="30"/>
  <c r="C711" i="30"/>
  <c r="C418" i="30"/>
  <c r="B671" i="30"/>
  <c r="O680" i="30"/>
  <c r="O722" i="30"/>
  <c r="G34" i="28"/>
  <c r="H414" i="30"/>
  <c r="C722" i="30"/>
  <c r="N790" i="30"/>
  <c r="D449" i="30"/>
  <c r="N596" i="30"/>
  <c r="E669" i="30"/>
  <c r="J517" i="30"/>
  <c r="J179" i="30"/>
  <c r="I566" i="30"/>
  <c r="D493" i="30"/>
  <c r="E67" i="30"/>
  <c r="M700" i="30"/>
  <c r="D626" i="30"/>
  <c r="E708" i="30"/>
  <c r="M637" i="30"/>
  <c r="D781" i="30"/>
  <c r="B702" i="30"/>
  <c r="I314" i="30"/>
  <c r="M693" i="30"/>
  <c r="J632" i="30"/>
  <c r="C758" i="30"/>
  <c r="J115" i="30"/>
  <c r="J117" i="30"/>
  <c r="H424" i="30"/>
  <c r="E304" i="30"/>
  <c r="M665" i="30"/>
  <c r="N758" i="30"/>
  <c r="O412" i="30"/>
  <c r="N509" i="30"/>
  <c r="B565" i="30"/>
  <c r="I143" i="30"/>
  <c r="E774" i="30"/>
  <c r="J98" i="28"/>
  <c r="M698" i="30"/>
  <c r="H788" i="30"/>
  <c r="G723" i="30"/>
  <c r="B777" i="30"/>
  <c r="D501" i="30"/>
  <c r="G261" i="30"/>
  <c r="C426" i="30"/>
  <c r="O417" i="30"/>
  <c r="C704" i="30"/>
  <c r="H353" i="30"/>
  <c r="N633" i="30"/>
  <c r="Q84" i="28"/>
  <c r="O651" i="30"/>
  <c r="E439" i="30"/>
  <c r="O512" i="30"/>
  <c r="G434" i="30"/>
  <c r="M571" i="30"/>
  <c r="G428" i="30"/>
  <c r="G419" i="30"/>
  <c r="F54" i="18"/>
  <c r="G454" i="30"/>
  <c r="J255" i="30"/>
  <c r="M137" i="28"/>
  <c r="L749" i="30"/>
  <c r="B733" i="30"/>
  <c r="C104" i="30"/>
  <c r="J693" i="30"/>
  <c r="P392" i="28"/>
  <c r="S30" i="28"/>
  <c r="E228" i="30"/>
  <c r="H478" i="30"/>
  <c r="H43" i="22"/>
  <c r="B478" i="30"/>
  <c r="J495" i="30"/>
  <c r="I746" i="30"/>
  <c r="C160" i="30"/>
  <c r="G660" i="30"/>
  <c r="C396" i="30"/>
  <c r="L595" i="30"/>
  <c r="O559" i="30"/>
  <c r="N300" i="30"/>
  <c r="N441" i="30"/>
  <c r="C379" i="30"/>
  <c r="N449" i="30"/>
  <c r="L405" i="30"/>
  <c r="E702" i="30"/>
  <c r="B403" i="30"/>
  <c r="E415" i="30"/>
  <c r="C785" i="30"/>
  <c r="N255" i="30"/>
  <c r="C433" i="30"/>
  <c r="J16" i="30"/>
  <c r="J621" i="30"/>
  <c r="H389" i="30"/>
  <c r="M765" i="30"/>
  <c r="E733" i="30"/>
  <c r="N651" i="30"/>
  <c r="C792" i="30"/>
  <c r="H363" i="30"/>
  <c r="D710" i="30"/>
  <c r="E629" i="30"/>
  <c r="J819" i="30"/>
  <c r="E175" i="30"/>
  <c r="E245" i="30"/>
  <c r="I341" i="30"/>
  <c r="M725" i="30"/>
  <c r="J281" i="30"/>
  <c r="J703" i="30"/>
  <c r="L696" i="30"/>
  <c r="J676" i="30"/>
  <c r="G686" i="30"/>
  <c r="B627" i="30"/>
  <c r="L592" i="30"/>
  <c r="B624" i="30"/>
  <c r="D230" i="30"/>
  <c r="H559" i="30"/>
  <c r="H587" i="30"/>
  <c r="G726" i="30"/>
  <c r="B301" i="30"/>
  <c r="M788" i="30"/>
  <c r="L619" i="30"/>
  <c r="M400" i="30"/>
  <c r="C601" i="30"/>
  <c r="J145" i="30"/>
  <c r="E463" i="30"/>
  <c r="I483" i="30"/>
  <c r="E495" i="30"/>
  <c r="O655" i="30"/>
  <c r="J662" i="30"/>
  <c r="C721" i="30"/>
  <c r="H504" i="30"/>
  <c r="L671" i="30"/>
  <c r="D731" i="30"/>
  <c r="N701" i="30"/>
  <c r="H526" i="30"/>
  <c r="G407" i="30"/>
  <c r="O403" i="30"/>
  <c r="C223" i="30"/>
  <c r="G754" i="30"/>
  <c r="B485" i="30"/>
  <c r="J35" i="30"/>
  <c r="G332" i="30"/>
  <c r="N343" i="30"/>
  <c r="L436" i="30"/>
  <c r="I670" i="30"/>
  <c r="D743" i="30"/>
  <c r="H767" i="30"/>
  <c r="E479" i="30"/>
  <c r="I721" i="30"/>
  <c r="C562" i="30"/>
  <c r="L777" i="30"/>
  <c r="J718" i="30"/>
  <c r="B208" i="30"/>
  <c r="I607" i="30"/>
  <c r="B400" i="30"/>
  <c r="L555" i="30"/>
  <c r="G475" i="30"/>
  <c r="C518" i="30"/>
  <c r="E489" i="30"/>
  <c r="I638" i="30"/>
  <c r="N680" i="30"/>
  <c r="O687" i="30"/>
  <c r="H779" i="30"/>
  <c r="E318" i="30"/>
  <c r="J610" i="28"/>
  <c r="I676" i="30"/>
  <c r="E734" i="30"/>
  <c r="I440" i="30"/>
  <c r="C318" i="30"/>
  <c r="B111" i="30"/>
  <c r="O380" i="30"/>
  <c r="L448" i="30"/>
  <c r="J473" i="30"/>
  <c r="E526" i="30"/>
  <c r="J75" i="30"/>
  <c r="E603" i="30"/>
  <c r="O145" i="30"/>
  <c r="H509" i="30"/>
  <c r="O80" i="30"/>
  <c r="O71" i="30"/>
  <c r="O571" i="30"/>
  <c r="I233" i="30"/>
  <c r="N170" i="30"/>
  <c r="M376" i="30"/>
  <c r="I429" i="30"/>
  <c r="J391" i="30"/>
  <c r="C403" i="30"/>
  <c r="E213" i="30"/>
  <c r="L566" i="30"/>
  <c r="B254" i="30"/>
  <c r="I391" i="30"/>
  <c r="D653" i="30"/>
  <c r="I654" i="30"/>
  <c r="L109" i="30"/>
  <c r="D413" i="30"/>
  <c r="E191" i="30"/>
  <c r="I112" i="30"/>
  <c r="J447" i="30"/>
  <c r="H538" i="30"/>
  <c r="G530" i="30"/>
  <c r="N72" i="30"/>
  <c r="J548" i="30"/>
  <c r="N627" i="30"/>
  <c r="M156" i="30"/>
  <c r="M315" i="30"/>
  <c r="H118" i="30"/>
  <c r="H557" i="30"/>
  <c r="O218" i="30"/>
  <c r="L727" i="30"/>
  <c r="G236" i="30"/>
  <c r="D140" i="30"/>
  <c r="B798" i="30"/>
  <c r="I731" i="30"/>
  <c r="N105" i="28"/>
  <c r="B715" i="30"/>
  <c r="C383" i="30"/>
  <c r="H786" i="30"/>
  <c r="J584" i="30"/>
  <c r="S224" i="28"/>
  <c r="J131" i="30"/>
  <c r="I608" i="30"/>
  <c r="N255" i="28"/>
  <c r="C698" i="30"/>
  <c r="L605" i="30"/>
  <c r="J681" i="30"/>
  <c r="E606" i="30"/>
  <c r="E530" i="30"/>
  <c r="N754" i="30"/>
  <c r="J592" i="30"/>
  <c r="H782" i="30"/>
  <c r="E471" i="30"/>
  <c r="G691" i="30"/>
  <c r="O638" i="30"/>
  <c r="H475" i="30"/>
  <c r="N393" i="30"/>
  <c r="O740" i="30"/>
  <c r="I543" i="30"/>
  <c r="M784" i="30"/>
  <c r="N474" i="30"/>
  <c r="I544" i="30"/>
  <c r="E723" i="30"/>
  <c r="E79" i="30"/>
  <c r="I135" i="30"/>
  <c r="O318" i="30"/>
  <c r="M783" i="30"/>
  <c r="D558" i="30"/>
  <c r="H701" i="30"/>
  <c r="O177" i="30"/>
  <c r="D508" i="30"/>
  <c r="N425" i="30"/>
  <c r="M532" i="30"/>
  <c r="B360" i="30"/>
  <c r="K306" i="28"/>
  <c r="L394" i="30"/>
  <c r="G807" i="30"/>
  <c r="H288" i="30"/>
  <c r="J518" i="30"/>
  <c r="H804" i="30"/>
  <c r="O715" i="30"/>
  <c r="G494" i="30"/>
  <c r="N663" i="30"/>
  <c r="H321" i="30"/>
  <c r="L633" i="30"/>
  <c r="N556" i="30"/>
  <c r="I232" i="30"/>
  <c r="J424" i="30"/>
  <c r="G809" i="30"/>
  <c r="G676" i="30"/>
  <c r="N313" i="30"/>
  <c r="N648" i="30"/>
  <c r="J248" i="28"/>
  <c r="O345" i="30"/>
  <c r="I675" i="30"/>
  <c r="G171" i="30"/>
  <c r="M192" i="28"/>
  <c r="I660" i="30"/>
  <c r="O536" i="30"/>
  <c r="E793" i="30"/>
  <c r="D207" i="30"/>
  <c r="G579" i="30"/>
  <c r="D210" i="30"/>
  <c r="B700" i="30"/>
  <c r="J427" i="30"/>
  <c r="C587" i="30"/>
  <c r="L386" i="30"/>
  <c r="L48" i="30"/>
  <c r="D750" i="30"/>
  <c r="E777" i="30"/>
  <c r="O356" i="30"/>
  <c r="J547" i="30"/>
  <c r="C444" i="30"/>
  <c r="J182" i="28"/>
  <c r="O711" i="30"/>
  <c r="N484" i="30"/>
  <c r="D101" i="30"/>
  <c r="G709" i="30"/>
  <c r="O352" i="30"/>
  <c r="B762" i="30"/>
  <c r="M291" i="30"/>
  <c r="J197" i="30"/>
  <c r="H257" i="30"/>
  <c r="L670" i="30"/>
  <c r="O97" i="30"/>
  <c r="H23" i="30"/>
  <c r="J526" i="30"/>
  <c r="I487" i="30"/>
  <c r="E42" i="30"/>
  <c r="H555" i="30"/>
  <c r="G548" i="30"/>
  <c r="E438" i="30"/>
  <c r="E501" i="30"/>
  <c r="M144" i="28"/>
  <c r="H101" i="30"/>
  <c r="G760" i="30"/>
  <c r="P545" i="28"/>
  <c r="K250" i="28"/>
  <c r="I758" i="30"/>
  <c r="K385" i="28"/>
  <c r="I359" i="30"/>
  <c r="G759" i="30"/>
  <c r="J762" i="30"/>
  <c r="E465" i="30"/>
  <c r="F61" i="18"/>
  <c r="H360" i="28"/>
  <c r="C762" i="30"/>
  <c r="G405" i="30"/>
  <c r="E269" i="30"/>
  <c r="J210" i="28"/>
  <c r="H316" i="30"/>
  <c r="K96" i="28"/>
  <c r="C652" i="30"/>
  <c r="M625" i="30"/>
  <c r="N719" i="30"/>
  <c r="M365" i="30"/>
  <c r="I719" i="30"/>
  <c r="M384" i="30"/>
  <c r="G383" i="30"/>
  <c r="D43" i="30"/>
  <c r="J422" i="30"/>
  <c r="L249" i="30"/>
  <c r="L773" i="30"/>
  <c r="O726" i="30"/>
  <c r="M105" i="30"/>
  <c r="B393" i="30"/>
  <c r="N240" i="30"/>
  <c r="C375" i="30"/>
  <c r="I711" i="30"/>
  <c r="L504" i="30"/>
  <c r="E298" i="30"/>
  <c r="I321" i="30"/>
  <c r="M116" i="30"/>
  <c r="C746" i="30"/>
  <c r="E767" i="30"/>
  <c r="H741" i="30"/>
  <c r="G357" i="30"/>
  <c r="I696" i="30"/>
  <c r="C674" i="30"/>
  <c r="J731" i="30"/>
  <c r="O791" i="30"/>
  <c r="H685" i="30"/>
  <c r="B457" i="30"/>
  <c r="G510" i="30"/>
  <c r="D679" i="30"/>
  <c r="C745" i="30"/>
  <c r="G608" i="30"/>
  <c r="N104" i="30"/>
  <c r="C541" i="30"/>
  <c r="G692" i="30"/>
  <c r="D566" i="30"/>
  <c r="J609" i="30"/>
  <c r="B662" i="30"/>
  <c r="O566" i="30"/>
  <c r="L333" i="30"/>
  <c r="E697" i="30"/>
  <c r="S236" i="28"/>
  <c r="K76" i="28"/>
  <c r="E258" i="30"/>
  <c r="J806" i="30"/>
  <c r="M512" i="30"/>
  <c r="E700" i="30"/>
  <c r="C424" i="30"/>
  <c r="L603" i="30"/>
  <c r="G813" i="30"/>
  <c r="E309" i="30"/>
  <c r="I631" i="30"/>
  <c r="H571" i="30"/>
  <c r="N23" i="28"/>
  <c r="D397" i="30"/>
  <c r="L150" i="30"/>
  <c r="D581" i="30"/>
  <c r="N511" i="30"/>
  <c r="P116" i="28"/>
  <c r="O367" i="30"/>
  <c r="O667" i="30"/>
  <c r="I74" i="30"/>
  <c r="B466" i="30"/>
  <c r="N639" i="30"/>
  <c r="H341" i="30"/>
  <c r="G204" i="30"/>
  <c r="N141" i="30"/>
  <c r="J242" i="30"/>
  <c r="E120" i="30"/>
  <c r="M319" i="28"/>
  <c r="J142" i="28"/>
  <c r="N660" i="30"/>
  <c r="M580" i="30"/>
  <c r="J671" i="30"/>
  <c r="M331" i="30"/>
  <c r="G354" i="30"/>
  <c r="H791" i="30"/>
  <c r="I169" i="30"/>
  <c r="G791" i="30"/>
  <c r="B697" i="30"/>
  <c r="O333" i="30"/>
  <c r="J728" i="30"/>
  <c r="N405" i="30"/>
  <c r="E359" i="30"/>
  <c r="D477" i="30"/>
  <c r="O587" i="30"/>
  <c r="G555" i="30"/>
  <c r="G132" i="30"/>
  <c r="O615" i="30"/>
  <c r="O275" i="30"/>
  <c r="J514" i="30"/>
  <c r="N236" i="30"/>
  <c r="N759" i="30"/>
  <c r="L713" i="30"/>
  <c r="D610" i="30"/>
  <c r="H385" i="30"/>
  <c r="O612" i="30"/>
  <c r="G69" i="30"/>
  <c r="L348" i="30"/>
  <c r="E122" i="30"/>
  <c r="I146" i="30"/>
  <c r="O448" i="30"/>
  <c r="N750" i="30"/>
  <c r="J747" i="30"/>
  <c r="G504" i="30"/>
  <c r="C794" i="30"/>
  <c r="J552" i="28"/>
  <c r="E429" i="30"/>
  <c r="H206" i="30"/>
  <c r="B321" i="30"/>
  <c r="E523" i="30"/>
  <c r="H411" i="30"/>
  <c r="J602" i="30"/>
  <c r="C715" i="30"/>
  <c r="H673" i="30"/>
  <c r="O733" i="30"/>
  <c r="L24" i="22"/>
  <c r="M235" i="30"/>
  <c r="L287" i="30"/>
  <c r="I198" i="30"/>
  <c r="L568" i="30"/>
  <c r="D513" i="30"/>
  <c r="G380" i="30"/>
  <c r="I634" i="30"/>
  <c r="C747" i="30"/>
  <c r="D600" i="30"/>
  <c r="D30" i="30"/>
  <c r="M100" i="30"/>
  <c r="L361" i="30"/>
  <c r="H53" i="28"/>
  <c r="Q72" i="28"/>
  <c r="O432" i="30"/>
  <c r="H313" i="30"/>
  <c r="L314" i="30"/>
  <c r="H409" i="30"/>
  <c r="D359" i="30"/>
  <c r="I296" i="30"/>
  <c r="C561" i="30"/>
  <c r="M736" i="30"/>
  <c r="L451" i="30"/>
  <c r="Q584" i="28"/>
  <c r="H577" i="30"/>
  <c r="H374" i="30"/>
  <c r="E650" i="30"/>
  <c r="B495" i="30"/>
  <c r="O659" i="30"/>
  <c r="G724" i="30"/>
  <c r="O728" i="30"/>
  <c r="D782" i="30"/>
  <c r="M672" i="30"/>
  <c r="J680" i="30"/>
  <c r="J788" i="30"/>
  <c r="B622" i="30"/>
  <c r="O121" i="30"/>
  <c r="E775" i="30"/>
  <c r="E466" i="30"/>
  <c r="E748" i="30"/>
  <c r="I475" i="30"/>
  <c r="H763" i="30"/>
  <c r="O589" i="30"/>
  <c r="B633" i="30"/>
  <c r="J616" i="30"/>
  <c r="G753" i="30"/>
  <c r="C332" i="30"/>
  <c r="I682" i="30"/>
  <c r="J699" i="30"/>
  <c r="D673" i="30"/>
  <c r="P76" i="28"/>
  <c r="I540" i="30"/>
  <c r="G665" i="30"/>
  <c r="I817" i="30"/>
  <c r="J428" i="30"/>
  <c r="O256" i="30"/>
  <c r="L762" i="30"/>
  <c r="N735" i="30"/>
  <c r="L562" i="30"/>
  <c r="E367" i="30"/>
  <c r="M650" i="30"/>
  <c r="E485" i="30"/>
  <c r="L723" i="30"/>
  <c r="L511" i="30"/>
  <c r="L789" i="30"/>
  <c r="O413" i="30"/>
  <c r="L350" i="30"/>
  <c r="M361" i="30"/>
  <c r="H114" i="30"/>
  <c r="D503" i="30"/>
  <c r="C465" i="30"/>
  <c r="L355" i="30"/>
  <c r="M619" i="30"/>
  <c r="G654" i="30"/>
  <c r="J84" i="30"/>
  <c r="M466" i="30"/>
  <c r="C597" i="30"/>
  <c r="O306" i="30"/>
  <c r="E825" i="30"/>
  <c r="D187" i="30"/>
  <c r="E786" i="30"/>
  <c r="C312" i="30"/>
  <c r="J868" i="28"/>
  <c r="I671" i="30"/>
  <c r="N504" i="30"/>
  <c r="M453" i="30"/>
  <c r="C96" i="30"/>
  <c r="O658" i="30"/>
  <c r="J746" i="30"/>
  <c r="D114" i="30"/>
  <c r="B231" i="30"/>
  <c r="I360" i="30"/>
  <c r="C314" i="30"/>
  <c r="G749" i="30"/>
  <c r="L541" i="30"/>
  <c r="C544" i="30"/>
  <c r="S299" i="28"/>
  <c r="E445" i="30"/>
  <c r="C791" i="30"/>
  <c r="I498" i="30"/>
  <c r="J27" i="30"/>
  <c r="I435" i="30"/>
  <c r="N246" i="30"/>
  <c r="O657" i="30"/>
  <c r="H268" i="30"/>
  <c r="L254" i="30"/>
  <c r="J684" i="30"/>
  <c r="H415" i="30"/>
  <c r="D657" i="30"/>
  <c r="C188" i="30"/>
  <c r="H169" i="30"/>
  <c r="C166" i="30"/>
  <c r="M724" i="30"/>
  <c r="B530" i="30"/>
  <c r="H703" i="30"/>
  <c r="B757" i="30"/>
  <c r="O163" i="30"/>
  <c r="I730" i="30"/>
  <c r="G413" i="30"/>
  <c r="L545" i="30"/>
  <c r="D416" i="30"/>
  <c r="N115" i="30"/>
  <c r="P252" i="28"/>
  <c r="O420" i="30"/>
  <c r="H743" i="30"/>
  <c r="O388" i="30"/>
  <c r="H662" i="30"/>
  <c r="S357" i="28"/>
  <c r="H323" i="30"/>
  <c r="Q303" i="28"/>
  <c r="Q19" i="28"/>
  <c r="E400" i="30"/>
  <c r="M342" i="25"/>
  <c r="C445" i="30"/>
  <c r="D598" i="30"/>
  <c r="Q377" i="28"/>
  <c r="N269" i="30"/>
  <c r="D36" i="30"/>
  <c r="I818" i="30"/>
  <c r="C323" i="30"/>
  <c r="O148" i="30"/>
  <c r="O65" i="30"/>
  <c r="M594" i="30"/>
  <c r="C440" i="30"/>
  <c r="J736" i="30"/>
  <c r="H380" i="30"/>
  <c r="O135" i="30"/>
  <c r="E237" i="30"/>
  <c r="C274" i="30"/>
  <c r="K345" i="28"/>
  <c r="B342" i="30"/>
  <c r="K836" i="28"/>
  <c r="H428" i="30"/>
  <c r="J625" i="30"/>
  <c r="M406" i="30"/>
  <c r="J732" i="30"/>
  <c r="H760" i="30"/>
  <c r="N789" i="30"/>
  <c r="H727" i="30"/>
  <c r="H542" i="30"/>
  <c r="I704" i="30"/>
  <c r="B519" i="30"/>
  <c r="H515" i="30"/>
  <c r="D698" i="30"/>
  <c r="J741" i="30"/>
  <c r="D764" i="30"/>
  <c r="L540" i="30"/>
  <c r="C98" i="30"/>
  <c r="J774" i="30"/>
  <c r="K291" i="28"/>
  <c r="H407" i="30"/>
  <c r="D661" i="30"/>
  <c r="B604" i="30"/>
  <c r="N793" i="30"/>
  <c r="C62" i="30"/>
  <c r="J205" i="30"/>
  <c r="I506" i="30"/>
  <c r="D659" i="30"/>
  <c r="H505" i="30"/>
  <c r="C367" i="30"/>
  <c r="O622" i="30"/>
  <c r="O239" i="30"/>
  <c r="G42" i="30"/>
  <c r="B734" i="30"/>
  <c r="J716" i="30"/>
  <c r="G790" i="30"/>
  <c r="H276" i="30"/>
  <c r="D381" i="30"/>
  <c r="M382" i="30"/>
  <c r="G452" i="30"/>
  <c r="O303" i="30"/>
  <c r="H637" i="30"/>
  <c r="J278" i="28"/>
  <c r="H781" i="30"/>
  <c r="H265" i="30"/>
  <c r="G144" i="30"/>
  <c r="N107" i="30"/>
  <c r="I757" i="30"/>
  <c r="J695" i="30"/>
  <c r="B795" i="30"/>
  <c r="M277" i="30"/>
  <c r="B560" i="30"/>
  <c r="I597" i="30"/>
  <c r="H90" i="30"/>
  <c r="J569" i="30"/>
  <c r="S44" i="28"/>
  <c r="J101" i="30"/>
  <c r="N615" i="30"/>
  <c r="O569" i="30"/>
  <c r="P255" i="28"/>
  <c r="B386" i="30"/>
  <c r="E627" i="30"/>
  <c r="E787" i="30"/>
  <c r="N223" i="30"/>
  <c r="J293" i="25"/>
  <c r="C177" i="30"/>
  <c r="J475" i="30"/>
  <c r="B698" i="30"/>
  <c r="E615" i="30"/>
  <c r="L662" i="30"/>
  <c r="C787" i="30"/>
  <c r="I779" i="30"/>
  <c r="I749" i="30"/>
  <c r="N203" i="30"/>
  <c r="J339" i="28"/>
  <c r="J318" i="30"/>
  <c r="H589" i="30"/>
  <c r="N325" i="30"/>
  <c r="H187" i="30"/>
  <c r="B399" i="30"/>
  <c r="E600" i="30"/>
  <c r="S15" i="28"/>
  <c r="H44" i="30"/>
  <c r="L513" i="30"/>
  <c r="J95" i="28"/>
  <c r="O563" i="30"/>
  <c r="H464" i="30"/>
  <c r="M450" i="30"/>
  <c r="G409" i="30"/>
  <c r="O734" i="30"/>
  <c r="G207" i="30"/>
  <c r="G277" i="30"/>
  <c r="J331" i="30"/>
  <c r="J232" i="30"/>
  <c r="D321" i="30"/>
  <c r="I496" i="30"/>
  <c r="M379" i="30"/>
  <c r="E246" i="30"/>
  <c r="M158" i="30"/>
  <c r="J823" i="30"/>
  <c r="C759" i="30"/>
  <c r="E535" i="30"/>
  <c r="E655" i="30"/>
  <c r="O225" i="30"/>
  <c r="E437" i="30"/>
  <c r="E256" i="30"/>
  <c r="G399" i="30"/>
  <c r="B310" i="30"/>
  <c r="S71" i="28"/>
  <c r="C304" i="30"/>
  <c r="M542" i="30"/>
  <c r="I773" i="30"/>
  <c r="I398" i="30"/>
  <c r="H500" i="30"/>
  <c r="L609" i="30"/>
  <c r="O606" i="30"/>
  <c r="L147" i="30"/>
  <c r="D546" i="30"/>
  <c r="D749" i="30"/>
  <c r="D545" i="30"/>
  <c r="H697" i="30"/>
  <c r="N684" i="30"/>
  <c r="M721" i="30"/>
  <c r="L476" i="30"/>
  <c r="D252" i="30"/>
  <c r="D231" i="30"/>
  <c r="G477" i="30"/>
  <c r="M574" i="30"/>
  <c r="M366" i="30"/>
  <c r="I36" i="30"/>
  <c r="N602" i="30"/>
  <c r="C575" i="30"/>
  <c r="J407" i="30"/>
  <c r="C446" i="30"/>
  <c r="B674" i="30"/>
  <c r="D366" i="30"/>
  <c r="O652" i="30"/>
  <c r="O732" i="30"/>
  <c r="H259" i="30"/>
  <c r="N391" i="30"/>
  <c r="C688" i="30"/>
  <c r="N324" i="30"/>
  <c r="O572" i="30"/>
  <c r="B676" i="30"/>
  <c r="B660" i="30"/>
  <c r="H384" i="30"/>
  <c r="J492" i="30"/>
  <c r="I284" i="30"/>
  <c r="N380" i="30"/>
  <c r="M488" i="30"/>
  <c r="E619" i="30"/>
  <c r="O647" i="30"/>
  <c r="I667" i="30"/>
  <c r="H617" i="30"/>
  <c r="G314" i="30"/>
  <c r="B590" i="30"/>
  <c r="O387" i="30"/>
  <c r="O797" i="30"/>
  <c r="O488" i="30"/>
  <c r="O120" i="30"/>
  <c r="G48" i="30"/>
  <c r="M525" i="30"/>
  <c r="O450" i="30"/>
  <c r="D249" i="30"/>
  <c r="N442" i="30"/>
  <c r="E568" i="30"/>
  <c r="C666" i="30"/>
  <c r="O112" i="30"/>
  <c r="O305" i="30"/>
  <c r="H105" i="30"/>
  <c r="D671" i="30"/>
  <c r="N330" i="30"/>
  <c r="K153" i="28"/>
  <c r="O203" i="30"/>
  <c r="Q296" i="28"/>
  <c r="D301" i="30"/>
  <c r="I393" i="30"/>
  <c r="G260" i="30"/>
  <c r="N92" i="28"/>
  <c r="J682" i="30"/>
  <c r="G728" i="30"/>
  <c r="P24" i="28"/>
  <c r="E474" i="30"/>
  <c r="M720" i="30"/>
  <c r="H517" i="30"/>
  <c r="J826" i="30"/>
  <c r="J559" i="30"/>
  <c r="M606" i="30"/>
  <c r="M500" i="30"/>
  <c r="C18" i="30"/>
  <c r="C713" i="30"/>
  <c r="Q364" i="28"/>
  <c r="N258" i="30"/>
  <c r="E432" i="30"/>
  <c r="M514" i="30"/>
  <c r="D434" i="30"/>
  <c r="G602" i="30"/>
  <c r="C434" i="30"/>
  <c r="H513" i="30"/>
  <c r="C157" i="30"/>
  <c r="H168" i="28"/>
  <c r="H224" i="30"/>
  <c r="Q62" i="28"/>
  <c r="O381" i="30"/>
  <c r="M274" i="28"/>
  <c r="G779" i="30"/>
  <c r="E625" i="30"/>
  <c r="D479" i="30"/>
  <c r="L715" i="30"/>
  <c r="N512" i="30"/>
  <c r="E657" i="30"/>
  <c r="N582" i="28"/>
  <c r="L23" i="22"/>
  <c r="E398" i="30"/>
  <c r="M244" i="28"/>
  <c r="H180" i="30"/>
  <c r="B680" i="30"/>
  <c r="C572" i="30"/>
  <c r="G713" i="30"/>
  <c r="I330" i="30"/>
  <c r="H433" i="30"/>
  <c r="B329" i="30"/>
  <c r="C176" i="30"/>
  <c r="I497" i="30"/>
  <c r="B767" i="30"/>
  <c r="L534" i="30"/>
  <c r="B494" i="30"/>
  <c r="G485" i="30"/>
  <c r="G715" i="30"/>
  <c r="E310" i="30"/>
  <c r="M482" i="30"/>
  <c r="E140" i="30"/>
  <c r="E570" i="30"/>
  <c r="M167" i="30"/>
  <c r="D208" i="30"/>
  <c r="M228" i="30"/>
  <c r="N579" i="30"/>
  <c r="C703" i="30"/>
  <c r="C765" i="30"/>
  <c r="L161" i="30"/>
  <c r="N254" i="30"/>
  <c r="J815" i="30"/>
  <c r="M610" i="30"/>
  <c r="H603" i="30"/>
  <c r="D263" i="30"/>
  <c r="G622" i="30"/>
  <c r="E325" i="30"/>
  <c r="P155" i="28"/>
  <c r="L620" i="30"/>
  <c r="L251" i="30"/>
  <c r="D466" i="30"/>
  <c r="C761" i="30"/>
  <c r="H134" i="30"/>
  <c r="H277" i="28"/>
  <c r="M205" i="30"/>
  <c r="O382" i="30"/>
  <c r="B362" i="30"/>
  <c r="J678" i="30"/>
  <c r="N672" i="30"/>
  <c r="N290" i="30"/>
  <c r="M588" i="30"/>
  <c r="G618" i="30"/>
  <c r="O706" i="30"/>
  <c r="E487" i="30"/>
  <c r="N766" i="30"/>
  <c r="O620" i="30"/>
  <c r="G801" i="30"/>
  <c r="I714" i="30"/>
  <c r="M419" i="30"/>
  <c r="I624" i="30"/>
  <c r="O705" i="30"/>
  <c r="C749" i="30"/>
  <c r="B793" i="30"/>
  <c r="M541" i="30"/>
  <c r="C291" i="30"/>
  <c r="B356" i="30"/>
  <c r="B423" i="30"/>
  <c r="B632" i="30"/>
  <c r="L601" i="30"/>
  <c r="J477" i="30"/>
  <c r="C533" i="30"/>
  <c r="I596" i="30"/>
  <c r="E355" i="30"/>
  <c r="G705" i="30"/>
  <c r="N666" i="30"/>
  <c r="E732" i="30"/>
  <c r="D755" i="30"/>
  <c r="I825" i="30"/>
  <c r="E688" i="30"/>
  <c r="G712" i="30"/>
  <c r="C348" i="30"/>
  <c r="H588" i="30"/>
  <c r="D655" i="30"/>
  <c r="G522" i="30"/>
  <c r="M155" i="30"/>
  <c r="G718" i="30"/>
  <c r="H165" i="30"/>
  <c r="M451" i="30"/>
  <c r="E593" i="30"/>
  <c r="J204" i="30"/>
  <c r="J220" i="30"/>
  <c r="M620" i="30"/>
  <c r="O696" i="30"/>
  <c r="G206" i="28"/>
  <c r="H238" i="30"/>
  <c r="H722" i="30"/>
  <c r="G609" i="30"/>
  <c r="M590" i="30"/>
  <c r="J577" i="30"/>
  <c r="O435" i="30"/>
  <c r="M487" i="30"/>
  <c r="J779" i="30"/>
  <c r="C364" i="30"/>
  <c r="B635" i="30"/>
  <c r="H665" i="30"/>
  <c r="L563" i="30"/>
  <c r="H266" i="30"/>
  <c r="M673" i="30"/>
  <c r="C456" i="30"/>
  <c r="B475" i="30"/>
  <c r="G503" i="30"/>
  <c r="M198" i="30"/>
  <c r="B664" i="30"/>
  <c r="C236" i="30"/>
  <c r="I683" i="30"/>
  <c r="O109" i="30"/>
  <c r="B771" i="30"/>
  <c r="D572" i="30"/>
  <c r="D482" i="30"/>
  <c r="D766" i="30"/>
  <c r="M816" i="28"/>
  <c r="D605" i="30"/>
  <c r="C730" i="30"/>
  <c r="O771" i="30"/>
  <c r="M593" i="30"/>
  <c r="O320" i="30"/>
  <c r="L651" i="30"/>
  <c r="L570" i="30"/>
  <c r="C292" i="30"/>
  <c r="I568" i="30"/>
  <c r="P142" i="28"/>
  <c r="G28" i="30"/>
  <c r="E276" i="30"/>
  <c r="D256" i="30"/>
  <c r="B712" i="30"/>
  <c r="S836" i="28"/>
  <c r="M85" i="28"/>
  <c r="C347" i="30"/>
  <c r="M193" i="30"/>
  <c r="O266" i="30"/>
  <c r="P386" i="28"/>
  <c r="D349" i="30"/>
  <c r="N54" i="28"/>
  <c r="C373" i="30"/>
  <c r="G620" i="30"/>
  <c r="D440" i="30"/>
  <c r="E544" i="30"/>
  <c r="I775" i="30"/>
  <c r="H735" i="30"/>
  <c r="M150" i="30"/>
  <c r="M655" i="30"/>
  <c r="D660" i="30"/>
  <c r="B284" i="30"/>
  <c r="L716" i="30"/>
  <c r="H818" i="30"/>
  <c r="L596" i="30"/>
  <c r="O684" i="30"/>
  <c r="B448" i="30"/>
  <c r="H195" i="30"/>
  <c r="E404" i="30"/>
  <c r="G758" i="30"/>
  <c r="P72" i="28"/>
  <c r="O51" i="30"/>
  <c r="D452" i="30"/>
  <c r="C225" i="30"/>
  <c r="L753" i="30"/>
  <c r="E563" i="30"/>
  <c r="J589" i="30"/>
  <c r="S320" i="28"/>
  <c r="L598" i="30"/>
  <c r="J231" i="25"/>
  <c r="H789" i="30"/>
  <c r="I615" i="30"/>
  <c r="M502" i="30"/>
  <c r="H719" i="30"/>
  <c r="D435" i="30"/>
  <c r="C15" i="21"/>
  <c r="N733" i="30"/>
  <c r="B781" i="30"/>
  <c r="M321" i="30"/>
  <c r="B667" i="30"/>
  <c r="I681" i="30"/>
  <c r="J225" i="30"/>
  <c r="J145" i="28"/>
  <c r="H772" i="30"/>
  <c r="C532" i="30"/>
  <c r="G487" i="30"/>
  <c r="C529" i="30"/>
  <c r="M79" i="30"/>
  <c r="I378" i="30"/>
  <c r="D777" i="30"/>
  <c r="G666" i="30"/>
  <c r="C421" i="30"/>
  <c r="H710" i="30"/>
  <c r="B78" i="30"/>
  <c r="G819" i="30"/>
  <c r="O418" i="30"/>
  <c r="B626" i="30"/>
  <c r="O304" i="30"/>
  <c r="N714" i="30"/>
  <c r="S211" i="28"/>
  <c r="M791" i="30"/>
  <c r="C751" i="30"/>
  <c r="C51" i="30"/>
  <c r="L27" i="30"/>
  <c r="N788" i="30"/>
  <c r="G100" i="30"/>
  <c r="N728" i="30"/>
  <c r="G587" i="30"/>
  <c r="D135" i="30"/>
  <c r="B714" i="30"/>
  <c r="B11" i="30"/>
  <c r="G227" i="30"/>
  <c r="L289" i="30"/>
  <c r="B107" i="30"/>
  <c r="B511" i="30"/>
  <c r="E728" i="30"/>
  <c r="C594" i="30"/>
  <c r="D330" i="30"/>
  <c r="J770" i="30"/>
  <c r="E264" i="30"/>
  <c r="I587" i="30"/>
  <c r="J256" i="30"/>
  <c r="Q30" i="28"/>
  <c r="E589" i="30"/>
  <c r="E323" i="30"/>
  <c r="N288" i="30"/>
  <c r="I189" i="30"/>
  <c r="B487" i="30"/>
  <c r="N323" i="30"/>
  <c r="O493" i="30"/>
  <c r="J328" i="30"/>
  <c r="G827" i="28"/>
  <c r="S281" i="28"/>
  <c r="H633" i="30"/>
  <c r="G512" i="30"/>
  <c r="H251" i="28"/>
  <c r="H362" i="28"/>
  <c r="I504" i="30"/>
  <c r="I522" i="30"/>
  <c r="C511" i="30"/>
  <c r="N744" i="30"/>
  <c r="I343" i="30"/>
  <c r="E455" i="30"/>
  <c r="C668" i="30"/>
  <c r="M252" i="30"/>
  <c r="L636" i="30"/>
  <c r="J429" i="30"/>
  <c r="J119" i="28"/>
  <c r="D197" i="25"/>
  <c r="N712" i="30"/>
  <c r="I562" i="30"/>
  <c r="I383" i="30"/>
  <c r="J122" i="30"/>
  <c r="B341" i="30"/>
  <c r="G211" i="30"/>
  <c r="L679" i="30"/>
  <c r="B17" i="30"/>
  <c r="S168" i="28"/>
  <c r="N428" i="30"/>
  <c r="O293" i="30"/>
  <c r="E353" i="30"/>
  <c r="H260" i="30"/>
  <c r="N524" i="30"/>
  <c r="M586" i="30"/>
  <c r="G30" i="30"/>
  <c r="L304" i="30"/>
  <c r="D33" i="30"/>
  <c r="H629" i="30"/>
  <c r="H239" i="28"/>
  <c r="N768" i="30"/>
  <c r="I734" i="30"/>
  <c r="N561" i="30"/>
  <c r="H467" i="30"/>
  <c r="M223" i="28"/>
  <c r="E794" i="30"/>
  <c r="M268" i="28"/>
  <c r="D245" i="30"/>
  <c r="J437" i="30"/>
  <c r="J121" i="30"/>
  <c r="O288" i="30"/>
  <c r="J572" i="30"/>
  <c r="D425" i="30"/>
  <c r="H277" i="30"/>
  <c r="K64" i="28"/>
  <c r="J12" i="30"/>
  <c r="M208" i="30"/>
  <c r="G752" i="30"/>
  <c r="I547" i="30"/>
  <c r="C441" i="30"/>
  <c r="B62" i="30"/>
  <c r="N333" i="30"/>
  <c r="M391" i="30"/>
  <c r="M587" i="30"/>
  <c r="H306" i="28"/>
  <c r="H21" i="30"/>
  <c r="H498" i="30"/>
  <c r="C563" i="30"/>
  <c r="L388" i="30"/>
  <c r="B168" i="30"/>
  <c r="D103" i="30"/>
  <c r="I422" i="30"/>
  <c r="G619" i="30"/>
  <c r="G719" i="30"/>
  <c r="H811" i="30"/>
  <c r="M607" i="30"/>
  <c r="G750" i="30"/>
  <c r="I797" i="30"/>
  <c r="E772" i="30"/>
  <c r="O231" i="30"/>
  <c r="J664" i="30"/>
  <c r="H784" i="30"/>
  <c r="J394" i="30"/>
  <c r="I786" i="30"/>
  <c r="L441" i="30"/>
  <c r="G745" i="30"/>
  <c r="D729" i="30"/>
  <c r="L776" i="30"/>
  <c r="G689" i="30"/>
  <c r="G679" i="30"/>
  <c r="E560" i="30"/>
  <c r="M424" i="30"/>
  <c r="C322" i="30"/>
  <c r="I531" i="30"/>
  <c r="D367" i="30"/>
  <c r="O779" i="30"/>
  <c r="B271" i="30"/>
  <c r="E116" i="30"/>
  <c r="B545" i="30"/>
  <c r="B501" i="30"/>
  <c r="D665" i="30"/>
  <c r="D398" i="30"/>
  <c r="G169" i="30"/>
  <c r="O570" i="30"/>
  <c r="E426" i="30"/>
  <c r="H533" i="30"/>
  <c r="E382" i="30"/>
  <c r="M283" i="28"/>
  <c r="G529" i="30"/>
  <c r="B613" i="30"/>
  <c r="H694" i="30"/>
  <c r="J202" i="30"/>
  <c r="B591" i="30"/>
  <c r="B233" i="30"/>
  <c r="I348" i="30"/>
  <c r="I467" i="30"/>
  <c r="F222" i="25"/>
  <c r="L486" i="30"/>
  <c r="E366" i="30"/>
  <c r="G778" i="30"/>
  <c r="H448" i="30"/>
  <c r="G479" i="30"/>
  <c r="Q776" i="28"/>
  <c r="C712" i="30"/>
  <c r="K352" i="28"/>
  <c r="J547" i="28"/>
  <c r="H231" i="30"/>
  <c r="H627" i="30"/>
  <c r="E546" i="30"/>
  <c r="G282" i="30"/>
  <c r="H655" i="30"/>
  <c r="J253" i="30"/>
  <c r="H140" i="30"/>
  <c r="B389" i="30"/>
  <c r="L787" i="30"/>
  <c r="K232" i="28"/>
  <c r="N470" i="30"/>
  <c r="G335" i="30"/>
  <c r="I690" i="30"/>
  <c r="O601" i="30"/>
  <c r="B343" i="30"/>
  <c r="G440" i="30"/>
  <c r="C637" i="30"/>
  <c r="Q306" i="28"/>
  <c r="J33" i="30"/>
  <c r="H166" i="28"/>
  <c r="N110" i="30"/>
  <c r="G50" i="28"/>
  <c r="B357" i="30"/>
  <c r="B652" i="30"/>
  <c r="I698" i="30"/>
  <c r="D113" i="30"/>
  <c r="L60" i="30"/>
  <c r="D615" i="30"/>
  <c r="B639" i="30"/>
  <c r="G284" i="30"/>
  <c r="B513" i="30"/>
  <c r="K333" i="28"/>
  <c r="F30" i="18"/>
  <c r="E609" i="30"/>
  <c r="P203" i="28"/>
  <c r="B578" i="30"/>
  <c r="O57" i="30"/>
  <c r="J497" i="28"/>
  <c r="C119" i="30"/>
  <c r="S208" i="28"/>
  <c r="I305" i="30"/>
  <c r="J542" i="30"/>
  <c r="M617" i="30"/>
  <c r="I822" i="30"/>
  <c r="G526" i="30"/>
  <c r="N136" i="30"/>
  <c r="C621" i="30"/>
  <c r="J587" i="30"/>
  <c r="G599" i="30"/>
  <c r="L200" i="30"/>
  <c r="D525" i="30"/>
  <c r="J467" i="30"/>
  <c r="M580" i="28"/>
  <c r="J561" i="30"/>
  <c r="D785" i="30"/>
  <c r="J317" i="30"/>
  <c r="C690" i="30"/>
  <c r="S242" i="28"/>
  <c r="I574" i="30"/>
  <c r="K116" i="28"/>
  <c r="L126" i="30"/>
  <c r="E383" i="30"/>
  <c r="B724" i="30"/>
  <c r="O565" i="30"/>
  <c r="G23" i="30"/>
  <c r="E755" i="30"/>
  <c r="O414" i="30"/>
  <c r="H34" i="28"/>
  <c r="O376" i="30"/>
  <c r="B383" i="30"/>
  <c r="N626" i="30"/>
  <c r="J110" i="28"/>
  <c r="S187" i="28"/>
  <c r="O585" i="30"/>
  <c r="B721" i="30"/>
  <c r="J474" i="30"/>
  <c r="I691" i="30"/>
  <c r="I282" i="30"/>
  <c r="G697" i="30"/>
  <c r="M768" i="30"/>
  <c r="J543" i="30"/>
  <c r="G695" i="30"/>
  <c r="B243" i="30"/>
  <c r="L496" i="30"/>
  <c r="M690" i="30"/>
  <c r="J816" i="30"/>
  <c r="O639" i="30"/>
  <c r="N614" i="30"/>
  <c r="F56" i="18"/>
  <c r="N176" i="28"/>
  <c r="C171" i="30"/>
  <c r="G164" i="30"/>
  <c r="L751" i="30"/>
  <c r="O139" i="30"/>
  <c r="E602" i="30"/>
  <c r="H378" i="30"/>
  <c r="I364" i="30"/>
  <c r="B442" i="30"/>
  <c r="L403" i="30"/>
  <c r="B437" i="30"/>
  <c r="B328" i="30"/>
  <c r="J805" i="30"/>
  <c r="N498" i="30"/>
  <c r="J481" i="30"/>
  <c r="I754" i="30"/>
  <c r="Q252" i="28"/>
  <c r="B145" i="30"/>
  <c r="M437" i="28"/>
  <c r="J610" i="30"/>
  <c r="M452" i="30"/>
  <c r="E508" i="30"/>
  <c r="M733" i="30"/>
  <c r="M430" i="30"/>
  <c r="H634" i="30"/>
  <c r="E718" i="30"/>
  <c r="J818" i="30"/>
  <c r="D607" i="30"/>
  <c r="N143" i="30"/>
  <c r="L607" i="30"/>
  <c r="B544" i="30"/>
  <c r="L290" i="30"/>
  <c r="G573" i="30"/>
  <c r="G667" i="30"/>
  <c r="C748" i="30"/>
  <c r="M245" i="28"/>
  <c r="H450" i="30"/>
  <c r="P378" i="28"/>
  <c r="I346" i="30"/>
  <c r="B335" i="30"/>
  <c r="M439" i="30"/>
  <c r="H483" i="30"/>
  <c r="N44" i="30"/>
  <c r="J373" i="30"/>
  <c r="N785" i="30"/>
  <c r="B474" i="30"/>
  <c r="O312" i="30"/>
  <c r="G216" i="28"/>
  <c r="D758" i="30"/>
  <c r="O214" i="30"/>
  <c r="M357" i="30"/>
  <c r="O202" i="30"/>
  <c r="N334" i="30"/>
  <c r="N209" i="30"/>
  <c r="M390" i="30"/>
  <c r="D80" i="30"/>
  <c r="O511" i="30"/>
  <c r="N198" i="30"/>
  <c r="C344" i="30"/>
  <c r="K99" i="28"/>
  <c r="O468" i="30"/>
  <c r="N560" i="30"/>
  <c r="L421" i="30"/>
  <c r="C442" i="30"/>
  <c r="N166" i="28"/>
  <c r="F104" i="18"/>
  <c r="G565" i="30"/>
  <c r="H729" i="30"/>
  <c r="C39" i="30"/>
  <c r="L389" i="30"/>
  <c r="I421" i="30"/>
  <c r="G106" i="30"/>
  <c r="M524" i="30"/>
  <c r="L313" i="30"/>
  <c r="H354" i="30"/>
  <c r="G558" i="30"/>
  <c r="N381" i="30"/>
  <c r="Q346" i="28"/>
  <c r="O492" i="30"/>
  <c r="D298" i="30"/>
  <c r="J141" i="28"/>
  <c r="H650" i="30"/>
  <c r="L695" i="30"/>
  <c r="I604" i="30"/>
  <c r="C377" i="30"/>
  <c r="O694" i="30"/>
  <c r="E218" i="30"/>
  <c r="B305" i="30"/>
  <c r="O588" i="30"/>
  <c r="O523" i="30"/>
  <c r="N544" i="30"/>
  <c r="L36" i="25"/>
  <c r="P41" i="28"/>
  <c r="J125" i="30"/>
  <c r="M166" i="28"/>
  <c r="G128" i="30"/>
  <c r="J620" i="30"/>
  <c r="O695" i="30"/>
  <c r="G605" i="30"/>
  <c r="E823" i="30"/>
  <c r="C334" i="30"/>
  <c r="M456" i="30"/>
  <c r="H755" i="30"/>
  <c r="D327" i="30"/>
  <c r="C776" i="30"/>
  <c r="J720" i="30"/>
  <c r="J386" i="30"/>
  <c r="C134" i="30"/>
  <c r="M6" i="30"/>
  <c r="H525" i="30"/>
  <c r="I423" i="30"/>
  <c r="N764" i="30"/>
  <c r="H228" i="28"/>
  <c r="D618" i="30"/>
  <c r="J827" i="30"/>
  <c r="B483" i="30"/>
  <c r="M742" i="30"/>
  <c r="D556" i="30"/>
  <c r="L652" i="30"/>
  <c r="J523" i="30"/>
  <c r="C718" i="30"/>
  <c r="D374" i="30"/>
  <c r="O578" i="30"/>
  <c r="O234" i="30"/>
  <c r="N140" i="30"/>
  <c r="H262" i="30"/>
  <c r="G610" i="30"/>
  <c r="M605" i="30"/>
  <c r="N291" i="30"/>
  <c r="E709" i="30"/>
  <c r="L425" i="30"/>
  <c r="J560" i="30"/>
  <c r="H422" i="30"/>
  <c r="D347" i="30"/>
  <c r="L145" i="30"/>
  <c r="I302" i="30"/>
  <c r="B77" i="30"/>
  <c r="I697" i="30"/>
  <c r="G519" i="30"/>
  <c r="D120" i="30"/>
  <c r="J433" i="30"/>
  <c r="J614" i="30"/>
  <c r="P837" i="28"/>
  <c r="H251" i="30"/>
  <c r="O770" i="30"/>
  <c r="L757" i="30"/>
  <c r="O537" i="30"/>
  <c r="M785" i="28"/>
  <c r="G304" i="30"/>
  <c r="G194" i="30"/>
  <c r="Q656" i="28"/>
  <c r="L794" i="30"/>
  <c r="J398" i="30"/>
  <c r="L380" i="30"/>
  <c r="N173" i="30"/>
  <c r="B542" i="30"/>
  <c r="L676" i="30"/>
  <c r="N702" i="30"/>
  <c r="O685" i="30"/>
  <c r="I411" i="30"/>
  <c r="N745" i="30"/>
  <c r="Q238" i="28"/>
  <c r="M734" i="30"/>
  <c r="B523" i="30"/>
  <c r="C742" i="30"/>
  <c r="B241" i="30"/>
  <c r="L70" i="30"/>
  <c r="I367" i="30"/>
  <c r="M723" i="30"/>
  <c r="N95" i="28"/>
  <c r="J658" i="30"/>
  <c r="G348" i="30"/>
  <c r="B503" i="30"/>
  <c r="C253" i="30"/>
  <c r="C382" i="30"/>
  <c r="N216" i="28"/>
  <c r="I548" i="30"/>
  <c r="I747" i="30"/>
  <c r="C635" i="30"/>
  <c r="D813" i="30"/>
  <c r="Q222" i="28"/>
  <c r="N471" i="30"/>
  <c r="C422" i="30"/>
  <c r="H471" i="30"/>
  <c r="G652" i="30"/>
  <c r="D150" i="30"/>
  <c r="B569" i="30"/>
  <c r="N789" i="28"/>
  <c r="C16" i="30"/>
  <c r="G203" i="30"/>
  <c r="J590" i="30"/>
  <c r="O428" i="30"/>
  <c r="D243" i="30"/>
  <c r="N585" i="30"/>
  <c r="J392" i="30"/>
  <c r="B166" i="30"/>
  <c r="M349" i="30"/>
  <c r="G224" i="28"/>
  <c r="M311" i="30"/>
  <c r="P867" i="28"/>
  <c r="P206" i="28"/>
  <c r="G160" i="30"/>
  <c r="H301" i="30"/>
  <c r="B246" i="30"/>
  <c r="J535" i="30"/>
  <c r="G175" i="30"/>
  <c r="H408" i="30"/>
  <c r="O583" i="30"/>
  <c r="B298" i="30"/>
  <c r="B116" i="30"/>
  <c r="I254" i="30"/>
  <c r="N720" i="30"/>
  <c r="L149" i="30"/>
  <c r="I445" i="30"/>
  <c r="B683" i="30"/>
  <c r="H614" i="30"/>
  <c r="H523" i="30"/>
  <c r="O241" i="30"/>
  <c r="I265" i="30"/>
  <c r="I814" i="30"/>
  <c r="O764" i="30"/>
  <c r="E682" i="30"/>
  <c r="N499" i="30"/>
  <c r="O423" i="30"/>
  <c r="L428" i="30"/>
  <c r="O784" i="30"/>
  <c r="E720" i="30"/>
  <c r="L14" i="30"/>
  <c r="M359" i="28"/>
  <c r="C509" i="30"/>
  <c r="C391" i="30"/>
  <c r="C19" i="30"/>
  <c r="N417" i="30"/>
  <c r="G585" i="30"/>
  <c r="E634" i="30"/>
  <c r="B548" i="30"/>
  <c r="I174" i="30"/>
  <c r="N372" i="28"/>
  <c r="G484" i="30"/>
  <c r="I322" i="30"/>
  <c r="O500" i="30"/>
  <c r="O322" i="30"/>
  <c r="B508" i="30"/>
  <c r="O785" i="30"/>
  <c r="I617" i="30"/>
  <c r="I488" i="30"/>
  <c r="C352" i="30"/>
  <c r="E630" i="30"/>
  <c r="C788" i="30"/>
  <c r="I621" i="30"/>
  <c r="D484" i="30"/>
  <c r="G442" i="30"/>
  <c r="E196" i="30"/>
  <c r="I140" i="30"/>
  <c r="D151" i="30"/>
  <c r="N683" i="30"/>
  <c r="M749" i="30"/>
  <c r="I459" i="30"/>
  <c r="D580" i="30"/>
  <c r="O416" i="30"/>
  <c r="O596" i="30"/>
  <c r="G215" i="30"/>
  <c r="L62" i="30"/>
  <c r="H548" i="30"/>
  <c r="N502" i="30"/>
  <c r="G12" i="30"/>
  <c r="L459" i="30"/>
  <c r="G382" i="30"/>
  <c r="M125" i="28"/>
  <c r="E496" i="30"/>
  <c r="G537" i="30"/>
  <c r="J615" i="30"/>
  <c r="E596" i="30"/>
  <c r="Q73" i="28"/>
  <c r="B653" i="30"/>
  <c r="N618" i="30"/>
  <c r="I816" i="30"/>
  <c r="M50" i="28"/>
  <c r="H696" i="30"/>
  <c r="H518" i="30"/>
  <c r="D794" i="30"/>
  <c r="D680" i="30"/>
  <c r="E785" i="30"/>
  <c r="C614" i="30"/>
  <c r="H24" i="22"/>
  <c r="I614" i="30"/>
  <c r="O440" i="30"/>
  <c r="H464" i="28"/>
  <c r="N349" i="28"/>
  <c r="G345" i="30"/>
  <c r="H319" i="30"/>
  <c r="K7" i="28"/>
  <c r="L18" i="30"/>
  <c r="J59" i="28"/>
  <c r="L77" i="30"/>
  <c r="I317" i="30"/>
  <c r="J771" i="30"/>
  <c r="O273" i="30"/>
  <c r="L656" i="30"/>
  <c r="H757" i="30"/>
  <c r="L262" i="30"/>
  <c r="O337" i="30"/>
  <c r="J290" i="30"/>
  <c r="B414" i="30"/>
  <c r="M196" i="30"/>
  <c r="I771" i="30"/>
  <c r="L95" i="30"/>
  <c r="N538" i="28"/>
  <c r="D716" i="30"/>
  <c r="I404" i="30"/>
  <c r="S138" i="28"/>
  <c r="O419" i="30"/>
  <c r="O36" i="30"/>
  <c r="I655" i="30"/>
  <c r="J130" i="30"/>
  <c r="L410" i="30"/>
  <c r="C731" i="30"/>
  <c r="L528" i="30"/>
  <c r="M35" i="28"/>
  <c r="K159" i="28"/>
  <c r="D17" i="30"/>
  <c r="J126" i="30"/>
  <c r="L139" i="30"/>
  <c r="S37" i="28"/>
  <c r="L173" i="30"/>
  <c r="B240" i="30"/>
  <c r="D685" i="30"/>
  <c r="D448" i="30"/>
  <c r="B654" i="30"/>
  <c r="E223" i="30"/>
  <c r="J796" i="30"/>
  <c r="B178" i="30"/>
  <c r="E459" i="30"/>
  <c r="J97" i="30"/>
  <c r="B723" i="30"/>
  <c r="J705" i="30"/>
  <c r="M9" i="28"/>
  <c r="G483" i="30"/>
  <c r="N156" i="30"/>
  <c r="B204" i="30"/>
  <c r="L529" i="30"/>
  <c r="H405" i="30"/>
  <c r="J129" i="30"/>
  <c r="M201" i="28"/>
  <c r="L234" i="30"/>
  <c r="J733" i="30"/>
  <c r="C676" i="30"/>
  <c r="J350" i="28"/>
  <c r="E26" i="30"/>
  <c r="G487" i="28"/>
  <c r="G505" i="30"/>
  <c r="J497" i="30"/>
  <c r="E632" i="30"/>
  <c r="Q141" i="28"/>
  <c r="O406" i="30"/>
  <c r="H482" i="30"/>
  <c r="J296" i="30"/>
  <c r="G592" i="30"/>
  <c r="J666" i="30"/>
  <c r="B441" i="30"/>
  <c r="J381" i="30"/>
  <c r="J507" i="30"/>
  <c r="N39" i="28"/>
  <c r="O17" i="30"/>
  <c r="H281" i="28"/>
  <c r="M509" i="30"/>
  <c r="H152" i="28"/>
  <c r="M794" i="30"/>
  <c r="N762" i="30"/>
  <c r="B789" i="30"/>
  <c r="J710" i="30"/>
  <c r="G755" i="30"/>
  <c r="H436" i="30"/>
  <c r="I245" i="30"/>
  <c r="G687" i="30"/>
  <c r="N412" i="30"/>
  <c r="N667" i="30"/>
  <c r="C796" i="30"/>
  <c r="M705" i="30"/>
  <c r="C630" i="30"/>
  <c r="C272" i="30"/>
  <c r="D391" i="30"/>
  <c r="S358" i="28"/>
  <c r="J134" i="30"/>
  <c r="D474" i="30"/>
  <c r="E782" i="30"/>
  <c r="D702" i="30"/>
  <c r="D473" i="30"/>
  <c r="G773" i="30"/>
  <c r="P795" i="28"/>
  <c r="I299" i="30"/>
  <c r="N576" i="30"/>
  <c r="L98" i="30"/>
  <c r="O324" i="30"/>
  <c r="O661" i="30"/>
  <c r="J356" i="30"/>
  <c r="P309" i="28"/>
  <c r="M201" i="30"/>
  <c r="G564" i="30"/>
  <c r="M501" i="30"/>
  <c r="E82" i="30"/>
  <c r="O178" i="30"/>
  <c r="D483" i="30"/>
  <c r="N407" i="30"/>
  <c r="B58" i="30"/>
  <c r="D748" i="30"/>
  <c r="I26" i="30"/>
  <c r="B686" i="30"/>
  <c r="N267" i="30"/>
  <c r="S143" i="28"/>
  <c r="I630" i="30"/>
  <c r="J749" i="30"/>
  <c r="G388" i="30"/>
  <c r="D408" i="30"/>
  <c r="C273" i="30"/>
  <c r="G478" i="30"/>
  <c r="L440" i="30"/>
  <c r="J120" i="30"/>
  <c r="B177" i="30"/>
  <c r="I815" i="30"/>
  <c r="E388" i="30"/>
  <c r="H117" i="30"/>
  <c r="H78" i="30"/>
  <c r="L43" i="30"/>
  <c r="H358" i="30"/>
  <c r="C353" i="30"/>
  <c r="H121" i="30"/>
  <c r="B89" i="30"/>
  <c r="H233" i="30"/>
  <c r="C624" i="30"/>
  <c r="B415" i="30"/>
  <c r="F99" i="18"/>
  <c r="M127" i="30"/>
  <c r="S161" i="28"/>
  <c r="B744" i="30"/>
  <c r="H458" i="30"/>
  <c r="G104" i="28"/>
  <c r="L602" i="30"/>
  <c r="Q220" i="28"/>
  <c r="I712" i="30"/>
  <c r="O207" i="30"/>
  <c r="K146" i="28"/>
  <c r="C242" i="30"/>
  <c r="I806" i="30"/>
  <c r="M386" i="30"/>
  <c r="J484" i="30"/>
  <c r="M252" i="25"/>
  <c r="P393" i="28"/>
  <c r="E541" i="30"/>
  <c r="J613" i="30"/>
  <c r="C617" i="30"/>
  <c r="N490" i="30"/>
  <c r="O415" i="30"/>
  <c r="J672" i="30"/>
  <c r="O130" i="30"/>
  <c r="D138" i="30"/>
  <c r="N665" i="30"/>
  <c r="B657" i="30"/>
  <c r="N86" i="30"/>
  <c r="L694" i="30"/>
  <c r="P33" i="28"/>
  <c r="O18" i="30"/>
  <c r="G261" i="28"/>
  <c r="H809" i="28"/>
  <c r="D519" i="30"/>
  <c r="O154" i="30"/>
  <c r="G793" i="30"/>
  <c r="M759" i="30"/>
  <c r="B202" i="30"/>
  <c r="C335" i="30"/>
  <c r="H615" i="30"/>
  <c r="E249" i="30"/>
  <c r="E134" i="30"/>
  <c r="J268" i="30"/>
  <c r="I264" i="30"/>
  <c r="C70" i="30"/>
  <c r="N166" i="30"/>
  <c r="J293" i="30"/>
  <c r="G541" i="30"/>
  <c r="M221" i="28"/>
  <c r="M418" i="30"/>
  <c r="E592" i="30"/>
  <c r="J114" i="28"/>
  <c r="E193" i="30"/>
  <c r="O131" i="30"/>
  <c r="Q194" i="28"/>
  <c r="B524" i="30"/>
  <c r="L721" i="30"/>
  <c r="N196" i="30"/>
  <c r="I75" i="30"/>
  <c r="B387" i="30"/>
  <c r="K178" i="28"/>
  <c r="J87" i="30"/>
  <c r="M766" i="30"/>
  <c r="J458" i="30"/>
  <c r="C768" i="30"/>
  <c r="C729" i="30"/>
  <c r="M429" i="30"/>
  <c r="D623" i="30"/>
  <c r="L558" i="30"/>
  <c r="C258" i="30"/>
  <c r="M671" i="30"/>
  <c r="M215" i="28"/>
  <c r="I603" i="30"/>
  <c r="L356" i="30"/>
  <c r="E498" i="30"/>
  <c r="O535" i="30"/>
  <c r="H566" i="30"/>
  <c r="L628" i="30"/>
  <c r="J419" i="30"/>
  <c r="J389" i="30"/>
  <c r="D441" i="30"/>
  <c r="I457" i="30"/>
  <c r="O753" i="30"/>
  <c r="N621" i="30"/>
  <c r="N386" i="30"/>
  <c r="O704" i="30"/>
  <c r="B673" i="30"/>
  <c r="C410" i="30"/>
  <c r="H46" i="28"/>
  <c r="N201" i="30"/>
  <c r="E672" i="30"/>
  <c r="H397" i="30"/>
  <c r="N134" i="30"/>
  <c r="B628" i="30"/>
  <c r="N100" i="30"/>
  <c r="C355" i="30"/>
  <c r="N311" i="30"/>
  <c r="C470" i="30"/>
  <c r="C689" i="30"/>
  <c r="N109" i="30"/>
  <c r="C169" i="30"/>
  <c r="C602" i="30"/>
  <c r="G257" i="30"/>
  <c r="B665" i="30"/>
  <c r="J111" i="30"/>
  <c r="L414" i="30"/>
  <c r="M192" i="30"/>
  <c r="N658" i="30"/>
  <c r="B729" i="30"/>
  <c r="M249" i="30"/>
  <c r="L507" i="30"/>
  <c r="D146" i="30"/>
  <c r="H148" i="30"/>
  <c r="H104" i="28"/>
  <c r="B238" i="30"/>
  <c r="K151" i="28"/>
  <c r="G771" i="30"/>
  <c r="J605" i="30"/>
  <c r="H654" i="30"/>
  <c r="G330" i="30"/>
  <c r="H227" i="30"/>
  <c r="J99" i="30"/>
  <c r="P260" i="28"/>
  <c r="J393" i="30"/>
  <c r="H241" i="30"/>
  <c r="B404" i="30"/>
  <c r="S93" i="28"/>
  <c r="I751" i="30"/>
  <c r="N669" i="30"/>
  <c r="D121" i="30"/>
  <c r="E200" i="30"/>
  <c r="B40" i="30"/>
  <c r="K92" i="28"/>
  <c r="N281" i="30"/>
  <c r="B373" i="30"/>
  <c r="C430" i="30"/>
  <c r="M77" i="30"/>
  <c r="G334" i="30"/>
  <c r="G674" i="30"/>
  <c r="J730" i="30"/>
  <c r="G598" i="30"/>
  <c r="N473" i="30"/>
  <c r="M323" i="30"/>
  <c r="D21" i="30"/>
  <c r="P889" i="28"/>
  <c r="H456" i="30"/>
  <c r="B617" i="30"/>
  <c r="J50" i="30"/>
  <c r="H166" i="30"/>
  <c r="O197" i="30"/>
  <c r="I416" i="30"/>
  <c r="J519" i="30"/>
  <c r="I164" i="30"/>
  <c r="D806" i="30"/>
  <c r="J85" i="28"/>
  <c r="N567" i="30"/>
  <c r="O134" i="30"/>
  <c r="J107" i="30"/>
  <c r="H72" i="30"/>
  <c r="H21" i="28"/>
  <c r="N573" i="30"/>
  <c r="M414" i="30"/>
  <c r="K72" i="28"/>
  <c r="E230" i="30"/>
  <c r="C667" i="30"/>
  <c r="I490" i="30"/>
  <c r="F48" i="18"/>
  <c r="N815" i="28"/>
  <c r="N195" i="28"/>
  <c r="G69" i="25"/>
  <c r="M225" i="30"/>
  <c r="D761" i="30"/>
  <c r="L210" i="30"/>
  <c r="H572" i="30"/>
  <c r="M360" i="30"/>
  <c r="N604" i="28"/>
  <c r="H398" i="30"/>
  <c r="H656" i="30"/>
  <c r="L728" i="30"/>
  <c r="C692" i="30"/>
  <c r="H539" i="30"/>
  <c r="L242" i="30"/>
  <c r="C162" i="30"/>
  <c r="C732" i="30"/>
  <c r="B707" i="30"/>
  <c r="N168" i="30"/>
  <c r="Q115" i="28"/>
  <c r="D410" i="30"/>
  <c r="G509" i="30"/>
  <c r="J340" i="30"/>
  <c r="H713" i="30"/>
  <c r="H657" i="30"/>
  <c r="I15" i="30"/>
  <c r="D772" i="30"/>
  <c r="J719" i="30"/>
  <c r="B577" i="30"/>
  <c r="D763" i="30"/>
  <c r="I106" i="30"/>
  <c r="B758" i="30"/>
  <c r="C46" i="30"/>
  <c r="J513" i="30"/>
  <c r="E108" i="30"/>
  <c r="J186" i="30"/>
  <c r="E377" i="30"/>
  <c r="D322" i="30"/>
  <c r="L792" i="30"/>
  <c r="C505" i="30"/>
  <c r="Q201" i="28"/>
  <c r="B416" i="30"/>
  <c r="C755" i="30"/>
  <c r="O358" i="30"/>
  <c r="L599" i="30"/>
  <c r="I710" i="30"/>
  <c r="C659" i="30"/>
  <c r="C25" i="30"/>
  <c r="M722" i="30"/>
  <c r="H327" i="30"/>
  <c r="L163" i="30"/>
  <c r="D214" i="30"/>
  <c r="D715" i="30"/>
  <c r="C168" i="30"/>
  <c r="E781" i="30"/>
  <c r="N506" i="30"/>
  <c r="I532" i="30"/>
  <c r="G149" i="30"/>
  <c r="Q279" i="28"/>
  <c r="I579" i="30"/>
  <c r="J231" i="30"/>
  <c r="K70" i="28"/>
  <c r="D384" i="30"/>
  <c r="Q177" i="28"/>
  <c r="H481" i="30"/>
  <c r="I715" i="30"/>
  <c r="N517" i="30"/>
  <c r="O539" i="30"/>
  <c r="D494" i="30"/>
  <c r="E717" i="30"/>
  <c r="J786" i="30"/>
  <c r="L686" i="30"/>
  <c r="Q880" i="28"/>
  <c r="C706" i="30"/>
  <c r="I33" i="30"/>
  <c r="L730" i="30"/>
  <c r="N689" i="30"/>
  <c r="C603" i="30"/>
  <c r="M218" i="30"/>
  <c r="E189" i="30"/>
  <c r="N336" i="30"/>
  <c r="D148" i="30"/>
  <c r="J811" i="28"/>
  <c r="B780" i="30"/>
  <c r="B472" i="30"/>
  <c r="I664" i="30"/>
  <c r="C655" i="30"/>
  <c r="F48" i="25"/>
  <c r="I427" i="30"/>
  <c r="O116" i="30"/>
  <c r="E724" i="30"/>
  <c r="J506" i="30"/>
  <c r="H318" i="30"/>
  <c r="L160" i="30"/>
  <c r="D348" i="30"/>
  <c r="G73" i="30"/>
  <c r="J579" i="30"/>
  <c r="H700" i="28"/>
  <c r="B512" i="30"/>
  <c r="S31" i="28"/>
  <c r="M3" i="30"/>
  <c r="O580" i="30"/>
  <c r="D430" i="30"/>
  <c r="B355" i="30"/>
  <c r="J384" i="30"/>
  <c r="P468" i="28"/>
  <c r="C118" i="30"/>
  <c r="M367" i="30"/>
  <c r="G588" i="30"/>
  <c r="O113" i="30"/>
  <c r="G50" i="30"/>
  <c r="H205" i="30"/>
  <c r="J218" i="30"/>
  <c r="J792" i="28"/>
  <c r="N63" i="28"/>
  <c r="J568" i="30"/>
  <c r="J505" i="30"/>
  <c r="C303" i="30"/>
  <c r="K273" i="28"/>
  <c r="E408" i="30"/>
  <c r="K338" i="28"/>
  <c r="I478" i="30"/>
  <c r="L664" i="30"/>
  <c r="L258" i="30"/>
  <c r="H866" i="28"/>
  <c r="B797" i="30"/>
  <c r="M634" i="30"/>
  <c r="O456" i="30"/>
  <c r="C734" i="30"/>
  <c r="N367" i="28"/>
  <c r="M333" i="30"/>
  <c r="J284" i="30"/>
  <c r="E30" i="30"/>
  <c r="G714" i="30"/>
  <c r="J355" i="30"/>
  <c r="C320" i="30"/>
  <c r="B648" i="30"/>
  <c r="C109" i="30"/>
  <c r="H65" i="28"/>
  <c r="H508" i="30"/>
  <c r="K122" i="28"/>
  <c r="D16" i="30"/>
  <c r="I237" i="30"/>
  <c r="J499" i="30"/>
  <c r="C775" i="30"/>
  <c r="D555" i="30"/>
  <c r="B331" i="30"/>
  <c r="H700" i="30"/>
  <c r="D334" i="30"/>
  <c r="N742" i="30"/>
  <c r="D514" i="30"/>
  <c r="N363" i="28"/>
  <c r="G387" i="30"/>
  <c r="E637" i="30"/>
  <c r="O618" i="30"/>
  <c r="J696" i="30"/>
  <c r="I417" i="30"/>
  <c r="D560" i="30"/>
  <c r="L162" i="30"/>
  <c r="J636" i="30"/>
  <c r="H540" i="30"/>
  <c r="H616" i="30"/>
  <c r="J556" i="30"/>
  <c r="D467" i="30"/>
  <c r="H711" i="30"/>
  <c r="L69" i="30"/>
  <c r="H147" i="30"/>
  <c r="N711" i="30"/>
  <c r="O485" i="30"/>
  <c r="D488" i="30"/>
  <c r="K346" i="28"/>
  <c r="H802" i="30"/>
  <c r="H163" i="30"/>
  <c r="J772" i="30"/>
  <c r="H400" i="30"/>
  <c r="H853" i="28"/>
  <c r="L196" i="30"/>
  <c r="E680" i="30"/>
  <c r="M213" i="28"/>
  <c r="O614" i="30"/>
  <c r="L439" i="30"/>
  <c r="G804" i="30"/>
  <c r="J77" i="30"/>
  <c r="E179" i="30"/>
  <c r="O374" i="30"/>
  <c r="J201" i="30"/>
  <c r="C71" i="30"/>
  <c r="J261" i="30"/>
  <c r="M335" i="30"/>
  <c r="I652" i="30"/>
  <c r="H683" i="30"/>
  <c r="G40" i="28"/>
  <c r="G600" i="30"/>
  <c r="P380" i="28"/>
  <c r="G848" i="28"/>
  <c r="I418" i="30"/>
  <c r="E647" i="30"/>
  <c r="E819" i="30"/>
  <c r="D180" i="30"/>
  <c r="H606" i="30"/>
  <c r="O321" i="30"/>
  <c r="I625" i="30"/>
  <c r="C691" i="30"/>
  <c r="M302" i="30"/>
  <c r="S568" i="28"/>
  <c r="H263" i="28"/>
  <c r="N7" i="30"/>
  <c r="P311" i="28"/>
  <c r="J264" i="30"/>
  <c r="G562" i="30"/>
  <c r="N292" i="28"/>
  <c r="N443" i="30"/>
  <c r="G435" i="30"/>
  <c r="B295" i="30"/>
  <c r="M11" i="30"/>
  <c r="H635" i="30"/>
  <c r="G263" i="30"/>
  <c r="M330" i="28"/>
  <c r="O331" i="30"/>
  <c r="O673" i="30"/>
  <c r="O631" i="30"/>
  <c r="I342" i="30"/>
  <c r="E538" i="30"/>
  <c r="O285" i="30"/>
  <c r="M140" i="28"/>
  <c r="S67" i="28"/>
  <c r="M221" i="30"/>
  <c r="G75" i="30"/>
  <c r="D689" i="30"/>
  <c r="L121" i="30"/>
  <c r="Q51" i="28"/>
  <c r="N469" i="30"/>
  <c r="C459" i="30"/>
  <c r="N312" i="30"/>
  <c r="N76" i="28"/>
  <c r="Q326" i="28"/>
  <c r="B555" i="30"/>
  <c r="N120" i="30"/>
  <c r="H441" i="30"/>
  <c r="Q85" i="28"/>
  <c r="H197" i="30"/>
  <c r="M38" i="28"/>
  <c r="M300" i="28"/>
  <c r="S279" i="28"/>
  <c r="N233" i="28"/>
  <c r="G581" i="30"/>
  <c r="B486" i="30"/>
  <c r="O541" i="30"/>
  <c r="J689" i="30"/>
  <c r="L409" i="30"/>
  <c r="M322" i="30"/>
  <c r="H403" i="30"/>
  <c r="B785" i="30"/>
  <c r="G546" i="30"/>
  <c r="N510" i="30"/>
  <c r="N220" i="30"/>
  <c r="Q39" i="28"/>
  <c r="P207" i="28"/>
  <c r="N119" i="28"/>
  <c r="I37" i="30"/>
  <c r="E379" i="30"/>
  <c r="O215" i="30"/>
  <c r="O200" i="30"/>
  <c r="O23" i="30"/>
  <c r="I156" i="30"/>
  <c r="I109" i="30"/>
  <c r="D253" i="30"/>
  <c r="N11" i="30"/>
  <c r="M78" i="30"/>
  <c r="N237" i="30"/>
  <c r="M663" i="30"/>
  <c r="J709" i="30"/>
  <c r="H668" i="30"/>
  <c r="B605" i="30"/>
  <c r="G575" i="30"/>
  <c r="J452" i="30"/>
  <c r="L544" i="30"/>
  <c r="C523" i="30"/>
  <c r="C661" i="30"/>
  <c r="M751" i="30"/>
  <c r="O198" i="30"/>
  <c r="D676" i="30"/>
  <c r="C358" i="30"/>
  <c r="I508" i="30"/>
  <c r="C99" i="30"/>
  <c r="G465" i="28"/>
  <c r="L328" i="30"/>
  <c r="G792" i="30"/>
  <c r="M603" i="30"/>
  <c r="B150" i="30"/>
  <c r="H636" i="30"/>
  <c r="S100" i="28"/>
  <c r="C269" i="30"/>
  <c r="N452" i="30"/>
  <c r="D365" i="30"/>
  <c r="P370" i="28"/>
  <c r="C437" i="30"/>
  <c r="E504" i="30"/>
  <c r="B3" i="30"/>
  <c r="F40" i="25"/>
  <c r="S188" i="28"/>
  <c r="D518" i="30"/>
  <c r="E406" i="30"/>
  <c r="N459" i="30"/>
  <c r="M392" i="28"/>
  <c r="G312" i="28"/>
  <c r="C333" i="30"/>
  <c r="N786" i="30"/>
  <c r="E588" i="30"/>
  <c r="C555" i="30"/>
  <c r="G329" i="30"/>
  <c r="D621" i="30"/>
  <c r="I70" i="30"/>
  <c r="Q242" i="28"/>
  <c r="I784" i="30"/>
  <c r="L524" i="30"/>
  <c r="M297" i="30"/>
  <c r="C498" i="30"/>
  <c r="M396" i="30"/>
  <c r="Q189" i="28"/>
  <c r="H536" i="30"/>
  <c r="O501" i="30"/>
  <c r="C497" i="30"/>
  <c r="I225" i="30"/>
  <c r="M475" i="30"/>
  <c r="J191" i="30"/>
  <c r="S240" i="28"/>
  <c r="N699" i="30"/>
  <c r="I253" i="30"/>
  <c r="C499" i="30"/>
  <c r="M296" i="30"/>
  <c r="M536" i="30"/>
  <c r="E19" i="30"/>
  <c r="G228" i="30"/>
  <c r="J670" i="30"/>
  <c r="O617" i="30"/>
  <c r="J781" i="30"/>
  <c r="J782" i="30"/>
  <c r="J713" i="28"/>
  <c r="H823" i="30"/>
  <c r="I772" i="30"/>
  <c r="J283" i="28"/>
  <c r="P188" i="28"/>
  <c r="O451" i="30"/>
  <c r="N376" i="30"/>
  <c r="J214" i="30"/>
  <c r="D131" i="30"/>
  <c r="D142" i="30"/>
  <c r="I365" i="30"/>
  <c r="G516" i="30"/>
  <c r="O469" i="30"/>
  <c r="H794" i="28"/>
  <c r="N125" i="30"/>
  <c r="M348" i="30"/>
  <c r="I294" i="30"/>
  <c r="S362" i="28"/>
  <c r="H70" i="28"/>
  <c r="P576" i="28"/>
  <c r="C12" i="30"/>
  <c r="G367" i="30"/>
  <c r="G317" i="28"/>
  <c r="B669" i="30"/>
  <c r="C494" i="30"/>
  <c r="H695" i="30"/>
  <c r="M628" i="28"/>
  <c r="D824" i="30"/>
  <c r="D363" i="30"/>
  <c r="E130" i="30"/>
  <c r="B424" i="30"/>
  <c r="M757" i="30"/>
  <c r="N302" i="28"/>
  <c r="J537" i="30"/>
  <c r="E113" i="30"/>
  <c r="S42" i="28"/>
  <c r="Q255" i="28"/>
  <c r="J726" i="30"/>
  <c r="L38" i="30"/>
  <c r="H783" i="30"/>
  <c r="N193" i="30"/>
  <c r="H272" i="28"/>
  <c r="M233" i="30"/>
  <c r="G345" i="28"/>
  <c r="C48" i="30"/>
  <c r="H48" i="28"/>
  <c r="H883" i="28"/>
  <c r="J292" i="28"/>
  <c r="N188" i="30"/>
  <c r="P140" i="28"/>
  <c r="B138" i="30"/>
  <c r="G621" i="30"/>
  <c r="H235" i="28"/>
  <c r="C464" i="30"/>
  <c r="N331" i="30"/>
  <c r="L104" i="30"/>
  <c r="J665" i="30"/>
  <c r="C344" i="25"/>
  <c r="J211" i="28"/>
  <c r="C536" i="30"/>
  <c r="I336" i="30"/>
  <c r="D712" i="30"/>
  <c r="N588" i="30"/>
  <c r="O149" i="30"/>
  <c r="N8" i="28"/>
  <c r="N241" i="30"/>
  <c r="N273" i="30"/>
  <c r="P235" i="28"/>
  <c r="H812" i="30"/>
  <c r="L340" i="30"/>
  <c r="D776" i="30"/>
  <c r="N284" i="30"/>
  <c r="G480" i="30"/>
  <c r="G682" i="30"/>
  <c r="P814" i="28"/>
  <c r="M896" i="28"/>
  <c r="J275" i="30"/>
  <c r="C198" i="30"/>
  <c r="I499" i="30"/>
  <c r="J78" i="30"/>
  <c r="J283" i="30"/>
  <c r="N472" i="30"/>
  <c r="J463" i="30"/>
  <c r="H11" i="28"/>
  <c r="D796" i="30"/>
  <c r="J761" i="30"/>
  <c r="J701" i="30"/>
  <c r="J155" i="28"/>
  <c r="I600" i="30"/>
  <c r="N595" i="30"/>
  <c r="C565" i="30"/>
  <c r="B506" i="30"/>
  <c r="C790" i="30"/>
  <c r="G214" i="30"/>
  <c r="D246" i="30"/>
  <c r="G337" i="30"/>
  <c r="E105" i="30"/>
  <c r="H501" i="30"/>
  <c r="N60" i="30"/>
  <c r="D105" i="30"/>
  <c r="O377" i="30"/>
  <c r="I778" i="30"/>
  <c r="P628" i="28"/>
  <c r="J286" i="30"/>
  <c r="E391" i="30"/>
  <c r="B620" i="30"/>
  <c r="C90" i="30"/>
  <c r="K134" i="28"/>
  <c r="I558" i="30"/>
  <c r="J787" i="30"/>
  <c r="G614" i="30"/>
  <c r="S33" i="28"/>
  <c r="K272" i="28"/>
  <c r="L151" i="30"/>
  <c r="Q810" i="28"/>
  <c r="P53" i="28"/>
  <c r="N415" i="30"/>
  <c r="C531" i="30"/>
  <c r="H730" i="30"/>
  <c r="N413" i="30"/>
  <c r="C30" i="30"/>
  <c r="I373" i="25"/>
  <c r="H226" i="30"/>
  <c r="E51" i="30"/>
  <c r="I10" i="30"/>
  <c r="D302" i="30"/>
  <c r="J374" i="30"/>
  <c r="H733" i="30"/>
  <c r="B595" i="30"/>
  <c r="L530" i="30"/>
  <c r="P147" i="28"/>
  <c r="H416" i="30"/>
  <c r="D599" i="30"/>
  <c r="E5" i="30"/>
  <c r="G567" i="30"/>
  <c r="N249" i="30"/>
  <c r="H813" i="28"/>
  <c r="C380" i="30"/>
  <c r="E274" i="30"/>
  <c r="D223" i="30"/>
  <c r="Q266" i="28"/>
  <c r="E686" i="30"/>
  <c r="M679" i="30"/>
  <c r="H348" i="30"/>
  <c r="J456" i="30"/>
  <c r="J62" i="28"/>
  <c r="M584" i="30"/>
  <c r="D601" i="30"/>
  <c r="J61" i="30"/>
  <c r="L444" i="30"/>
  <c r="H51" i="30"/>
  <c r="B672" i="30"/>
  <c r="N572" i="30"/>
  <c r="Q812" i="28"/>
  <c r="M245" i="30"/>
  <c r="M595" i="30"/>
  <c r="G350" i="28"/>
  <c r="L364" i="30"/>
  <c r="E661" i="30"/>
  <c r="G816" i="30"/>
  <c r="M579" i="30"/>
  <c r="J88" i="30"/>
  <c r="H232" i="30"/>
  <c r="K298" i="28"/>
  <c r="N170" i="28"/>
  <c r="I150" i="30"/>
  <c r="S241" i="28"/>
  <c r="O201" i="30"/>
  <c r="G86" i="30"/>
  <c r="N48" i="30"/>
  <c r="D814" i="30"/>
  <c r="N400" i="30"/>
  <c r="M69" i="30"/>
  <c r="E296" i="30"/>
  <c r="M349" i="28"/>
  <c r="J196" i="28"/>
  <c r="O68" i="30"/>
  <c r="N558" i="30"/>
  <c r="O632" i="30"/>
  <c r="G721" i="30"/>
  <c r="H194" i="30"/>
  <c r="C207" i="30"/>
  <c r="H66" i="30"/>
  <c r="C811" i="30"/>
  <c r="I333" i="30"/>
  <c r="O555" i="30"/>
  <c r="I598" i="30"/>
  <c r="M633" i="30"/>
  <c r="J748" i="30"/>
  <c r="N112" i="30"/>
  <c r="M533" i="30"/>
  <c r="D682" i="30"/>
  <c r="M286" i="30"/>
  <c r="Q379" i="28"/>
  <c r="C537" i="30"/>
  <c r="O186" i="30"/>
  <c r="H145" i="30"/>
  <c r="H742" i="30"/>
  <c r="H291" i="30"/>
  <c r="D691" i="30"/>
  <c r="D639" i="30"/>
  <c r="C193" i="30"/>
  <c r="J110" i="30"/>
  <c r="N757" i="30"/>
  <c r="B49" i="30"/>
  <c r="M599" i="30"/>
  <c r="D486" i="30"/>
  <c r="N298" i="28"/>
  <c r="M480" i="30"/>
  <c r="N270" i="30"/>
  <c r="H360" i="30"/>
  <c r="S12" i="28"/>
  <c r="L241" i="30"/>
  <c r="D496" i="30"/>
  <c r="I658" i="30"/>
  <c r="G363" i="30"/>
  <c r="I589" i="30"/>
  <c r="J266" i="30"/>
  <c r="E555" i="30"/>
  <c r="D762" i="30"/>
  <c r="C112" i="30"/>
  <c r="H579" i="30"/>
  <c r="I211" i="30"/>
  <c r="L8" i="30"/>
  <c r="O683" i="30"/>
  <c r="L485" i="30"/>
  <c r="P135" i="28"/>
  <c r="I501" i="30"/>
  <c r="S464" i="28"/>
  <c r="J259" i="30"/>
  <c r="C120" i="30"/>
  <c r="H659" i="30"/>
  <c r="O772" i="30"/>
  <c r="M626" i="30"/>
  <c r="E715" i="30"/>
  <c r="B252" i="30"/>
  <c r="G815" i="30"/>
  <c r="J511" i="30"/>
  <c r="C178" i="30"/>
  <c r="L320" i="30"/>
  <c r="N138" i="30"/>
  <c r="N83" i="28"/>
  <c r="C425" i="30"/>
  <c r="L626" i="30"/>
  <c r="O252" i="30"/>
  <c r="O761" i="30"/>
  <c r="H29" i="30"/>
  <c r="J476" i="30"/>
  <c r="K219" i="28"/>
  <c r="O160" i="30"/>
  <c r="N427" i="30"/>
  <c r="I622" i="30"/>
  <c r="F73" i="18"/>
  <c r="E205" i="30"/>
  <c r="C702" i="30"/>
  <c r="N355" i="30"/>
  <c r="E364" i="30"/>
  <c r="L616" i="30"/>
  <c r="P169" i="28"/>
  <c r="L330" i="30"/>
  <c r="E107" i="30"/>
  <c r="N315" i="30"/>
  <c r="G333" i="30"/>
  <c r="S752" i="28"/>
  <c r="L33" i="30"/>
  <c r="D218" i="30"/>
  <c r="K286" i="28"/>
  <c r="J342" i="30"/>
  <c r="N538" i="30"/>
  <c r="B164" i="30"/>
  <c r="N302" i="30"/>
  <c r="L169" i="30"/>
  <c r="M498" i="30"/>
  <c r="H413" i="30"/>
  <c r="H721" i="30"/>
  <c r="M457" i="30"/>
  <c r="D215" i="30"/>
  <c r="I458" i="30"/>
  <c r="G102" i="30"/>
  <c r="E662" i="30"/>
  <c r="N597" i="30"/>
  <c r="O783" i="30"/>
  <c r="B807" i="30"/>
  <c r="M13" i="30"/>
  <c r="N201" i="28"/>
  <c r="E679" i="30"/>
  <c r="P161" i="28"/>
  <c r="P288" i="28"/>
  <c r="L187" i="30"/>
  <c r="G436" i="30"/>
  <c r="O157" i="30"/>
  <c r="G500" i="30"/>
  <c r="L653" i="30"/>
  <c r="N522" i="30"/>
  <c r="L539" i="30"/>
  <c r="L83" i="30"/>
  <c r="L533" i="30"/>
  <c r="N578" i="30"/>
  <c r="Q823" i="28"/>
  <c r="J655" i="30"/>
  <c r="E617" i="30"/>
  <c r="Q477" i="28"/>
  <c r="M215" i="25"/>
  <c r="N270" i="28"/>
  <c r="E139" i="30"/>
  <c r="C197" i="30"/>
  <c r="H682" i="30"/>
  <c r="B816" i="30"/>
  <c r="I406" i="30"/>
  <c r="L208" i="30"/>
  <c r="S350" i="28"/>
  <c r="D336" i="30"/>
  <c r="L424" i="30"/>
  <c r="B465" i="30"/>
  <c r="D703" i="30"/>
  <c r="B270" i="30"/>
  <c r="J808" i="30"/>
  <c r="K12" i="28"/>
  <c r="E654" i="30"/>
  <c r="H473" i="30"/>
  <c r="N256" i="30"/>
  <c r="H334" i="30"/>
  <c r="G570" i="30"/>
  <c r="H136" i="30"/>
  <c r="B428" i="30"/>
  <c r="D341" i="30"/>
  <c r="N356" i="30"/>
  <c r="L213" i="30"/>
  <c r="B695" i="30"/>
  <c r="B618" i="30"/>
  <c r="G506" i="30"/>
  <c r="N704" i="30"/>
  <c r="N119" i="30"/>
  <c r="H164" i="30"/>
  <c r="B348" i="30"/>
  <c r="G725" i="30"/>
  <c r="H687" i="30"/>
  <c r="Q120" i="28"/>
  <c r="G174" i="30"/>
  <c r="C144" i="30"/>
  <c r="E128" i="30"/>
  <c r="B314" i="30"/>
  <c r="M413" i="30"/>
  <c r="G313" i="30"/>
  <c r="M589" i="30"/>
  <c r="C376" i="30"/>
  <c r="E266" i="30"/>
  <c r="H17" i="28"/>
  <c r="F81" i="18"/>
  <c r="J430" i="30"/>
  <c r="N659" i="30"/>
  <c r="L779" i="30"/>
  <c r="L705" i="30"/>
  <c r="D726" i="30"/>
  <c r="D631" i="30"/>
  <c r="G237" i="30"/>
  <c r="N520" i="28"/>
  <c r="S52" i="28"/>
  <c r="J137" i="28"/>
  <c r="M577" i="30"/>
  <c r="I525" i="30"/>
  <c r="P166" i="28"/>
  <c r="I755" i="30"/>
  <c r="M95" i="30"/>
  <c r="J624" i="30"/>
  <c r="G7" i="30"/>
  <c r="M92" i="30"/>
  <c r="N434" i="30"/>
  <c r="N507" i="30"/>
  <c r="E623" i="30"/>
  <c r="J339" i="30"/>
  <c r="H198" i="30"/>
  <c r="D250" i="30"/>
  <c r="H576" i="30"/>
  <c r="C132" i="30"/>
  <c r="C694" i="30"/>
  <c r="J28" i="30"/>
  <c r="G732" i="30"/>
  <c r="N177" i="28"/>
  <c r="C101" i="30"/>
  <c r="C680" i="30"/>
  <c r="P683" i="28"/>
  <c r="M374" i="30"/>
  <c r="Q223" i="28"/>
  <c r="S307" i="28"/>
  <c r="G700" i="30"/>
  <c r="O776" i="30"/>
  <c r="N280" i="30"/>
  <c r="B388" i="30"/>
  <c r="H205" i="28"/>
  <c r="O402" i="30"/>
  <c r="M330" i="30"/>
  <c r="B534" i="30"/>
  <c r="P813" i="28"/>
  <c r="B352" i="30"/>
  <c r="H23" i="22"/>
  <c r="H281" i="30"/>
  <c r="H177" i="30"/>
  <c r="O603" i="30"/>
  <c r="O233" i="30"/>
  <c r="H531" i="30"/>
  <c r="D603" i="30"/>
  <c r="I231" i="30"/>
  <c r="N78" i="30"/>
  <c r="D442" i="30"/>
  <c r="Q185" i="28"/>
  <c r="H439" i="30"/>
  <c r="H489" i="30"/>
  <c r="J574" i="30"/>
  <c r="D681" i="30"/>
  <c r="Q271" i="28"/>
  <c r="D283" i="30"/>
  <c r="N564" i="30"/>
  <c r="E365" i="30"/>
  <c r="I385" i="30"/>
  <c r="L228" i="30"/>
  <c r="N218" i="30"/>
  <c r="S97" i="28"/>
  <c r="C115" i="30"/>
  <c r="P852" i="28"/>
  <c r="N397" i="30"/>
  <c r="Q380" i="28"/>
  <c r="G574" i="30"/>
  <c r="H388" i="28"/>
  <c r="G717" i="30"/>
  <c r="J515" i="30"/>
  <c r="O360" i="30"/>
  <c r="K148" i="28"/>
  <c r="I55" i="30"/>
  <c r="J154" i="30"/>
  <c r="L659" i="30"/>
  <c r="G194" i="28"/>
  <c r="H289" i="30"/>
  <c r="D456" i="30"/>
  <c r="N528" i="30"/>
  <c r="J627" i="30"/>
  <c r="E416" i="30"/>
  <c r="H346" i="28"/>
  <c r="C57" i="30"/>
  <c r="I340" i="30"/>
  <c r="C458" i="30"/>
  <c r="B749" i="30"/>
  <c r="C778" i="30"/>
  <c r="K73" i="28"/>
  <c r="O545" i="30"/>
  <c r="H254" i="30"/>
  <c r="O341" i="30"/>
  <c r="I723" i="30"/>
  <c r="H340" i="30"/>
  <c r="H806" i="30"/>
  <c r="Q337" i="28"/>
  <c r="E601" i="30"/>
  <c r="E675" i="30"/>
  <c r="K253" i="28"/>
  <c r="O437" i="30"/>
  <c r="K297" i="28"/>
  <c r="L481" i="30"/>
  <c r="N266" i="30"/>
  <c r="I764" i="30"/>
  <c r="E219" i="30"/>
  <c r="J362" i="30"/>
  <c r="K121" i="28"/>
  <c r="N722" i="30"/>
  <c r="N444" i="30"/>
  <c r="B195" i="30"/>
  <c r="J634" i="28"/>
  <c r="M47" i="28"/>
  <c r="J773" i="30"/>
  <c r="M412" i="30"/>
  <c r="G630" i="30"/>
  <c r="E201" i="30"/>
  <c r="C337" i="30"/>
  <c r="D390" i="30"/>
  <c r="D687" i="30"/>
  <c r="M800" i="28"/>
  <c r="I289" i="30"/>
  <c r="D373" i="30"/>
  <c r="J307" i="30"/>
  <c r="H417" i="30"/>
  <c r="G125" i="30"/>
  <c r="D275" i="30"/>
  <c r="C406" i="30"/>
  <c r="M543" i="30"/>
  <c r="S202" i="28"/>
  <c r="O238" i="30"/>
  <c r="H176" i="28"/>
  <c r="C481" i="30"/>
  <c r="M682" i="30"/>
  <c r="D684" i="30"/>
  <c r="H584" i="30"/>
  <c r="D353" i="30"/>
  <c r="D480" i="30"/>
  <c r="N433" i="30"/>
  <c r="G177" i="30"/>
  <c r="D562" i="30"/>
  <c r="C222" i="30"/>
  <c r="J406" i="30"/>
  <c r="L630" i="30"/>
  <c r="E362" i="30"/>
  <c r="N622" i="30"/>
  <c r="L115" i="30"/>
  <c r="J383" i="30"/>
  <c r="P185" i="28"/>
  <c r="K381" i="28"/>
  <c r="I280" i="30"/>
  <c r="C716" i="30"/>
  <c r="I221" i="30"/>
  <c r="Q264" i="28"/>
  <c r="B571" i="30"/>
  <c r="B253" i="30"/>
  <c r="C158" i="30"/>
  <c r="S117" i="28"/>
  <c r="I575" i="30"/>
  <c r="H565" i="30"/>
  <c r="N49" i="28"/>
  <c r="H425" i="30"/>
  <c r="C620" i="30"/>
  <c r="I213" i="25"/>
  <c r="I58" i="30"/>
  <c r="M632" i="30"/>
  <c r="G156" i="30"/>
  <c r="B580" i="30"/>
  <c r="E270" i="30"/>
  <c r="H287" i="30"/>
  <c r="P726" i="28"/>
  <c r="C417" i="30"/>
  <c r="J832" i="28"/>
  <c r="G91" i="30"/>
  <c r="H693" i="30"/>
  <c r="N751" i="30"/>
  <c r="N467" i="30"/>
  <c r="I295" i="30"/>
  <c r="Q531" i="28"/>
  <c r="M778" i="30"/>
  <c r="B456" i="30"/>
  <c r="D475" i="30"/>
  <c r="C387" i="30"/>
  <c r="G833" i="28"/>
  <c r="F10" i="18"/>
  <c r="H191" i="28"/>
  <c r="L465" i="30"/>
  <c r="K233" i="28"/>
  <c r="O599" i="30"/>
  <c r="J334" i="28"/>
  <c r="N460" i="28"/>
  <c r="P817" i="28"/>
  <c r="L417" i="30"/>
  <c r="E17" i="30"/>
  <c r="L132" i="30"/>
  <c r="M8" i="30"/>
  <c r="B412" i="30"/>
  <c r="M78" i="28"/>
  <c r="M514" i="28"/>
  <c r="L336" i="30"/>
  <c r="K328" i="28"/>
  <c r="E545" i="30"/>
  <c r="L49" i="30"/>
  <c r="J795" i="30"/>
  <c r="H68" i="28"/>
  <c r="D420" i="30"/>
  <c r="N225" i="30"/>
  <c r="E253" i="30"/>
  <c r="I752" i="30"/>
  <c r="J309" i="30"/>
  <c r="L415" i="30"/>
  <c r="C226" i="30"/>
  <c r="O475" i="30"/>
  <c r="I71" i="30"/>
  <c r="C466" i="30"/>
  <c r="N219" i="30"/>
  <c r="N736" i="30"/>
  <c r="C327" i="30"/>
  <c r="I610" i="30"/>
  <c r="Q106" i="28"/>
  <c r="J587" i="28"/>
  <c r="M100" i="28"/>
  <c r="I366" i="30"/>
  <c r="E346" i="30"/>
  <c r="D122" i="30"/>
  <c r="H352" i="30"/>
  <c r="C764" i="30"/>
  <c r="N393" i="28"/>
  <c r="M615" i="30"/>
  <c r="P320" i="28"/>
  <c r="C301" i="30"/>
  <c r="S13" i="28"/>
  <c r="D604" i="30"/>
  <c r="E554" i="30"/>
  <c r="S46" i="28"/>
  <c r="L130" i="30"/>
  <c r="G235" i="30"/>
  <c r="H300" i="28"/>
  <c r="N532" i="30"/>
  <c r="B496" i="30"/>
  <c r="M786" i="28"/>
  <c r="D5" i="30"/>
  <c r="D271" i="30"/>
  <c r="I98" i="30"/>
  <c r="H206" i="28"/>
  <c r="G21" i="28"/>
  <c r="M428" i="28"/>
  <c r="I226" i="30"/>
  <c r="O730" i="30"/>
  <c r="I255" i="30"/>
  <c r="G527" i="30"/>
  <c r="B5" i="30"/>
  <c r="J135" i="25"/>
  <c r="K780" i="28"/>
  <c r="H458" i="28"/>
  <c r="M688" i="30"/>
  <c r="G171" i="28"/>
  <c r="E527" i="30"/>
  <c r="D797" i="30"/>
  <c r="K365" i="28"/>
  <c r="G264" i="30"/>
  <c r="M23" i="30"/>
  <c r="N577" i="30"/>
  <c r="I801" i="30"/>
  <c r="H249" i="28"/>
  <c r="L669" i="30"/>
  <c r="J133" i="30"/>
  <c r="D203" i="30"/>
  <c r="H346" i="30"/>
  <c r="G119" i="30"/>
  <c r="O354" i="30"/>
  <c r="C527" i="30"/>
  <c r="M114" i="28"/>
  <c r="J481" i="28"/>
  <c r="H80" i="30"/>
  <c r="Q75" i="28"/>
  <c r="I513" i="30"/>
  <c r="N512" i="28"/>
  <c r="S606" i="28"/>
  <c r="M230" i="28"/>
  <c r="H456" i="28"/>
  <c r="P616" i="28"/>
  <c r="N592" i="30"/>
  <c r="G230" i="28"/>
  <c r="J98" i="30"/>
  <c r="B533" i="30"/>
  <c r="H470" i="30"/>
  <c r="C542" i="30"/>
  <c r="L87" i="30"/>
  <c r="B614" i="30"/>
  <c r="O263" i="30"/>
  <c r="M358" i="30"/>
  <c r="E261" i="30"/>
  <c r="M544" i="30"/>
  <c r="H170" i="30"/>
  <c r="N513" i="28"/>
  <c r="B32" i="30"/>
  <c r="J642" i="28"/>
  <c r="J262" i="30"/>
  <c r="M438" i="28"/>
  <c r="H63" i="28"/>
  <c r="O609" i="30"/>
  <c r="O316" i="30"/>
  <c r="M889" i="28"/>
  <c r="L483" i="30"/>
  <c r="J480" i="30"/>
  <c r="L490" i="30"/>
  <c r="M681" i="30"/>
  <c r="B636" i="30"/>
  <c r="C363" i="30"/>
  <c r="J336" i="30"/>
  <c r="M591" i="30"/>
  <c r="M393" i="28"/>
  <c r="I735" i="30"/>
  <c r="D37" i="30"/>
  <c r="H296" i="30"/>
  <c r="M234" i="30"/>
  <c r="O117" i="30"/>
  <c r="N200" i="30"/>
  <c r="H720" i="30"/>
  <c r="J459" i="30"/>
  <c r="Q353" i="28"/>
  <c r="F33" i="18"/>
  <c r="B621" i="30"/>
  <c r="B609" i="30"/>
  <c r="H706" i="30"/>
  <c r="H240" i="30"/>
  <c r="L519" i="30"/>
  <c r="E187" i="30"/>
  <c r="E316" i="30"/>
  <c r="C710" i="30"/>
  <c r="C435" i="30"/>
  <c r="O422" i="30"/>
  <c r="L178" i="30"/>
  <c r="S206" i="28"/>
  <c r="D705" i="30"/>
  <c r="M598" i="30"/>
  <c r="G218" i="28"/>
  <c r="O105" i="30"/>
  <c r="M364" i="28"/>
  <c r="B634" i="30"/>
  <c r="L469" i="30"/>
  <c r="Q161" i="28"/>
  <c r="N466" i="30"/>
  <c r="L597" i="30"/>
  <c r="G293" i="30"/>
  <c r="K329" i="28"/>
  <c r="N199" i="28"/>
  <c r="P39" i="28"/>
  <c r="I323" i="30"/>
  <c r="H807" i="30"/>
  <c r="C91" i="30"/>
  <c r="C784" i="30"/>
  <c r="B245" i="30"/>
  <c r="D699" i="30"/>
  <c r="J9" i="28"/>
  <c r="G13" i="30"/>
  <c r="N140" i="28"/>
  <c r="G406" i="30"/>
  <c r="C173" i="30"/>
  <c r="N282" i="30"/>
  <c r="I781" i="30"/>
  <c r="M131" i="30"/>
  <c r="E766" i="30"/>
  <c r="N235" i="30"/>
  <c r="S197" i="28"/>
  <c r="K49" i="28"/>
  <c r="C282" i="30"/>
  <c r="D108" i="30"/>
  <c r="M441" i="30"/>
  <c r="S810" i="28"/>
  <c r="B293" i="30"/>
  <c r="G236" i="28"/>
  <c r="J226" i="30"/>
  <c r="L369" i="25"/>
  <c r="G124" i="28"/>
  <c r="N610" i="30"/>
  <c r="M126" i="28"/>
  <c r="B813" i="30"/>
  <c r="M420" i="30"/>
  <c r="L156" i="30"/>
  <c r="S285" i="28"/>
  <c r="Q356" i="28"/>
  <c r="Q184" i="28"/>
  <c r="H399" i="30"/>
  <c r="B522" i="30"/>
  <c r="M416" i="28"/>
  <c r="M808" i="28"/>
  <c r="L734" i="30"/>
  <c r="S869" i="28"/>
  <c r="O329" i="30"/>
  <c r="I420" i="30"/>
  <c r="L68" i="30"/>
  <c r="G394" i="30"/>
  <c r="O471" i="30"/>
  <c r="L638" i="30"/>
  <c r="I46" i="30"/>
  <c r="G453" i="30"/>
  <c r="I542" i="30"/>
  <c r="B581" i="30"/>
  <c r="D4" i="25"/>
  <c r="N483" i="30"/>
  <c r="M775" i="28"/>
  <c r="Q815" i="28"/>
  <c r="L322" i="30"/>
  <c r="C66" i="30"/>
  <c r="H349" i="30"/>
  <c r="L245" i="30"/>
  <c r="J442" i="28"/>
  <c r="M255" i="25"/>
  <c r="J359" i="30"/>
  <c r="J105" i="30"/>
  <c r="B274" i="30"/>
  <c r="B249" i="30"/>
  <c r="I20" i="30"/>
  <c r="E664" i="30"/>
  <c r="I337" i="30"/>
  <c r="N92" i="30"/>
  <c r="E811" i="30"/>
  <c r="M377" i="30"/>
  <c r="Q108" i="28"/>
  <c r="B422" i="30"/>
  <c r="N464" i="28"/>
  <c r="D784" i="30"/>
  <c r="O28" i="30"/>
  <c r="J72" i="28"/>
  <c r="I358" i="25"/>
  <c r="E295" i="30"/>
  <c r="N31" i="28"/>
  <c r="D717" i="30"/>
  <c r="D213" i="30"/>
  <c r="N696" i="30"/>
  <c r="M718" i="30"/>
  <c r="K386" i="28"/>
  <c r="B718" i="30"/>
  <c r="M282" i="30"/>
  <c r="H528" i="30"/>
  <c r="J801" i="30"/>
  <c r="Q245" i="28"/>
  <c r="N383" i="30"/>
  <c r="L560" i="30"/>
  <c r="H524" i="30"/>
  <c r="S198" i="28"/>
  <c r="L475" i="30"/>
  <c r="I629" i="30"/>
  <c r="C6" i="30"/>
  <c r="K242" i="28"/>
  <c r="M435" i="30"/>
  <c r="C822" i="30"/>
  <c r="O319" i="30"/>
  <c r="B258" i="30"/>
  <c r="G280" i="30"/>
  <c r="B731" i="30"/>
  <c r="J341" i="30"/>
  <c r="E621" i="30"/>
  <c r="M284" i="30"/>
  <c r="H715" i="30"/>
  <c r="C598" i="30"/>
  <c r="I750" i="30"/>
  <c r="O457" i="30"/>
  <c r="D26" i="30"/>
  <c r="D364" i="30"/>
  <c r="H788" i="28"/>
  <c r="I438" i="30"/>
  <c r="G193" i="30"/>
  <c r="E148" i="30"/>
  <c r="M764" i="30"/>
  <c r="I397" i="30"/>
  <c r="E285" i="30"/>
  <c r="O15" i="30"/>
  <c r="L261" i="30"/>
  <c r="S235" i="28"/>
  <c r="M148" i="30"/>
  <c r="H575" i="30"/>
  <c r="K811" i="28"/>
  <c r="I115" i="30"/>
  <c r="J188" i="30"/>
  <c r="N410" i="30"/>
  <c r="I724" i="30"/>
  <c r="D13" i="30"/>
  <c r="O161" i="30"/>
  <c r="H484" i="30"/>
  <c r="E751" i="30"/>
  <c r="M454" i="30"/>
  <c r="I363" i="30"/>
  <c r="S265" i="28"/>
  <c r="C249" i="30"/>
  <c r="M102" i="30"/>
  <c r="D265" i="30"/>
  <c r="N71" i="30"/>
  <c r="O195" i="30"/>
  <c r="H331" i="28"/>
  <c r="J187" i="28"/>
  <c r="O176" i="30"/>
  <c r="C400" i="30"/>
  <c r="C648" i="30"/>
  <c r="O441" i="30"/>
  <c r="N337" i="30"/>
  <c r="E15" i="30"/>
  <c r="E282" i="30"/>
  <c r="J243" i="30"/>
  <c r="M258" i="30"/>
  <c r="Q281" i="28"/>
  <c r="L502" i="30"/>
  <c r="I472" i="30"/>
  <c r="G262" i="30"/>
  <c r="I125" i="30"/>
  <c r="J251" i="30"/>
  <c r="P533" i="28"/>
  <c r="N16" i="30"/>
  <c r="J121" i="25"/>
  <c r="J723" i="28"/>
  <c r="J327" i="25"/>
  <c r="O63" i="30"/>
  <c r="G659" i="28"/>
  <c r="G784" i="30"/>
  <c r="B141" i="30"/>
  <c r="M343" i="30"/>
  <c r="L600" i="30"/>
  <c r="L180" i="30"/>
  <c r="C343" i="30"/>
  <c r="J163" i="30"/>
  <c r="L473" i="30"/>
  <c r="C145" i="30"/>
  <c r="K283" i="28"/>
  <c r="E817" i="30"/>
  <c r="Q284" i="28"/>
  <c r="L587" i="30"/>
  <c r="H858" i="28"/>
  <c r="J225" i="25"/>
  <c r="H408" i="28"/>
  <c r="O467" i="30"/>
  <c r="S92" i="28"/>
  <c r="O176" i="25"/>
  <c r="J240" i="30"/>
  <c r="N53" i="28"/>
  <c r="N568" i="28"/>
  <c r="C743" i="30"/>
  <c r="Q70" i="28"/>
  <c r="L108" i="30"/>
  <c r="P314" i="28"/>
  <c r="M111" i="30"/>
  <c r="G361" i="25"/>
  <c r="J312" i="30"/>
  <c r="H429" i="30"/>
  <c r="P85" i="28"/>
  <c r="Q609" i="28"/>
  <c r="Q61" i="28"/>
  <c r="E71" i="30"/>
  <c r="Q297" i="28"/>
  <c r="P205" i="28"/>
  <c r="G597" i="28"/>
  <c r="G208" i="25"/>
  <c r="J55" i="28"/>
  <c r="J97" i="28"/>
  <c r="P127" i="28"/>
  <c r="P730" i="28"/>
  <c r="Q150" i="28"/>
  <c r="H209" i="28"/>
  <c r="H99" i="30"/>
  <c r="N271" i="30"/>
  <c r="G411" i="30"/>
  <c r="C361" i="30"/>
  <c r="I559" i="30"/>
  <c r="H119" i="30"/>
  <c r="G824" i="30"/>
  <c r="L536" i="30"/>
  <c r="J735" i="30"/>
  <c r="G586" i="30"/>
  <c r="G298" i="30"/>
  <c r="E620" i="30"/>
  <c r="O474" i="30"/>
  <c r="N717" i="30"/>
  <c r="D56" i="30"/>
  <c r="B525" i="30"/>
  <c r="O21" i="30"/>
  <c r="J82" i="30"/>
  <c r="O751" i="30"/>
  <c r="I556" i="30"/>
  <c r="H303" i="30"/>
  <c r="L344" i="30"/>
  <c r="E255" i="30"/>
  <c r="N373" i="30"/>
  <c r="D407" i="30"/>
  <c r="G76" i="28"/>
  <c r="G468" i="30"/>
  <c r="O648" i="30"/>
  <c r="N149" i="28"/>
  <c r="B143" i="30"/>
  <c r="I30" i="30"/>
  <c r="I200" i="30"/>
  <c r="E100" i="30"/>
  <c r="D747" i="30"/>
  <c r="K322" i="28"/>
  <c r="G251" i="30"/>
  <c r="B128" i="30"/>
  <c r="J471" i="30"/>
  <c r="G328" i="28"/>
  <c r="G624" i="30"/>
  <c r="I534" i="30"/>
  <c r="D464" i="30"/>
  <c r="M699" i="30"/>
  <c r="D528" i="30"/>
  <c r="D313" i="30"/>
  <c r="H113" i="30"/>
  <c r="H535" i="30"/>
  <c r="B154" i="30"/>
  <c r="O265" i="30"/>
  <c r="N223" i="28"/>
  <c r="H898" i="28"/>
  <c r="C285" i="30"/>
  <c r="O411" i="30"/>
  <c r="L625" i="30"/>
  <c r="E519" i="30"/>
  <c r="E171" i="30"/>
  <c r="H562" i="30"/>
  <c r="N668" i="30"/>
  <c r="G420" i="28"/>
  <c r="J673" i="30"/>
  <c r="O283" i="30"/>
  <c r="J583" i="30"/>
  <c r="C108" i="30"/>
  <c r="H493" i="30"/>
  <c r="H639" i="30"/>
  <c r="K136" i="28"/>
  <c r="L311" i="30"/>
  <c r="H537" i="30"/>
  <c r="O515" i="30"/>
  <c r="S324" i="28"/>
  <c r="C288" i="30"/>
  <c r="M455" i="30"/>
  <c r="S110" i="28"/>
  <c r="J479" i="30"/>
  <c r="M222" i="30"/>
  <c r="M362" i="28"/>
  <c r="D227" i="25"/>
  <c r="M699" i="28"/>
  <c r="O210" i="25"/>
  <c r="K179" i="28"/>
  <c r="N238" i="30"/>
  <c r="N583" i="28"/>
  <c r="S329" i="28"/>
  <c r="G213" i="25"/>
  <c r="M815" i="28"/>
  <c r="G796" i="30"/>
  <c r="H188" i="30"/>
  <c r="I133" i="30"/>
  <c r="K191" i="28"/>
  <c r="S204" i="28"/>
  <c r="B197" i="30"/>
  <c r="N132" i="30"/>
  <c r="M239" i="28"/>
  <c r="D472" i="30"/>
  <c r="J442" i="30"/>
  <c r="L244" i="30"/>
  <c r="G420" i="30"/>
  <c r="H255" i="28"/>
  <c r="N215" i="28"/>
  <c r="N632" i="28"/>
  <c r="E151" i="30"/>
  <c r="B131" i="30"/>
  <c r="P428" i="28"/>
  <c r="Q181" i="28"/>
  <c r="H335" i="30"/>
  <c r="K412" i="28"/>
  <c r="L146" i="30"/>
  <c r="H476" i="28"/>
  <c r="E565" i="30"/>
  <c r="E54" i="30"/>
  <c r="J363" i="28"/>
  <c r="G391" i="30"/>
  <c r="B286" i="30"/>
  <c r="M211" i="28"/>
  <c r="E133" i="30"/>
  <c r="O85" i="30"/>
  <c r="L373" i="30"/>
  <c r="G817" i="30"/>
  <c r="O280" i="30"/>
  <c r="D93" i="25"/>
  <c r="L22" i="30"/>
  <c r="H100" i="30"/>
  <c r="J162" i="28"/>
  <c r="J585" i="28"/>
  <c r="G83" i="30"/>
  <c r="M160" i="30"/>
  <c r="E20" i="30"/>
  <c r="S156" i="28"/>
  <c r="P270" i="28"/>
  <c r="E149" i="30"/>
  <c r="D86" i="30"/>
  <c r="P686" i="28"/>
  <c r="H716" i="30"/>
  <c r="M561" i="30"/>
  <c r="L343" i="30"/>
  <c r="J116" i="28"/>
  <c r="J825" i="30"/>
  <c r="G350" i="30"/>
  <c r="H809" i="30"/>
  <c r="J390" i="28"/>
  <c r="C627" i="30"/>
  <c r="M529" i="30"/>
  <c r="I785" i="30"/>
  <c r="N419" i="30"/>
  <c r="G398" i="30"/>
  <c r="B6" i="30"/>
  <c r="G767" i="30"/>
  <c r="J192" i="30"/>
  <c r="H337" i="30"/>
  <c r="G670" i="30"/>
  <c r="B384" i="30"/>
  <c r="B190" i="30"/>
  <c r="L119" i="30"/>
  <c r="G706" i="30"/>
  <c r="J485" i="30"/>
  <c r="L768" i="30"/>
  <c r="N653" i="28"/>
  <c r="M685" i="30"/>
  <c r="D354" i="30"/>
  <c r="E522" i="30"/>
  <c r="S765" i="28"/>
  <c r="D465" i="30"/>
  <c r="I132" i="30"/>
  <c r="C566" i="30"/>
  <c r="J302" i="30"/>
  <c r="I637" i="30"/>
  <c r="J83" i="30"/>
  <c r="E516" i="30"/>
  <c r="P262" i="28"/>
  <c r="C192" i="30"/>
  <c r="H245" i="28"/>
  <c r="O768" i="30"/>
  <c r="G459" i="30"/>
  <c r="L434" i="30"/>
  <c r="S264" i="28"/>
  <c r="I158" i="30"/>
  <c r="P361" i="28"/>
  <c r="K222" i="28"/>
  <c r="D701" i="30"/>
  <c r="L411" i="30"/>
  <c r="E233" i="30"/>
  <c r="D543" i="30"/>
  <c r="F23" i="18"/>
  <c r="H355" i="30"/>
  <c r="I354" i="30"/>
  <c r="G231" i="30"/>
  <c r="B425" i="30"/>
  <c r="J162" i="30"/>
  <c r="L291" i="30"/>
  <c r="I673" i="30"/>
  <c r="D3" i="30"/>
  <c r="B572" i="30"/>
  <c r="L690" i="30"/>
  <c r="L613" i="30"/>
  <c r="H30" i="30"/>
  <c r="M394" i="30"/>
  <c r="I379" i="30"/>
  <c r="C43" i="30"/>
  <c r="E483" i="30"/>
  <c r="G683" i="30"/>
  <c r="C326" i="30"/>
  <c r="Q126" i="28"/>
  <c r="M745" i="30"/>
  <c r="J687" i="30"/>
  <c r="N132" i="28"/>
  <c r="I285" i="25"/>
  <c r="G476" i="30"/>
  <c r="I191" i="30"/>
  <c r="K231" i="28"/>
  <c r="G491" i="28"/>
  <c r="D439" i="30"/>
  <c r="O46" i="30"/>
  <c r="G99" i="30"/>
  <c r="S823" i="28"/>
  <c r="E754" i="30"/>
  <c r="D290" i="30"/>
  <c r="H856" i="28"/>
  <c r="G447" i="30"/>
  <c r="N103" i="28"/>
  <c r="N104" i="28"/>
  <c r="H435" i="30"/>
  <c r="S68" i="28"/>
  <c r="G400" i="30"/>
  <c r="S184" i="28"/>
  <c r="Q179" i="28"/>
  <c r="D273" i="30"/>
  <c r="N618" i="28"/>
  <c r="K462" i="28"/>
  <c r="N10" i="30"/>
  <c r="L700" i="30"/>
  <c r="M728" i="28"/>
  <c r="M799" i="28"/>
  <c r="C362" i="30"/>
  <c r="J185" i="28"/>
  <c r="J661" i="30"/>
  <c r="C405" i="30"/>
  <c r="C381" i="30"/>
  <c r="H75" i="30"/>
  <c r="D52" i="30"/>
  <c r="H265" i="28"/>
  <c r="D746" i="30"/>
  <c r="C84" i="30"/>
  <c r="I355" i="30"/>
  <c r="M24" i="30"/>
  <c r="S581" i="28"/>
  <c r="J346" i="28"/>
  <c r="J132" i="30"/>
  <c r="J152" i="28"/>
  <c r="J295" i="25"/>
  <c r="J388" i="30"/>
  <c r="N188" i="28"/>
  <c r="P19" i="28"/>
  <c r="N778" i="30"/>
  <c r="P888" i="28"/>
  <c r="D78" i="30"/>
  <c r="O327" i="30"/>
  <c r="H356" i="30"/>
  <c r="C504" i="30"/>
  <c r="J282" i="30"/>
  <c r="E756" i="30"/>
  <c r="E342" i="30"/>
  <c r="D690" i="30"/>
  <c r="D395" i="30"/>
  <c r="N861" i="28"/>
  <c r="G295" i="30"/>
  <c r="I535" i="30"/>
  <c r="M171" i="30"/>
  <c r="N495" i="30"/>
  <c r="L387" i="30"/>
  <c r="H328" i="30"/>
  <c r="I410" i="30"/>
  <c r="J187" i="30"/>
  <c r="L407" i="30"/>
  <c r="J421" i="30"/>
  <c r="N328" i="30"/>
  <c r="B206" i="30"/>
  <c r="M772" i="30"/>
  <c r="M449" i="30"/>
  <c r="G515" i="30"/>
  <c r="S128" i="28"/>
  <c r="N31" i="30"/>
  <c r="H284" i="30"/>
  <c r="D232" i="30"/>
  <c r="M166" i="30"/>
  <c r="Q295" i="28"/>
  <c r="N430" i="30"/>
  <c r="E779" i="30"/>
  <c r="K790" i="28"/>
  <c r="J580" i="30"/>
  <c r="D511" i="30"/>
  <c r="L631" i="30"/>
  <c r="G268" i="30"/>
  <c r="N505" i="30"/>
  <c r="C595" i="30"/>
  <c r="I792" i="30"/>
  <c r="J360" i="28"/>
  <c r="O244" i="30"/>
  <c r="G384" i="28"/>
  <c r="J228" i="30"/>
  <c r="B324" i="30"/>
  <c r="O194" i="30"/>
  <c r="O499" i="30"/>
  <c r="H826" i="30"/>
  <c r="B397" i="30"/>
  <c r="D204" i="30"/>
  <c r="G702" i="30"/>
  <c r="J137" i="30"/>
  <c r="M796" i="30"/>
  <c r="S292" i="28"/>
  <c r="N384" i="30"/>
  <c r="H306" i="30"/>
  <c r="J525" i="30"/>
  <c r="D337" i="30"/>
  <c r="G356" i="30"/>
  <c r="M191" i="30"/>
  <c r="M735" i="30"/>
  <c r="O568" i="30"/>
  <c r="O340" i="30"/>
  <c r="O757" i="30"/>
  <c r="D791" i="30"/>
  <c r="O222" i="30"/>
  <c r="E329" i="30"/>
  <c r="D429" i="30"/>
  <c r="L90" i="30"/>
  <c r="D485" i="30"/>
  <c r="B490" i="30"/>
  <c r="B313" i="30"/>
  <c r="O150" i="30"/>
  <c r="I651" i="30"/>
  <c r="K843" i="28"/>
  <c r="N878" i="28"/>
  <c r="C211" i="30"/>
  <c r="Q719" i="28"/>
  <c r="E21" i="30"/>
  <c r="H429" i="28"/>
  <c r="C10" i="25"/>
  <c r="M125" i="25"/>
  <c r="N335" i="28"/>
  <c r="Q851" i="28"/>
  <c r="F64" i="18"/>
  <c r="H725" i="30"/>
  <c r="C727" i="30"/>
  <c r="N213" i="30"/>
  <c r="G270" i="30"/>
  <c r="G524" i="30"/>
  <c r="N794" i="28"/>
  <c r="L240" i="30"/>
  <c r="S830" i="28"/>
  <c r="E286" i="30"/>
  <c r="B650" i="30"/>
  <c r="I116" i="25"/>
  <c r="H315" i="30"/>
  <c r="H69" i="28"/>
  <c r="M598" i="28"/>
  <c r="J289" i="25"/>
  <c r="N134" i="28"/>
  <c r="E424" i="30"/>
  <c r="M627" i="28"/>
  <c r="B509" i="30"/>
  <c r="M278" i="28"/>
  <c r="B19" i="30"/>
  <c r="K401" i="28"/>
  <c r="S70" i="28"/>
  <c r="G26" i="30"/>
  <c r="P338" i="28"/>
  <c r="D190" i="30"/>
  <c r="F292" i="25"/>
  <c r="D39" i="30"/>
  <c r="C213" i="30"/>
  <c r="Q215" i="28"/>
  <c r="K158" i="28"/>
  <c r="I165" i="30"/>
  <c r="K225" i="28"/>
  <c r="D25" i="30"/>
  <c r="K553" i="28"/>
  <c r="C522" i="30"/>
  <c r="B15" i="30"/>
  <c r="J311" i="30"/>
  <c r="H104" i="30"/>
  <c r="S405" i="28"/>
  <c r="K47" i="28"/>
  <c r="B205" i="30"/>
  <c r="O393" i="30"/>
  <c r="G115" i="30"/>
  <c r="C105" i="30"/>
  <c r="P236" i="28"/>
  <c r="E409" i="30"/>
  <c r="G751" i="30"/>
  <c r="E90" i="30"/>
  <c r="N252" i="28"/>
  <c r="J457" i="30"/>
  <c r="G756" i="28"/>
  <c r="O718" i="30"/>
  <c r="N10" i="28"/>
  <c r="C298" i="30"/>
  <c r="I826" i="30"/>
  <c r="N348" i="30"/>
  <c r="N332" i="30"/>
  <c r="Q133" i="28"/>
  <c r="J667" i="30"/>
  <c r="E612" i="30"/>
  <c r="M269" i="30"/>
  <c r="N100" i="28"/>
  <c r="E142" i="30"/>
  <c r="O141" i="30"/>
  <c r="P839" i="28"/>
  <c r="B443" i="30"/>
  <c r="O521" i="30"/>
  <c r="G392" i="28"/>
  <c r="J758" i="30"/>
  <c r="O349" i="30"/>
  <c r="M165" i="28"/>
  <c r="O25" i="30"/>
  <c r="C412" i="30"/>
  <c r="E711" i="30"/>
  <c r="P319" i="28"/>
  <c r="H209" i="30"/>
  <c r="M33" i="30"/>
  <c r="D700" i="30"/>
  <c r="J397" i="30"/>
  <c r="E157" i="30"/>
  <c r="L75" i="30"/>
  <c r="J496" i="30"/>
  <c r="C194" i="30"/>
  <c r="P130" i="28"/>
  <c r="N732" i="30"/>
  <c r="M568" i="30"/>
  <c r="H442" i="30"/>
  <c r="J26" i="30"/>
  <c r="G390" i="30"/>
  <c r="O168" i="30"/>
  <c r="N620" i="30"/>
  <c r="N167" i="30"/>
  <c r="I477" i="30"/>
  <c r="S309" i="28"/>
  <c r="J252" i="30"/>
  <c r="N58" i="30"/>
  <c r="N814" i="28"/>
  <c r="M423" i="30"/>
  <c r="E110" i="30"/>
  <c r="G133" i="30"/>
  <c r="I122" i="30"/>
  <c r="O775" i="30"/>
  <c r="B366" i="30"/>
  <c r="L57" i="30"/>
  <c r="O548" i="30"/>
  <c r="C164" i="25"/>
  <c r="I102" i="30"/>
  <c r="L442" i="30"/>
  <c r="G244" i="30"/>
  <c r="O689" i="30"/>
  <c r="H314" i="30"/>
  <c r="H834" i="28"/>
  <c r="H331" i="30"/>
  <c r="H621" i="30"/>
  <c r="M819" i="28"/>
  <c r="P200" i="28"/>
  <c r="L21" i="30"/>
  <c r="J874" i="28"/>
  <c r="D50" i="25"/>
  <c r="M484" i="30"/>
  <c r="L28" i="22"/>
  <c r="J199" i="28"/>
  <c r="L260" i="25"/>
  <c r="P168" i="28"/>
  <c r="C493" i="30"/>
  <c r="J574" i="28"/>
  <c r="E202" i="30"/>
  <c r="H132" i="30"/>
  <c r="J22" i="28"/>
  <c r="S367" i="28"/>
  <c r="J498" i="30"/>
  <c r="K162" i="28"/>
  <c r="L260" i="30"/>
  <c r="D206" i="30"/>
  <c r="O162" i="30"/>
  <c r="I173" i="30"/>
  <c r="D826" i="30"/>
  <c r="B625" i="30"/>
  <c r="P880" i="28"/>
  <c r="M867" i="28"/>
  <c r="C543" i="30"/>
  <c r="L268" i="30"/>
  <c r="D453" i="30"/>
  <c r="N77" i="30"/>
  <c r="K347" i="28"/>
  <c r="J74" i="30"/>
  <c r="S94" i="28"/>
  <c r="J566" i="28"/>
  <c r="K218" i="28"/>
  <c r="N150" i="30"/>
  <c r="M236" i="28"/>
  <c r="I315" i="30"/>
  <c r="K20" i="28"/>
  <c r="C122" i="30"/>
  <c r="K579" i="28"/>
  <c r="I347" i="30"/>
  <c r="E539" i="30"/>
  <c r="J85" i="30"/>
  <c r="N296" i="28"/>
  <c r="I129" i="25"/>
  <c r="C581" i="30"/>
  <c r="P437" i="28"/>
  <c r="J265" i="30"/>
  <c r="E267" i="30"/>
  <c r="H55" i="28"/>
  <c r="M613" i="30"/>
  <c r="G328" i="30"/>
  <c r="D286" i="30"/>
  <c r="G746" i="30"/>
  <c r="M224" i="30"/>
  <c r="H352" i="28"/>
  <c r="E813" i="30"/>
  <c r="J812" i="30"/>
  <c r="I486" i="30"/>
  <c r="E653" i="30"/>
  <c r="O721" i="30"/>
  <c r="I446" i="30"/>
  <c r="B375" i="30"/>
  <c r="I448" i="30"/>
  <c r="I351" i="30"/>
  <c r="D328" i="30"/>
  <c r="I601" i="30"/>
  <c r="N426" i="30"/>
  <c r="F107" i="18"/>
  <c r="M70" i="30"/>
  <c r="K872" i="28"/>
  <c r="N268" i="30"/>
  <c r="L209" i="30"/>
  <c r="G283" i="28"/>
  <c r="G196" i="30"/>
  <c r="G780" i="30"/>
  <c r="J86" i="30"/>
  <c r="I576" i="30"/>
  <c r="I539" i="30"/>
  <c r="N207" i="30"/>
  <c r="Q269" i="28"/>
  <c r="H13" i="22"/>
  <c r="G820" i="30"/>
  <c r="K633" i="28"/>
  <c r="N164" i="30"/>
  <c r="O258" i="30"/>
  <c r="E114" i="30"/>
  <c r="M573" i="30"/>
  <c r="J129" i="28"/>
  <c r="H468" i="28"/>
  <c r="P801" i="28"/>
  <c r="K351" i="28"/>
  <c r="G563" i="30"/>
  <c r="L295" i="30"/>
  <c r="K285" i="28"/>
  <c r="G426" i="30"/>
  <c r="H82" i="30"/>
  <c r="J211" i="30"/>
  <c r="G154" i="28"/>
  <c r="H39" i="30"/>
  <c r="N546" i="30"/>
  <c r="O101" i="30"/>
  <c r="I235" i="30"/>
  <c r="I297" i="30"/>
  <c r="N379" i="30"/>
  <c r="H733" i="28"/>
  <c r="E106" i="30"/>
  <c r="I139" i="30"/>
  <c r="L673" i="30"/>
  <c r="I312" i="30"/>
  <c r="K193" i="28"/>
  <c r="C209" i="30"/>
  <c r="I567" i="30"/>
  <c r="I334" i="30"/>
  <c r="B585" i="30"/>
  <c r="J752" i="30"/>
  <c r="G103" i="30"/>
  <c r="M128" i="25"/>
  <c r="G242" i="25"/>
  <c r="O148" i="25"/>
  <c r="J200" i="30"/>
  <c r="H283" i="30"/>
  <c r="L112" i="30"/>
  <c r="N555" i="30"/>
  <c r="P749" i="28"/>
  <c r="L167" i="30"/>
  <c r="M676" i="30"/>
  <c r="L97" i="30"/>
  <c r="L281" i="30"/>
  <c r="H717" i="30"/>
  <c r="P623" i="28"/>
  <c r="D271" i="25"/>
  <c r="D542" i="30"/>
  <c r="J483" i="30"/>
  <c r="N294" i="30"/>
  <c r="M96" i="28"/>
  <c r="H871" i="28"/>
  <c r="H671" i="30"/>
  <c r="N24" i="30"/>
  <c r="Q383" i="28"/>
  <c r="H367" i="30"/>
  <c r="B67" i="30"/>
  <c r="I510" i="30"/>
  <c r="J285" i="25"/>
  <c r="I53" i="25"/>
  <c r="H19" i="30"/>
  <c r="H761" i="30"/>
  <c r="H355" i="28"/>
  <c r="J63" i="28"/>
  <c r="J656" i="30"/>
  <c r="G378" i="28"/>
  <c r="Q128" i="28"/>
  <c r="M773" i="28"/>
  <c r="J48" i="30"/>
  <c r="N488" i="30"/>
  <c r="O531" i="30"/>
  <c r="N271" i="28"/>
  <c r="D289" i="30"/>
  <c r="D458" i="30"/>
  <c r="N503" i="30"/>
  <c r="I69" i="30"/>
  <c r="M520" i="28"/>
  <c r="C517" i="30"/>
  <c r="M560" i="30"/>
  <c r="P122" i="28"/>
  <c r="N41" i="30"/>
  <c r="H269" i="30"/>
  <c r="H110" i="28"/>
  <c r="F227" i="25"/>
  <c r="B684" i="30"/>
  <c r="M289" i="30"/>
  <c r="K747" i="28"/>
  <c r="H127" i="28"/>
  <c r="I511" i="30"/>
  <c r="O484" i="30"/>
  <c r="N222" i="30"/>
  <c r="N454" i="30"/>
  <c r="K782" i="28"/>
  <c r="E386" i="30"/>
  <c r="L194" i="30"/>
  <c r="C54" i="30"/>
  <c r="K404" i="28"/>
  <c r="S288" i="28"/>
  <c r="N605" i="30"/>
  <c r="M340" i="30"/>
  <c r="J27" i="25"/>
  <c r="H586" i="30"/>
  <c r="I449" i="30"/>
  <c r="C220" i="30"/>
  <c r="L722" i="30"/>
  <c r="E375" i="30"/>
  <c r="C146" i="30"/>
  <c r="D291" i="30"/>
  <c r="J379" i="30"/>
  <c r="P225" i="28"/>
  <c r="H679" i="30"/>
  <c r="N283" i="28"/>
  <c r="C724" i="30"/>
  <c r="H421" i="30"/>
  <c r="C265" i="30"/>
  <c r="L484" i="30"/>
  <c r="J347" i="30"/>
  <c r="M785" i="30"/>
  <c r="G418" i="30"/>
  <c r="I665" i="30"/>
  <c r="I465" i="30"/>
  <c r="C56" i="30"/>
  <c r="D171" i="30"/>
  <c r="K311" i="28"/>
  <c r="H60" i="28"/>
  <c r="J478" i="30"/>
  <c r="H758" i="30"/>
  <c r="B619" i="30"/>
  <c r="E322" i="30"/>
  <c r="E327" i="30"/>
  <c r="G547" i="30"/>
  <c r="D704" i="30"/>
  <c r="G580" i="30"/>
  <c r="L253" i="30"/>
  <c r="N15" i="28"/>
  <c r="G521" i="28"/>
  <c r="N20" i="30"/>
  <c r="G477" i="28"/>
  <c r="C707" i="30"/>
  <c r="J744" i="30"/>
  <c r="H110" i="30"/>
  <c r="H315" i="28"/>
  <c r="K729" i="28"/>
  <c r="C40" i="30"/>
  <c r="F85" i="18"/>
  <c r="P674" i="28"/>
  <c r="J403" i="28"/>
  <c r="J704" i="28"/>
  <c r="E796" i="30"/>
  <c r="E639" i="30"/>
  <c r="G589" i="30"/>
  <c r="L143" i="30"/>
  <c r="G741" i="28"/>
  <c r="M17" i="30"/>
  <c r="N46" i="30"/>
  <c r="C453" i="30"/>
  <c r="N274" i="28"/>
  <c r="J688" i="28"/>
  <c r="J178" i="28"/>
  <c r="J545" i="30"/>
  <c r="I635" i="30"/>
  <c r="N385" i="30"/>
  <c r="G481" i="30"/>
  <c r="I214" i="30"/>
  <c r="G65" i="28"/>
  <c r="E11" i="30"/>
  <c r="S559" i="28"/>
  <c r="E273" i="30"/>
  <c r="N28" i="28"/>
  <c r="C64" i="25"/>
  <c r="D294" i="30"/>
  <c r="Q53" i="28"/>
  <c r="N646" i="28"/>
  <c r="D4" i="30"/>
  <c r="N655" i="30"/>
  <c r="E690" i="30"/>
  <c r="C519" i="30"/>
  <c r="P250" i="28"/>
  <c r="S383" i="28"/>
  <c r="I80" i="30"/>
  <c r="Q263" i="28"/>
  <c r="J29" i="28"/>
  <c r="G465" i="30"/>
  <c r="G213" i="28"/>
  <c r="C513" i="30"/>
  <c r="I307" i="30"/>
  <c r="M340" i="25"/>
  <c r="M66" i="30"/>
  <c r="H293" i="28"/>
  <c r="E458" i="30"/>
  <c r="I196" i="30"/>
  <c r="L797" i="30"/>
  <c r="L272" i="30"/>
  <c r="H57" i="28"/>
  <c r="S192" i="28"/>
  <c r="M499" i="30"/>
  <c r="L51" i="30"/>
  <c r="H27" i="30"/>
  <c r="C684" i="30"/>
  <c r="C117" i="30"/>
  <c r="J639" i="30"/>
  <c r="N163" i="28"/>
  <c r="G642" i="28"/>
  <c r="G21" i="25"/>
  <c r="H326" i="30"/>
  <c r="S791" i="28"/>
  <c r="S404" i="28"/>
  <c r="L225" i="25"/>
  <c r="O502" i="30"/>
  <c r="G240" i="30"/>
  <c r="G865" i="28"/>
  <c r="D324" i="30"/>
  <c r="N299" i="28"/>
  <c r="J102" i="30"/>
  <c r="D264" i="30"/>
  <c r="H865" i="28"/>
  <c r="H406" i="30"/>
  <c r="J776" i="30"/>
  <c r="D804" i="30"/>
  <c r="N153" i="28"/>
  <c r="J352" i="30"/>
  <c r="H759" i="30"/>
  <c r="M199" i="28"/>
  <c r="Q96" i="28"/>
  <c r="H389" i="28"/>
  <c r="L207" i="30"/>
  <c r="I743" i="30"/>
  <c r="I228" i="30"/>
  <c r="I473" i="30"/>
  <c r="Q374" i="28"/>
  <c r="C670" i="30"/>
  <c r="L204" i="30"/>
  <c r="F270" i="25"/>
  <c r="S293" i="28"/>
  <c r="J86" i="28"/>
  <c r="G658" i="28"/>
  <c r="L472" i="30"/>
  <c r="B794" i="30"/>
  <c r="L763" i="30"/>
  <c r="L573" i="30"/>
  <c r="K362" i="28"/>
  <c r="G573" i="28"/>
  <c r="D266" i="30"/>
  <c r="O793" i="30"/>
  <c r="B430" i="30"/>
  <c r="S170" i="28"/>
  <c r="N154" i="30"/>
  <c r="P215" i="28"/>
  <c r="C568" i="30"/>
  <c r="H345" i="30"/>
  <c r="Q36" i="28"/>
  <c r="M556" i="30"/>
  <c r="H168" i="30"/>
  <c r="H45" i="28"/>
  <c r="D352" i="30"/>
  <c r="M99" i="30"/>
  <c r="N411" i="30"/>
  <c r="E784" i="30"/>
  <c r="S377" i="28"/>
  <c r="J551" i="28"/>
  <c r="E168" i="30"/>
  <c r="J691" i="30"/>
  <c r="Q41" i="28"/>
  <c r="K32" i="28"/>
  <c r="Q176" i="28"/>
  <c r="J113" i="30"/>
  <c r="K235" i="28"/>
  <c r="K45" i="28"/>
  <c r="P50" i="28"/>
  <c r="J37" i="25"/>
  <c r="P781" i="28"/>
  <c r="E195" i="30"/>
  <c r="B323" i="30"/>
  <c r="C336" i="30"/>
  <c r="M787" i="28"/>
  <c r="J313" i="28"/>
  <c r="N421" i="28"/>
  <c r="K477" i="28"/>
  <c r="M864" i="28"/>
  <c r="D422" i="30"/>
  <c r="E731" i="30"/>
  <c r="H359" i="30"/>
  <c r="J345" i="28"/>
  <c r="D205" i="30"/>
  <c r="K631" i="28"/>
  <c r="J170" i="30"/>
  <c r="P325" i="28"/>
  <c r="G305" i="30"/>
  <c r="L390" i="30"/>
  <c r="H111" i="28"/>
  <c r="K706" i="28"/>
  <c r="J778" i="30"/>
  <c r="D445" i="30"/>
  <c r="J563" i="30"/>
  <c r="L413" i="30"/>
  <c r="J291" i="30"/>
  <c r="N390" i="30"/>
  <c r="K56" i="28"/>
  <c r="S20" i="28"/>
  <c r="N56" i="30"/>
  <c r="H14" i="22"/>
  <c r="F255" i="25"/>
  <c r="N533" i="28"/>
  <c r="P137" i="28"/>
  <c r="H189" i="30"/>
  <c r="Q249" i="28"/>
  <c r="M27" i="30"/>
  <c r="E92" i="30"/>
  <c r="N644" i="28"/>
  <c r="M301" i="30"/>
  <c r="O519" i="30"/>
  <c r="I774" i="30"/>
  <c r="B391" i="30"/>
  <c r="H297" i="30"/>
  <c r="B649" i="30"/>
  <c r="O192" i="30"/>
  <c r="L512" i="30"/>
  <c r="M72" i="28"/>
  <c r="Q372" i="28"/>
  <c r="J651" i="28"/>
  <c r="H97" i="30"/>
  <c r="B97" i="30"/>
  <c r="N703" i="28"/>
  <c r="O226" i="30"/>
  <c r="G425" i="30"/>
  <c r="J819" i="28"/>
  <c r="J820" i="30"/>
  <c r="M767" i="30"/>
  <c r="O408" i="30"/>
  <c r="H578" i="30"/>
  <c r="H62" i="30"/>
  <c r="E599" i="30"/>
  <c r="K189" i="28"/>
  <c r="F80" i="18"/>
  <c r="N21" i="28"/>
  <c r="H297" i="28"/>
  <c r="M828" i="28"/>
  <c r="H688" i="28"/>
  <c r="O357" i="30"/>
  <c r="M422" i="28"/>
  <c r="N227" i="28"/>
  <c r="D709" i="30"/>
  <c r="S747" i="28"/>
  <c r="M415" i="30"/>
  <c r="K489" i="28"/>
  <c r="G720" i="28"/>
  <c r="Q460" i="28"/>
  <c r="S505" i="28"/>
  <c r="H581" i="30"/>
  <c r="H602" i="30"/>
  <c r="H100" i="28"/>
  <c r="Q196" i="28"/>
  <c r="L632" i="30"/>
  <c r="H600" i="30"/>
  <c r="D358" i="30"/>
  <c r="P34" i="28"/>
  <c r="G325" i="28"/>
  <c r="E38" i="30"/>
  <c r="M169" i="30"/>
  <c r="P279" i="28"/>
  <c r="O3" i="30"/>
  <c r="L26" i="22"/>
  <c r="B115" i="30"/>
  <c r="M52" i="28"/>
  <c r="K632" i="28"/>
  <c r="Q240" i="28"/>
  <c r="B359" i="30"/>
  <c r="D790" i="30"/>
  <c r="E470" i="30"/>
  <c r="G413" i="28"/>
  <c r="B105" i="30"/>
  <c r="N208" i="30"/>
  <c r="G62" i="30"/>
  <c r="H499" i="30"/>
  <c r="B16" i="30"/>
  <c r="J191" i="28"/>
  <c r="D411" i="30"/>
  <c r="G557" i="30"/>
  <c r="I524" i="30"/>
  <c r="L366" i="30"/>
  <c r="C700" i="30"/>
  <c r="N746" i="30"/>
  <c r="D396" i="30"/>
  <c r="J296" i="25"/>
  <c r="H213" i="30"/>
  <c r="O29" i="30"/>
  <c r="I616" i="30"/>
  <c r="O446" i="30"/>
  <c r="K531" i="28"/>
  <c r="D212" i="30"/>
  <c r="N303" i="30"/>
  <c r="O494" i="30"/>
  <c r="M240" i="30"/>
  <c r="H215" i="30"/>
  <c r="M312" i="30"/>
  <c r="J700" i="30"/>
  <c r="H109" i="30"/>
  <c r="P323" i="28"/>
  <c r="B52" i="30"/>
  <c r="F90" i="18"/>
  <c r="J572" i="28"/>
  <c r="M214" i="30"/>
  <c r="B602" i="30"/>
  <c r="N346" i="28"/>
  <c r="Q37" i="28"/>
  <c r="S420" i="28"/>
  <c r="M555" i="30"/>
  <c r="K788" i="28"/>
  <c r="Q191" i="28"/>
  <c r="G185" i="25"/>
  <c r="Q164" i="28"/>
  <c r="O41" i="30"/>
  <c r="H106" i="28"/>
  <c r="C675" i="30"/>
  <c r="B536" i="30"/>
  <c r="H92" i="30"/>
  <c r="J131" i="25"/>
  <c r="G872" i="28"/>
  <c r="M316" i="30"/>
  <c r="M890" i="28"/>
  <c r="N690" i="30"/>
  <c r="I38" i="30"/>
  <c r="M604" i="30"/>
  <c r="G103" i="28"/>
  <c r="B417" i="30"/>
  <c r="S141" i="28"/>
  <c r="I243" i="30"/>
  <c r="I516" i="30"/>
  <c r="H224" i="28"/>
  <c r="L13" i="25"/>
  <c r="D102" i="30"/>
  <c r="G626" i="28"/>
  <c r="J199" i="25"/>
  <c r="I324" i="30"/>
  <c r="F12" i="25"/>
  <c r="C176" i="25"/>
  <c r="M312" i="28"/>
  <c r="M469" i="30"/>
  <c r="J706" i="30"/>
  <c r="K265" i="28"/>
  <c r="D331" i="30"/>
  <c r="N80" i="28"/>
  <c r="L157" i="30"/>
  <c r="O313" i="30"/>
  <c r="H803" i="28"/>
  <c r="B703" i="30"/>
  <c r="L420" i="30"/>
  <c r="I292" i="30"/>
  <c r="S796" i="28"/>
  <c r="C336" i="25"/>
  <c r="S315" i="28"/>
  <c r="I190" i="30"/>
  <c r="M789" i="28"/>
  <c r="N262" i="28"/>
  <c r="C773" i="30"/>
  <c r="G608" i="28"/>
  <c r="S697" i="28"/>
  <c r="H365" i="28"/>
  <c r="H469" i="30"/>
  <c r="M774" i="30"/>
  <c r="J207" i="30"/>
  <c r="G8" i="28"/>
  <c r="C807" i="30"/>
  <c r="M436" i="30"/>
  <c r="E727" i="30"/>
  <c r="O94" i="30"/>
  <c r="S255" i="28"/>
  <c r="H890" i="28"/>
  <c r="E557" i="30"/>
  <c r="N17" i="28"/>
  <c r="P422" i="28"/>
  <c r="J184" i="28"/>
  <c r="G269" i="28"/>
  <c r="Q861" i="28"/>
  <c r="G294" i="28"/>
  <c r="G233" i="25"/>
  <c r="B45" i="30"/>
  <c r="C95" i="30"/>
  <c r="H747" i="28"/>
  <c r="O262" i="30"/>
  <c r="G763" i="30"/>
  <c r="B574" i="30"/>
  <c r="M281" i="30"/>
  <c r="H354" i="28"/>
  <c r="E173" i="30"/>
  <c r="M437" i="30"/>
  <c r="M76" i="30"/>
  <c r="D177" i="30"/>
  <c r="M297" i="28"/>
  <c r="B220" i="30"/>
  <c r="S477" i="28"/>
  <c r="I82" i="30"/>
  <c r="M814" i="28"/>
  <c r="C682" i="30"/>
  <c r="L17" i="25"/>
  <c r="H817" i="30"/>
  <c r="O633" i="30"/>
  <c r="M741" i="30"/>
  <c r="G98" i="28"/>
  <c r="G626" i="30"/>
  <c r="M621" i="30"/>
  <c r="G165" i="30"/>
  <c r="C452" i="30"/>
  <c r="D288" i="25"/>
  <c r="D292" i="30"/>
  <c r="B444" i="30"/>
  <c r="L265" i="30"/>
  <c r="S189" i="28"/>
  <c r="E521" i="30"/>
  <c r="H699" i="30"/>
  <c r="E532" i="30"/>
  <c r="S11" i="28"/>
  <c r="N652" i="30"/>
  <c r="M149" i="28"/>
  <c r="G826" i="30"/>
  <c r="N591" i="30"/>
  <c r="G96" i="28"/>
  <c r="S133" i="28"/>
  <c r="E548" i="30"/>
  <c r="M289" i="28"/>
  <c r="L171" i="30"/>
  <c r="D733" i="30"/>
  <c r="N62" i="30"/>
  <c r="J267" i="25"/>
  <c r="E441" i="30"/>
  <c r="H173" i="30"/>
  <c r="M405" i="28"/>
  <c r="C697" i="30"/>
  <c r="I115" i="25"/>
  <c r="H382" i="28"/>
  <c r="J254" i="30"/>
  <c r="B820" i="30"/>
  <c r="H606" i="28"/>
  <c r="I433" i="30"/>
  <c r="M148" i="28"/>
  <c r="H526" i="28"/>
  <c r="J135" i="30"/>
  <c r="O69" i="30"/>
  <c r="E104" i="30"/>
  <c r="M342" i="30"/>
  <c r="J272" i="28"/>
  <c r="N183" i="28"/>
  <c r="I25" i="30"/>
  <c r="C117" i="25"/>
  <c r="N282" i="28"/>
  <c r="C180" i="30"/>
  <c r="C260" i="30"/>
  <c r="D504" i="30"/>
  <c r="M713" i="30"/>
  <c r="E251" i="30"/>
  <c r="C512" i="30"/>
  <c r="M528" i="30"/>
  <c r="C480" i="30"/>
  <c r="O65" i="25"/>
  <c r="B85" i="30"/>
  <c r="M882" i="28"/>
  <c r="L196" i="25"/>
  <c r="L226" i="30"/>
  <c r="F46" i="18"/>
  <c r="S196" i="28"/>
  <c r="D292" i="25"/>
  <c r="I344" i="30"/>
  <c r="C295" i="30"/>
  <c r="J185" i="25"/>
  <c r="L128" i="30"/>
  <c r="B759" i="30"/>
  <c r="C240" i="30"/>
  <c r="B345" i="30"/>
  <c r="C817" i="30"/>
  <c r="H102" i="30"/>
  <c r="E326" i="30"/>
  <c r="G482" i="30"/>
  <c r="M624" i="30"/>
  <c r="H449" i="30"/>
  <c r="D23" i="30"/>
  <c r="H390" i="30"/>
  <c r="C90" i="25"/>
  <c r="P642" i="28"/>
  <c r="O95" i="25"/>
  <c r="N616" i="30"/>
  <c r="G721" i="28"/>
  <c r="N581" i="30"/>
  <c r="S73" i="28"/>
  <c r="D548" i="30"/>
  <c r="J576" i="30"/>
  <c r="C780" i="30"/>
  <c r="J176" i="30"/>
  <c r="B535" i="30"/>
  <c r="M263" i="30"/>
  <c r="J144" i="30"/>
  <c r="J207" i="28"/>
  <c r="H749" i="30"/>
  <c r="F52" i="18"/>
  <c r="O782" i="30"/>
  <c r="C806" i="30"/>
  <c r="J229" i="30"/>
  <c r="L500" i="30"/>
  <c r="L454" i="30"/>
  <c r="I699" i="30"/>
  <c r="E543" i="30"/>
  <c r="O723" i="30"/>
  <c r="N366" i="30"/>
  <c r="G90" i="30"/>
  <c r="J112" i="30"/>
  <c r="J629" i="30"/>
  <c r="P227" i="28"/>
  <c r="S354" i="28"/>
  <c r="J290" i="28"/>
  <c r="J472" i="30"/>
  <c r="C239" i="30"/>
  <c r="B562" i="30"/>
  <c r="N506" i="28"/>
  <c r="S415" i="28"/>
  <c r="K517" i="28"/>
  <c r="P109" i="28"/>
  <c r="B277" i="30"/>
  <c r="B113" i="30"/>
  <c r="O259" i="30"/>
  <c r="J258" i="30"/>
  <c r="B336" i="30"/>
  <c r="B193" i="30"/>
  <c r="I210" i="30"/>
  <c r="E158" i="30"/>
  <c r="C148" i="30"/>
  <c r="M294" i="30"/>
  <c r="B607" i="30"/>
  <c r="N105" i="30"/>
  <c r="G108" i="30"/>
  <c r="L282" i="30"/>
  <c r="N262" i="30"/>
  <c r="P69" i="28"/>
  <c r="M622" i="30"/>
  <c r="G78" i="25"/>
  <c r="G142" i="28"/>
  <c r="J189" i="28"/>
  <c r="N341" i="30"/>
  <c r="E701" i="30"/>
  <c r="L74" i="30"/>
  <c r="N636" i="30"/>
  <c r="H235" i="30"/>
  <c r="J412" i="30"/>
  <c r="N52" i="30"/>
  <c r="I319" i="25"/>
  <c r="K368" i="28"/>
  <c r="M487" i="28"/>
  <c r="J160" i="30"/>
  <c r="D225" i="30"/>
  <c r="L224" i="30"/>
  <c r="P455" i="28"/>
  <c r="M319" i="30"/>
  <c r="I201" i="25"/>
  <c r="P86" i="28"/>
  <c r="M754" i="30"/>
  <c r="C388" i="30"/>
  <c r="K372" i="28"/>
  <c r="L327" i="30"/>
  <c r="D409" i="30"/>
  <c r="E257" i="30"/>
  <c r="N304" i="28"/>
  <c r="E143" i="30"/>
  <c r="N448" i="30"/>
  <c r="N129" i="28"/>
  <c r="G120" i="30"/>
  <c r="D329" i="30"/>
  <c r="M368" i="28"/>
  <c r="G419" i="28"/>
  <c r="N455" i="30"/>
  <c r="O455" i="30"/>
  <c r="B825" i="30"/>
  <c r="E70" i="30"/>
  <c r="N39" i="30"/>
  <c r="K820" i="28"/>
  <c r="N122" i="28"/>
  <c r="N346" i="30"/>
  <c r="N113" i="28"/>
  <c r="J426" i="30"/>
  <c r="N416" i="30"/>
  <c r="K876" i="28"/>
  <c r="O503" i="30"/>
  <c r="I374" i="30"/>
  <c r="G898" i="28"/>
  <c r="M576" i="30"/>
  <c r="M585" i="30"/>
  <c r="S66" i="28"/>
  <c r="Q207" i="28"/>
  <c r="G242" i="30"/>
  <c r="P295" i="28"/>
  <c r="M53" i="28"/>
  <c r="B419" i="30"/>
  <c r="B144" i="30"/>
  <c r="H716" i="28"/>
  <c r="J325" i="30"/>
  <c r="K649" i="28"/>
  <c r="S512" i="28"/>
  <c r="G591" i="30"/>
  <c r="L547" i="30"/>
  <c r="K522" i="28"/>
  <c r="Q398" i="28"/>
  <c r="S696" i="28"/>
  <c r="N479" i="30"/>
  <c r="G355" i="28"/>
  <c r="H778" i="28"/>
  <c r="M515" i="30"/>
  <c r="P150" i="28"/>
  <c r="M280" i="30"/>
  <c r="Q27" i="28"/>
  <c r="P672" i="28"/>
  <c r="J834" i="28"/>
  <c r="C61" i="30"/>
  <c r="N756" i="30"/>
  <c r="G814" i="30"/>
  <c r="E505" i="30"/>
  <c r="L576" i="30"/>
  <c r="S376" i="28"/>
  <c r="J743" i="30"/>
  <c r="L393" i="30"/>
  <c r="H213" i="28"/>
  <c r="N286" i="28"/>
  <c r="N489" i="30"/>
  <c r="E97" i="30"/>
  <c r="K829" i="28"/>
  <c r="L426" i="30"/>
  <c r="I259" i="30"/>
  <c r="G427" i="30"/>
  <c r="E78" i="30"/>
  <c r="B300" i="30"/>
  <c r="B201" i="30"/>
  <c r="E156" i="30"/>
  <c r="D158" i="30"/>
  <c r="G525" i="30"/>
  <c r="Q440" i="28"/>
  <c r="H748" i="30"/>
  <c r="S239" i="28"/>
  <c r="N828" i="28"/>
  <c r="G606" i="30"/>
  <c r="O591" i="30"/>
  <c r="I555" i="30"/>
  <c r="D289" i="25"/>
  <c r="M795" i="28"/>
  <c r="L39" i="30"/>
  <c r="N268" i="28"/>
  <c r="B136" i="30"/>
  <c r="M162" i="25"/>
  <c r="H86" i="30"/>
  <c r="Q663" i="28"/>
  <c r="J395" i="30"/>
  <c r="D468" i="30"/>
  <c r="E376" i="30"/>
  <c r="I219" i="30"/>
  <c r="O179" i="30"/>
  <c r="H522" i="28"/>
  <c r="Q766" i="28"/>
  <c r="I613" i="30"/>
  <c r="C330" i="30"/>
  <c r="K292" i="28"/>
  <c r="I794" i="30"/>
  <c r="C535" i="30"/>
  <c r="N670" i="28"/>
  <c r="G457" i="30"/>
  <c r="S811" i="28"/>
  <c r="Q299" i="28"/>
  <c r="H120" i="30"/>
  <c r="E656" i="30"/>
  <c r="I563" i="30"/>
  <c r="B568" i="30"/>
  <c r="N423" i="30"/>
  <c r="J60" i="30"/>
  <c r="Q261" i="28"/>
  <c r="H28" i="30"/>
  <c r="E510" i="30"/>
  <c r="J63" i="30"/>
  <c r="L63" i="30"/>
  <c r="L113" i="30"/>
  <c r="S589" i="28"/>
  <c r="P445" i="28"/>
  <c r="Q724" i="28"/>
  <c r="K326" i="28"/>
  <c r="H443" i="28"/>
  <c r="P216" i="28"/>
  <c r="C315" i="30"/>
  <c r="O47" i="30"/>
  <c r="E636" i="30"/>
  <c r="L674" i="30"/>
  <c r="B823" i="30"/>
  <c r="L788" i="30"/>
  <c r="G161" i="28"/>
  <c r="C569" i="30"/>
  <c r="E713" i="30"/>
  <c r="G197" i="30"/>
  <c r="C516" i="30"/>
  <c r="J212" i="28"/>
  <c r="J797" i="28"/>
  <c r="N136" i="28"/>
  <c r="P779" i="28"/>
  <c r="H627" i="28"/>
  <c r="P439" i="28"/>
  <c r="P64" i="28"/>
  <c r="B726" i="30"/>
  <c r="D60" i="30"/>
  <c r="H128" i="28"/>
  <c r="B344" i="30"/>
  <c r="J44" i="30"/>
  <c r="H651" i="30"/>
  <c r="E381" i="30"/>
  <c r="C693" i="30"/>
  <c r="L412" i="30"/>
  <c r="J322" i="28"/>
  <c r="D651" i="30"/>
  <c r="B603" i="30"/>
  <c r="G566" i="30"/>
  <c r="H783" i="28"/>
  <c r="O598" i="30"/>
  <c r="H711" i="28"/>
  <c r="H651" i="28"/>
  <c r="J21" i="28"/>
  <c r="F65" i="25"/>
  <c r="Q64" i="28"/>
  <c r="M552" i="28"/>
  <c r="I126" i="30"/>
  <c r="J108" i="30"/>
  <c r="K885" i="28"/>
  <c r="D82" i="30"/>
  <c r="G544" i="30"/>
  <c r="I53" i="30"/>
  <c r="D529" i="30"/>
  <c r="N193" i="28"/>
  <c r="H85" i="30"/>
  <c r="Q324" i="28"/>
  <c r="S712" i="28"/>
  <c r="K514" i="28"/>
  <c r="M570" i="30"/>
  <c r="I545" i="30"/>
  <c r="M581" i="30"/>
  <c r="D591" i="30"/>
  <c r="N860" i="28"/>
  <c r="M70" i="25"/>
  <c r="G130" i="30"/>
  <c r="L535" i="30"/>
  <c r="L724" i="30"/>
  <c r="L317" i="30"/>
  <c r="H361" i="30"/>
  <c r="O240" i="30"/>
  <c r="K13" i="28"/>
  <c r="J330" i="28"/>
  <c r="K488" i="28"/>
  <c r="H599" i="30"/>
  <c r="E573" i="30"/>
  <c r="E37" i="30"/>
  <c r="C580" i="30"/>
  <c r="J438" i="30"/>
  <c r="M145" i="28"/>
  <c r="J504" i="30"/>
  <c r="H611" i="28"/>
  <c r="B350" i="30"/>
  <c r="C253" i="25"/>
  <c r="N42" i="28"/>
  <c r="D668" i="30"/>
  <c r="P629" i="28"/>
  <c r="J25" i="28"/>
  <c r="L285" i="30"/>
  <c r="C679" i="30"/>
  <c r="G772" i="30"/>
  <c r="M794" i="28"/>
  <c r="P78" i="28"/>
  <c r="M585" i="28"/>
  <c r="S887" i="28"/>
  <c r="M21" i="30"/>
  <c r="M381" i="30"/>
  <c r="N182" i="28"/>
  <c r="J324" i="28"/>
  <c r="B722" i="30"/>
  <c r="M23" i="28"/>
  <c r="M243" i="28"/>
  <c r="G660" i="28"/>
  <c r="G303" i="30"/>
  <c r="G385" i="30"/>
  <c r="I197" i="25"/>
  <c r="M710" i="30"/>
  <c r="M539" i="30"/>
  <c r="J301" i="30"/>
  <c r="E241" i="30"/>
  <c r="G871" i="28"/>
  <c r="D385" i="30"/>
  <c r="M119" i="28"/>
  <c r="N377" i="28"/>
  <c r="J280" i="30"/>
  <c r="M416" i="30"/>
  <c r="B260" i="30"/>
  <c r="B230" i="30"/>
  <c r="H786" i="28"/>
  <c r="B276" i="30"/>
  <c r="I523" i="30"/>
  <c r="I400" i="30"/>
  <c r="L88" i="30"/>
  <c r="Q682" i="28"/>
  <c r="O229" i="30"/>
  <c r="M781" i="28"/>
  <c r="I138" i="30"/>
  <c r="L575" i="30"/>
  <c r="B9" i="30"/>
  <c r="J180" i="28"/>
  <c r="G662" i="30"/>
  <c r="I720" i="30"/>
  <c r="G162" i="30"/>
  <c r="J271" i="30"/>
  <c r="Q538" i="28"/>
  <c r="I388" i="25"/>
  <c r="M545" i="28"/>
  <c r="J48" i="28"/>
  <c r="H27" i="28"/>
  <c r="G11" i="25"/>
  <c r="C204" i="30"/>
  <c r="G206" i="30"/>
  <c r="M271" i="30"/>
  <c r="K61" i="28"/>
  <c r="H747" i="30"/>
  <c r="J14" i="30"/>
  <c r="B291" i="30"/>
  <c r="G273" i="30"/>
  <c r="B285" i="30"/>
  <c r="K321" i="28"/>
  <c r="G210" i="28"/>
  <c r="J161" i="28"/>
  <c r="K17" i="28"/>
  <c r="K266" i="28"/>
  <c r="D79" i="30"/>
  <c r="P479" i="28"/>
  <c r="P280" i="28"/>
  <c r="G32" i="28"/>
  <c r="H234" i="28"/>
  <c r="I761" i="30"/>
  <c r="M366" i="28"/>
  <c r="Q92" i="28"/>
  <c r="M702" i="30"/>
  <c r="J57" i="30"/>
  <c r="P377" i="28"/>
  <c r="N382" i="28"/>
  <c r="S872" i="28"/>
  <c r="H11" i="22"/>
  <c r="M226" i="30"/>
  <c r="M161" i="28"/>
  <c r="G412" i="30"/>
  <c r="G633" i="30"/>
  <c r="H392" i="30"/>
  <c r="N197" i="30"/>
  <c r="O79" i="30"/>
  <c r="K262" i="28"/>
  <c r="B500" i="30"/>
  <c r="B180" i="30"/>
  <c r="G11" i="28"/>
  <c r="I252" i="30"/>
  <c r="K147" i="28"/>
  <c r="M275" i="28"/>
  <c r="C501" i="30"/>
  <c r="J409" i="30"/>
  <c r="H210" i="30"/>
  <c r="J244" i="30"/>
  <c r="O290" i="30"/>
  <c r="G362" i="30"/>
  <c r="N53" i="30"/>
  <c r="S653" i="28"/>
  <c r="H426" i="30"/>
  <c r="M222" i="28"/>
  <c r="M202" i="28"/>
  <c r="I527" i="30"/>
  <c r="C714" i="30"/>
  <c r="M613" i="28"/>
  <c r="F60" i="25"/>
  <c r="N812" i="28"/>
  <c r="G7" i="25"/>
  <c r="H222" i="28"/>
  <c r="M88" i="30"/>
  <c r="D438" i="30"/>
  <c r="M327" i="30"/>
  <c r="L665" i="30"/>
  <c r="H778" i="30"/>
  <c r="N654" i="30"/>
  <c r="C201" i="30"/>
  <c r="M536" i="28"/>
  <c r="B299" i="30"/>
  <c r="L363" i="30"/>
  <c r="J112" i="28"/>
  <c r="H299" i="30"/>
  <c r="E337" i="30"/>
  <c r="B8" i="30"/>
  <c r="Q99" i="28"/>
  <c r="D383" i="30"/>
  <c r="J335" i="28"/>
  <c r="D235" i="30"/>
  <c r="D455" i="30"/>
  <c r="I11" i="30"/>
  <c r="I428" i="30"/>
  <c r="G387" i="28"/>
  <c r="J630" i="28"/>
  <c r="D126" i="30"/>
  <c r="H252" i="30"/>
  <c r="G200" i="30"/>
  <c r="J193" i="28"/>
  <c r="J288" i="30"/>
  <c r="K163" i="28"/>
  <c r="O70" i="30"/>
  <c r="M373" i="30"/>
  <c r="D415" i="30"/>
  <c r="I195" i="30"/>
  <c r="J619" i="28"/>
  <c r="L300" i="30"/>
  <c r="M447" i="28"/>
  <c r="G319" i="30"/>
  <c r="F62" i="25"/>
  <c r="J798" i="28"/>
  <c r="J403" i="30"/>
  <c r="H335" i="28"/>
  <c r="B273" i="30"/>
  <c r="K21" i="28"/>
  <c r="L358" i="30"/>
  <c r="P112" i="28"/>
  <c r="I59" i="30"/>
  <c r="G523" i="30"/>
  <c r="C212" i="30"/>
  <c r="K270" i="28"/>
  <c r="B106" i="30"/>
  <c r="H842" i="28"/>
  <c r="L23" i="30"/>
  <c r="M498" i="28"/>
  <c r="E710" i="30"/>
  <c r="M375" i="30"/>
  <c r="N894" i="28"/>
  <c r="G492" i="28"/>
  <c r="E712" i="30"/>
  <c r="M873" i="28"/>
  <c r="I325" i="30"/>
  <c r="S583" i="28"/>
  <c r="K600" i="28"/>
  <c r="D522" i="30"/>
  <c r="P719" i="28"/>
  <c r="G115" i="28"/>
  <c r="H14" i="28"/>
  <c r="O522" i="30"/>
  <c r="G730" i="28"/>
  <c r="N111" i="30"/>
  <c r="K236" i="28"/>
  <c r="Q305" i="28"/>
  <c r="C779" i="30"/>
  <c r="N623" i="28"/>
  <c r="Q758" i="28"/>
  <c r="K578" i="28"/>
  <c r="H514" i="30"/>
  <c r="M217" i="28"/>
  <c r="E32" i="30"/>
  <c r="J734" i="28"/>
  <c r="L298" i="30"/>
  <c r="J154" i="25"/>
  <c r="K837" i="28"/>
  <c r="D89" i="30"/>
  <c r="C268" i="30"/>
  <c r="N355" i="28"/>
  <c r="P55" i="28"/>
  <c r="M210" i="28"/>
  <c r="G36" i="28"/>
  <c r="Q733" i="28"/>
  <c r="L571" i="30"/>
  <c r="L264" i="25"/>
  <c r="S484" i="28"/>
  <c r="B395" i="30"/>
  <c r="M506" i="30"/>
  <c r="D574" i="30"/>
  <c r="N322" i="30"/>
  <c r="B167" i="30"/>
  <c r="E453" i="30"/>
  <c r="J381" i="25"/>
  <c r="H295" i="28"/>
  <c r="M226" i="28"/>
  <c r="B347" i="30"/>
  <c r="P590" i="28"/>
  <c r="S483" i="28"/>
  <c r="N102" i="28"/>
  <c r="O424" i="30"/>
  <c r="E339" i="30"/>
  <c r="C451" i="30"/>
  <c r="B209" i="30"/>
  <c r="C634" i="30"/>
  <c r="D579" i="30"/>
  <c r="L106" i="30"/>
  <c r="J12" i="25"/>
  <c r="C324" i="30"/>
  <c r="M280" i="28"/>
  <c r="M834" i="28"/>
  <c r="J722" i="28"/>
  <c r="I47" i="30"/>
  <c r="I136" i="30"/>
  <c r="Q233" i="28"/>
  <c r="S772" i="28"/>
  <c r="B418" i="30"/>
  <c r="O137" i="25"/>
  <c r="Q879" i="28"/>
  <c r="S472" i="28"/>
  <c r="I352" i="30"/>
  <c r="P224" i="28"/>
  <c r="C540" i="30"/>
  <c r="H134" i="28"/>
  <c r="L572" i="30"/>
  <c r="J638" i="30"/>
  <c r="N664" i="30"/>
  <c r="O221" i="30"/>
  <c r="O449" i="30"/>
  <c r="J92" i="30"/>
  <c r="H305" i="30"/>
  <c r="C250" i="30"/>
  <c r="C133" i="30"/>
  <c r="N87" i="30"/>
  <c r="I376" i="30"/>
  <c r="D97" i="30"/>
  <c r="H73" i="30"/>
  <c r="I493" i="30"/>
  <c r="Q708" i="28"/>
  <c r="N387" i="28"/>
  <c r="M325" i="30"/>
  <c r="D367" i="25"/>
  <c r="G410" i="30"/>
  <c r="F9" i="18"/>
  <c r="L219" i="30"/>
  <c r="S18" i="28"/>
  <c r="N468" i="30"/>
  <c r="N548" i="30"/>
  <c r="P75" i="28"/>
  <c r="K456" i="28"/>
  <c r="M310" i="30"/>
  <c r="B806" i="30"/>
  <c r="F39" i="25"/>
  <c r="P233" i="28"/>
  <c r="P744" i="28"/>
  <c r="G301" i="30"/>
  <c r="L129" i="30"/>
  <c r="G768" i="28"/>
  <c r="E163" i="30"/>
  <c r="G363" i="25"/>
  <c r="B631" i="30"/>
  <c r="J430" i="28"/>
  <c r="S160" i="28"/>
  <c r="O359" i="30"/>
  <c r="F60" i="18"/>
  <c r="M183" i="28"/>
  <c r="M72" i="30"/>
  <c r="P192" i="28"/>
  <c r="N675" i="30"/>
  <c r="L186" i="25"/>
  <c r="I128" i="30"/>
  <c r="J255" i="28"/>
  <c r="M388" i="30"/>
  <c r="H31" i="28"/>
  <c r="F37" i="18"/>
  <c r="J470" i="30"/>
  <c r="B623" i="30"/>
  <c r="H292" i="30"/>
  <c r="K205" i="28"/>
  <c r="J531" i="30"/>
  <c r="P313" i="28"/>
  <c r="E41" i="30"/>
  <c r="E52" i="30"/>
  <c r="E514" i="30"/>
  <c r="D74" i="30"/>
  <c r="G31" i="30"/>
  <c r="C447" i="30"/>
  <c r="C393" i="30"/>
  <c r="N212" i="30"/>
  <c r="O228" i="30"/>
  <c r="D802" i="30"/>
  <c r="D248" i="25"/>
  <c r="B406" i="30"/>
  <c r="J299" i="30"/>
  <c r="G64" i="28"/>
  <c r="C813" i="30"/>
  <c r="E238" i="30"/>
  <c r="K24" i="28"/>
  <c r="M303" i="30"/>
  <c r="G315" i="28"/>
  <c r="J818" i="28"/>
  <c r="I63" i="30"/>
  <c r="K62" i="28"/>
  <c r="B157" i="30"/>
  <c r="N602" i="28"/>
  <c r="O77" i="30"/>
  <c r="M702" i="28"/>
  <c r="N414" i="30"/>
  <c r="E805" i="30"/>
  <c r="M242" i="30"/>
  <c r="H375" i="30"/>
  <c r="N462" i="28"/>
  <c r="S149" i="28"/>
  <c r="H130" i="30"/>
  <c r="K504" i="28"/>
  <c r="G32" i="30"/>
  <c r="P56" i="28"/>
  <c r="H8" i="28"/>
  <c r="D405" i="30"/>
  <c r="G35" i="28"/>
  <c r="L718" i="30"/>
  <c r="N73" i="30"/>
  <c r="P304" i="28"/>
  <c r="S475" i="28"/>
  <c r="D106" i="30"/>
  <c r="L235" i="25"/>
  <c r="P555" i="28"/>
  <c r="G10" i="30"/>
  <c r="M193" i="28"/>
  <c r="G355" i="30"/>
  <c r="Q327" i="28"/>
  <c r="E387" i="30"/>
  <c r="S352" i="28"/>
  <c r="G137" i="30"/>
  <c r="E262" i="30"/>
  <c r="D46" i="30"/>
  <c r="Q168" i="28"/>
  <c r="E162" i="30"/>
  <c r="J166" i="30"/>
  <c r="P191" i="28"/>
  <c r="S375" i="28"/>
  <c r="G300" i="30"/>
  <c r="M158" i="28"/>
  <c r="N133" i="30"/>
  <c r="P26" i="28"/>
  <c r="S825" i="28"/>
  <c r="N116" i="30"/>
  <c r="O269" i="30"/>
  <c r="G239" i="28"/>
  <c r="D141" i="30"/>
  <c r="E492" i="30"/>
  <c r="H353" i="28"/>
  <c r="D325" i="30"/>
  <c r="Q187" i="28"/>
  <c r="F273" i="25"/>
  <c r="K278" i="28"/>
  <c r="D95" i="30"/>
  <c r="I96" i="25"/>
  <c r="B54" i="30"/>
  <c r="S391" i="28"/>
  <c r="N557" i="30"/>
  <c r="M661" i="30"/>
  <c r="B570" i="30"/>
  <c r="L10" i="30"/>
  <c r="H472" i="30"/>
  <c r="C599" i="30"/>
  <c r="Q76" i="28"/>
  <c r="M134" i="28"/>
  <c r="P221" i="28"/>
  <c r="M394" i="28"/>
  <c r="B290" i="30"/>
  <c r="H98" i="30"/>
  <c r="G379" i="25"/>
  <c r="M212" i="30"/>
  <c r="I222" i="30"/>
  <c r="J473" i="28"/>
  <c r="O32" i="30"/>
  <c r="B482" i="30"/>
  <c r="I663" i="30"/>
  <c r="L266" i="30"/>
  <c r="J405" i="30"/>
  <c r="L175" i="30"/>
  <c r="D112" i="30"/>
  <c r="H26" i="28"/>
  <c r="N851" i="28"/>
  <c r="C407" i="30"/>
  <c r="J73" i="25"/>
  <c r="Q355" i="28"/>
  <c r="E220" i="30"/>
  <c r="G403" i="30"/>
  <c r="C293" i="30"/>
  <c r="H312" i="28"/>
  <c r="S585" i="28"/>
  <c r="J402" i="28"/>
  <c r="I7" i="30"/>
  <c r="H236" i="30"/>
  <c r="S382" i="28"/>
  <c r="E145" i="30"/>
  <c r="D28" i="30"/>
  <c r="E280" i="30"/>
  <c r="S125" i="28"/>
  <c r="J799" i="28"/>
  <c r="N383" i="28"/>
  <c r="I148" i="30"/>
  <c r="C276" i="30"/>
  <c r="J438" i="28"/>
  <c r="N446" i="30"/>
  <c r="I577" i="30"/>
  <c r="O410" i="30"/>
  <c r="I733" i="30"/>
  <c r="I688" i="30"/>
  <c r="N763" i="30"/>
  <c r="M317" i="30"/>
  <c r="E403" i="30"/>
  <c r="N625" i="28"/>
  <c r="L283" i="30"/>
  <c r="N799" i="28"/>
  <c r="G338" i="28"/>
  <c r="I187" i="30"/>
  <c r="G417" i="28"/>
  <c r="G776" i="30"/>
  <c r="H753" i="30"/>
  <c r="C411" i="30"/>
  <c r="P501" i="28"/>
  <c r="G155" i="30"/>
  <c r="G327" i="28"/>
  <c r="J78" i="28"/>
  <c r="B477" i="30"/>
  <c r="K408" i="28"/>
  <c r="J816" i="28"/>
  <c r="D478" i="30"/>
  <c r="J332" i="28"/>
  <c r="B394" i="30"/>
  <c r="D571" i="30"/>
  <c r="C147" i="30"/>
  <c r="L419" i="30"/>
  <c r="G408" i="30"/>
  <c r="N730" i="30"/>
  <c r="M362" i="30"/>
  <c r="K498" i="28"/>
  <c r="B435" i="30"/>
  <c r="B756" i="30"/>
  <c r="O527" i="30"/>
  <c r="M547" i="30"/>
  <c r="O477" i="30"/>
  <c r="P506" i="28"/>
  <c r="J314" i="28"/>
  <c r="O504" i="30"/>
  <c r="J432" i="30"/>
  <c r="I203" i="30"/>
  <c r="L299" i="25"/>
  <c r="J167" i="28"/>
  <c r="H474" i="30"/>
  <c r="N354" i="28"/>
  <c r="D718" i="30"/>
  <c r="O326" i="30"/>
  <c r="H534" i="30"/>
  <c r="J122" i="28"/>
  <c r="N791" i="28"/>
  <c r="S858" i="28"/>
  <c r="J217" i="28"/>
  <c r="H269" i="28"/>
  <c r="C21" i="21"/>
  <c r="N190" i="28"/>
  <c r="J297" i="30"/>
  <c r="I480" i="30"/>
  <c r="D563" i="30"/>
  <c r="J597" i="30"/>
  <c r="D344" i="30"/>
  <c r="L99" i="30"/>
  <c r="M427" i="30"/>
  <c r="Q747" i="28"/>
  <c r="C328" i="30"/>
  <c r="L146" i="25"/>
  <c r="M129" i="30"/>
  <c r="N287" i="28"/>
  <c r="N523" i="30"/>
  <c r="D280" i="30"/>
  <c r="M658" i="30"/>
  <c r="N501" i="30"/>
  <c r="Q706" i="28"/>
  <c r="O342" i="30"/>
  <c r="G56" i="28"/>
  <c r="D412" i="30"/>
  <c r="G560" i="30"/>
  <c r="J215" i="30"/>
  <c r="D636" i="30"/>
  <c r="F97" i="18"/>
  <c r="J104" i="25"/>
  <c r="I204" i="30"/>
  <c r="G735" i="30"/>
  <c r="E45" i="30"/>
  <c r="C14" i="30"/>
  <c r="M264" i="28"/>
  <c r="O665" i="30"/>
  <c r="G238" i="30"/>
  <c r="B311" i="30"/>
  <c r="O438" i="30"/>
  <c r="I495" i="30"/>
  <c r="Q12" i="28"/>
  <c r="D192" i="30"/>
  <c r="B96" i="30"/>
  <c r="B228" i="30"/>
  <c r="P597" i="28"/>
  <c r="I287" i="30"/>
  <c r="I227" i="30"/>
  <c r="G16" i="28"/>
  <c r="O372" i="30"/>
  <c r="E243" i="30"/>
  <c r="D307" i="30"/>
  <c r="H56" i="30"/>
  <c r="G584" i="30"/>
  <c r="P165" i="28"/>
  <c r="L78" i="30"/>
  <c r="M401" i="28"/>
  <c r="L231" i="30"/>
  <c r="C547" i="30"/>
  <c r="Q46" i="28"/>
  <c r="N679" i="30"/>
  <c r="E345" i="30"/>
  <c r="B237" i="30"/>
  <c r="B608" i="30"/>
  <c r="H45" i="30"/>
  <c r="Q210" i="28"/>
  <c r="G243" i="30"/>
  <c r="L398" i="30"/>
  <c r="J21" i="30"/>
  <c r="O505" i="30"/>
  <c r="H646" i="28"/>
  <c r="O301" i="30"/>
  <c r="N497" i="28"/>
  <c r="G639" i="28"/>
  <c r="B126" i="30"/>
  <c r="C130" i="30"/>
  <c r="N78" i="28"/>
  <c r="S330" i="28"/>
  <c r="J330" i="30"/>
  <c r="N350" i="30"/>
  <c r="I141" i="25"/>
  <c r="M219" i="28"/>
  <c r="S165" i="28"/>
  <c r="I141" i="30"/>
  <c r="E117" i="30"/>
  <c r="Q308" i="28"/>
  <c r="K353" i="28"/>
  <c r="L384" i="30"/>
  <c r="K583" i="28"/>
  <c r="L382" i="30"/>
  <c r="E27" i="30"/>
  <c r="Q109" i="28"/>
  <c r="C138" i="30"/>
  <c r="D202" i="30"/>
  <c r="E254" i="30"/>
  <c r="G353" i="30"/>
  <c r="M672" i="28"/>
  <c r="J612" i="30"/>
  <c r="S781" i="28"/>
  <c r="N61" i="30"/>
  <c r="G15" i="28"/>
  <c r="J624" i="28"/>
  <c r="B364" i="30"/>
  <c r="G322" i="30"/>
  <c r="M9" i="30"/>
  <c r="F100" i="18"/>
  <c r="G39" i="28"/>
  <c r="C804" i="30"/>
  <c r="G858" i="28"/>
  <c r="Q151" i="28"/>
  <c r="S369" i="28"/>
  <c r="M419" i="28"/>
  <c r="H625" i="30"/>
  <c r="I215" i="30"/>
  <c r="G821" i="28"/>
  <c r="K697" i="28"/>
  <c r="G512" i="28"/>
  <c r="D234" i="30"/>
  <c r="M532" i="28"/>
  <c r="O476" i="30"/>
  <c r="E423" i="30"/>
  <c r="O124" i="30"/>
  <c r="J580" i="28"/>
  <c r="N101" i="30"/>
  <c r="O216" i="25"/>
  <c r="B320" i="30"/>
  <c r="E170" i="30"/>
  <c r="F307" i="25"/>
  <c r="O87" i="25"/>
  <c r="I618" i="30"/>
  <c r="O284" i="30"/>
  <c r="L66" i="30"/>
  <c r="B559" i="30"/>
  <c r="L193" i="30"/>
  <c r="S215" i="28"/>
  <c r="B188" i="30"/>
  <c r="M548" i="30"/>
  <c r="G106" i="28"/>
  <c r="N361" i="28"/>
  <c r="K860" i="28"/>
  <c r="H507" i="30"/>
  <c r="E292" i="30"/>
  <c r="D268" i="30"/>
  <c r="S132" i="28"/>
  <c r="N542" i="30"/>
  <c r="N829" i="28"/>
  <c r="E66" i="30"/>
  <c r="H681" i="28"/>
  <c r="H465" i="28"/>
  <c r="J304" i="30"/>
  <c r="G462" i="28"/>
  <c r="E203" i="30"/>
  <c r="J267" i="30"/>
  <c r="I356" i="30"/>
  <c r="K374" i="28"/>
  <c r="M408" i="30"/>
  <c r="O317" i="25"/>
  <c r="M749" i="28"/>
  <c r="M295" i="30"/>
  <c r="H460" i="28"/>
  <c r="Q116" i="28"/>
  <c r="L263" i="30"/>
  <c r="M229" i="28"/>
  <c r="E531" i="30"/>
  <c r="O307" i="30"/>
  <c r="J524" i="30"/>
  <c r="G284" i="25"/>
  <c r="G272" i="28"/>
  <c r="N130" i="30"/>
  <c r="K183" i="28"/>
  <c r="J702" i="30"/>
  <c r="L774" i="30"/>
  <c r="K165" i="28"/>
  <c r="M551" i="28"/>
  <c r="D809" i="30"/>
  <c r="I789" i="30"/>
  <c r="C206" i="30"/>
  <c r="L31" i="30"/>
  <c r="Q81" i="28"/>
  <c r="N375" i="30"/>
  <c r="M120" i="30"/>
  <c r="J384" i="28"/>
  <c r="B826" i="30"/>
  <c r="M249" i="28"/>
  <c r="B376" i="30"/>
  <c r="S783" i="28"/>
  <c r="I606" i="30"/>
  <c r="I21" i="25"/>
  <c r="I269" i="30"/>
  <c r="Q814" i="28"/>
  <c r="C233" i="30"/>
  <c r="H744" i="30"/>
  <c r="H503" i="30"/>
  <c r="G576" i="30"/>
  <c r="K109" i="28"/>
  <c r="B31" i="30"/>
  <c r="C394" i="30"/>
  <c r="B586" i="30"/>
  <c r="I414" i="30"/>
  <c r="E35" i="30"/>
  <c r="G488" i="30"/>
  <c r="O86" i="30"/>
  <c r="N327" i="28"/>
  <c r="N275" i="30"/>
  <c r="Q745" i="28"/>
  <c r="C97" i="30"/>
  <c r="N59" i="30"/>
  <c r="O155" i="30"/>
  <c r="M10" i="30"/>
  <c r="P303" i="28"/>
  <c r="P210" i="28"/>
  <c r="L591" i="30"/>
  <c r="E616" i="30"/>
  <c r="H726" i="30"/>
  <c r="J180" i="30"/>
  <c r="S443" i="28"/>
  <c r="K75" i="28"/>
  <c r="S544" i="28"/>
  <c r="H17" i="30"/>
  <c r="C199" i="30"/>
  <c r="J418" i="30"/>
  <c r="N109" i="28"/>
  <c r="H580" i="28"/>
  <c r="L148" i="30"/>
  <c r="O8" i="30"/>
  <c r="P529" i="28"/>
  <c r="N563" i="30"/>
  <c r="K349" i="28"/>
  <c r="M854" i="28"/>
  <c r="C534" i="30"/>
  <c r="G75" i="28"/>
  <c r="E433" i="30"/>
  <c r="O744" i="30"/>
  <c r="H154" i="30"/>
  <c r="C149" i="30"/>
  <c r="N428" i="28"/>
  <c r="P62" i="28"/>
  <c r="B275" i="30"/>
  <c r="F18" i="18"/>
  <c r="S221" i="28"/>
  <c r="E820" i="30"/>
  <c r="J347" i="28"/>
  <c r="H230" i="28"/>
  <c r="Q302" i="28"/>
  <c r="Q83" i="28"/>
  <c r="N205" i="28"/>
  <c r="H795" i="28"/>
  <c r="G101" i="30"/>
  <c r="G25" i="28"/>
  <c r="M564" i="28"/>
  <c r="J45" i="30"/>
  <c r="C139" i="30"/>
  <c r="G254" i="30"/>
  <c r="O399" i="30"/>
  <c r="K67" i="28"/>
  <c r="Q886" i="28"/>
  <c r="N624" i="30"/>
  <c r="N138" i="28"/>
  <c r="L324" i="30"/>
  <c r="Q781" i="28"/>
  <c r="C76" i="30"/>
  <c r="S706" i="28"/>
  <c r="J637" i="28"/>
  <c r="B392" i="30"/>
  <c r="M307" i="28"/>
  <c r="L634" i="30"/>
  <c r="I188" i="30"/>
  <c r="H210" i="28"/>
  <c r="L56" i="25"/>
  <c r="C121" i="30"/>
  <c r="N748" i="30"/>
  <c r="G204" i="28"/>
  <c r="O390" i="30"/>
  <c r="E167" i="30"/>
  <c r="B29" i="30"/>
  <c r="M130" i="30"/>
  <c r="N230" i="30"/>
  <c r="D15" i="30"/>
  <c r="L396" i="30"/>
  <c r="J728" i="28"/>
  <c r="G146" i="30"/>
  <c r="D576" i="30"/>
  <c r="K85" i="28"/>
  <c r="D350" i="30"/>
  <c r="K641" i="28"/>
  <c r="D220" i="25"/>
  <c r="C539" i="30"/>
  <c r="I14" i="30"/>
  <c r="O183" i="25"/>
  <c r="M162" i="30"/>
  <c r="D67" i="30"/>
  <c r="J50" i="28"/>
  <c r="L243" i="30"/>
  <c r="C329" i="25"/>
  <c r="N830" i="28"/>
  <c r="E190" i="30"/>
  <c r="G788" i="30"/>
  <c r="O171" i="30"/>
  <c r="B705" i="30"/>
  <c r="I179" i="30"/>
  <c r="S40" i="28"/>
  <c r="G141" i="30"/>
  <c r="L316" i="30"/>
  <c r="N139" i="30"/>
  <c r="O518" i="30"/>
  <c r="B547" i="30"/>
  <c r="L623" i="30"/>
  <c r="M273" i="30"/>
  <c r="I161" i="30"/>
  <c r="F75" i="18"/>
  <c r="H74" i="30"/>
  <c r="P114" i="28"/>
  <c r="O663" i="30"/>
  <c r="P79" i="28"/>
  <c r="I808" i="30"/>
  <c r="D195" i="30"/>
  <c r="N802" i="28"/>
  <c r="M16" i="30"/>
  <c r="M329" i="30"/>
  <c r="L584" i="30"/>
  <c r="H309" i="28"/>
  <c r="H196" i="30"/>
  <c r="E783" i="30"/>
  <c r="K728" i="28"/>
  <c r="G30" i="25"/>
  <c r="D428" i="30"/>
  <c r="C815" i="30"/>
  <c r="B426" i="30"/>
  <c r="B682" i="30"/>
  <c r="M134" i="30"/>
  <c r="B638" i="30"/>
  <c r="M114" i="25"/>
  <c r="L307" i="30"/>
  <c r="G210" i="25"/>
  <c r="P398" i="28"/>
  <c r="H190" i="28"/>
  <c r="D625" i="30"/>
  <c r="D257" i="30"/>
  <c r="E658" i="30"/>
  <c r="L379" i="30"/>
  <c r="M141" i="30"/>
  <c r="J344" i="30"/>
  <c r="J623" i="28"/>
  <c r="E252" i="30"/>
  <c r="J156" i="25"/>
  <c r="J681" i="28"/>
  <c r="N831" i="28"/>
  <c r="N16" i="28"/>
  <c r="J723" i="30"/>
  <c r="Q320" i="28"/>
  <c r="C241" i="30"/>
  <c r="J243" i="28"/>
  <c r="L44" i="30"/>
  <c r="S246" i="28"/>
  <c r="Q458" i="28"/>
  <c r="E160" i="30"/>
  <c r="Q231" i="28"/>
  <c r="E126" i="30"/>
  <c r="S32" i="28"/>
  <c r="O567" i="30"/>
  <c r="S398" i="28"/>
  <c r="C4" i="30"/>
  <c r="M48" i="28"/>
  <c r="D527" i="30"/>
  <c r="G117" i="25"/>
  <c r="K532" i="28"/>
  <c r="J648" i="30"/>
  <c r="S167" i="28"/>
  <c r="K810" i="28"/>
  <c r="K703" i="28"/>
  <c r="Q520" i="28"/>
  <c r="J598" i="30"/>
  <c r="L144" i="30"/>
  <c r="M267" i="25"/>
  <c r="O674" i="30"/>
  <c r="L101" i="30"/>
  <c r="H769" i="28"/>
  <c r="O7" i="30"/>
  <c r="O610" i="30"/>
  <c r="J159" i="30"/>
  <c r="S8" i="28"/>
  <c r="D378" i="30"/>
  <c r="G321" i="28"/>
  <c r="S226" i="28"/>
  <c r="M392" i="30"/>
  <c r="M569" i="28"/>
  <c r="K294" i="28"/>
  <c r="K486" i="28"/>
  <c r="J199" i="30"/>
  <c r="P465" i="28"/>
  <c r="F52" i="25"/>
  <c r="J279" i="30"/>
  <c r="M265" i="30"/>
  <c r="N141" i="28"/>
  <c r="D139" i="30"/>
  <c r="M445" i="30"/>
  <c r="P197" i="28"/>
  <c r="M119" i="30"/>
  <c r="N319" i="28"/>
  <c r="M56" i="28"/>
  <c r="H126" i="28"/>
  <c r="S317" i="28"/>
  <c r="H175" i="30"/>
  <c r="H676" i="30"/>
  <c r="D254" i="30"/>
  <c r="E469" i="30"/>
  <c r="B199" i="30"/>
  <c r="J219" i="25"/>
  <c r="D297" i="30"/>
  <c r="I254" i="25"/>
  <c r="H432" i="28"/>
  <c r="E227" i="30"/>
  <c r="M27" i="25"/>
  <c r="C58" i="25"/>
  <c r="B268" i="30"/>
  <c r="G578" i="30"/>
  <c r="B693" i="30"/>
  <c r="O709" i="30"/>
  <c r="N335" i="30"/>
  <c r="J103" i="28"/>
  <c r="L617" i="30"/>
  <c r="G761" i="30"/>
  <c r="E475" i="30"/>
  <c r="B358" i="30"/>
  <c r="L668" i="30"/>
  <c r="N796" i="30"/>
  <c r="L433" i="30"/>
  <c r="N439" i="30"/>
  <c r="N463" i="28"/>
  <c r="D567" i="30"/>
  <c r="M680" i="28"/>
  <c r="F341" i="25"/>
  <c r="G82" i="30"/>
  <c r="P806" i="28"/>
  <c r="E265" i="30"/>
  <c r="G566" i="28"/>
  <c r="G14" i="30"/>
  <c r="E83" i="30"/>
  <c r="D469" i="30"/>
  <c r="S269" i="28"/>
  <c r="H574" i="28"/>
  <c r="C267" i="30"/>
  <c r="N298" i="30"/>
  <c r="D128" i="30"/>
  <c r="D500" i="30"/>
  <c r="N601" i="30"/>
  <c r="Q334" i="28"/>
  <c r="L793" i="30"/>
  <c r="B751" i="30"/>
  <c r="M18" i="28"/>
  <c r="L791" i="30"/>
  <c r="J396" i="30"/>
  <c r="I620" i="30"/>
  <c r="E13" i="30"/>
  <c r="M355" i="30"/>
  <c r="Q862" i="28"/>
  <c r="B255" i="30"/>
  <c r="Q501" i="28"/>
  <c r="I23" i="30"/>
  <c r="L756" i="30"/>
  <c r="G22" i="30"/>
  <c r="M210" i="30"/>
  <c r="S793" i="28"/>
  <c r="H887" i="28"/>
  <c r="M517" i="30"/>
  <c r="H709" i="30"/>
  <c r="F338" i="25"/>
  <c r="C244" i="30"/>
  <c r="M44" i="28"/>
  <c r="M135" i="30"/>
  <c r="C17" i="25"/>
  <c r="I88" i="30"/>
  <c r="S775" i="28"/>
  <c r="L52" i="25"/>
  <c r="H201" i="30"/>
  <c r="S291" i="28"/>
  <c r="M665" i="28"/>
  <c r="M82" i="30"/>
  <c r="K181" i="28"/>
  <c r="J378" i="25"/>
  <c r="H7" i="30"/>
  <c r="Q246" i="28"/>
  <c r="Q169" i="28"/>
  <c r="N228" i="28"/>
  <c r="J230" i="30"/>
  <c r="J651" i="30"/>
  <c r="K268" i="28"/>
  <c r="Q167" i="28"/>
  <c r="H420" i="30"/>
  <c r="P285" i="28"/>
  <c r="N305" i="28"/>
  <c r="G241" i="30"/>
  <c r="H231" i="28"/>
  <c r="O248" i="30"/>
  <c r="I142" i="30"/>
  <c r="J254" i="28"/>
  <c r="Q105" i="28"/>
  <c r="G296" i="30"/>
  <c r="S254" i="28"/>
  <c r="E397" i="30"/>
  <c r="I120" i="30"/>
  <c r="H838" i="28"/>
  <c r="Q438" i="28"/>
  <c r="N147" i="30"/>
  <c r="L331" i="30"/>
  <c r="O45" i="30"/>
  <c r="B211" i="30"/>
  <c r="G724" i="28"/>
  <c r="I18" i="30"/>
  <c r="M130" i="28"/>
  <c r="F169" i="25"/>
  <c r="B127" i="30"/>
  <c r="C24" i="30"/>
  <c r="L321" i="25"/>
  <c r="S35" i="28"/>
  <c r="S274" i="28"/>
  <c r="G44" i="28"/>
  <c r="P798" i="28"/>
  <c r="N781" i="28"/>
  <c r="S103" i="28"/>
  <c r="O19" i="30"/>
  <c r="H80" i="28"/>
  <c r="D443" i="30"/>
  <c r="G208" i="28"/>
  <c r="I226" i="25"/>
  <c r="Q254" i="28"/>
  <c r="N856" i="28"/>
  <c r="J12" i="28"/>
  <c r="M238" i="28"/>
  <c r="E497" i="30"/>
  <c r="E147" i="30"/>
  <c r="S670" i="28"/>
  <c r="Q165" i="28"/>
  <c r="G54" i="28"/>
  <c r="O22" i="30"/>
  <c r="O115" i="25"/>
  <c r="H246" i="30"/>
  <c r="Q319" i="28"/>
  <c r="Q198" i="28"/>
  <c r="N440" i="28"/>
  <c r="B532" i="30"/>
  <c r="M12" i="25"/>
  <c r="J11" i="28"/>
  <c r="J898" i="28"/>
  <c r="S306" i="28"/>
  <c r="M288" i="30"/>
  <c r="O212" i="30"/>
  <c r="K108" i="28"/>
  <c r="N645" i="28"/>
  <c r="H141" i="28"/>
  <c r="M776" i="28"/>
  <c r="S163" i="28"/>
  <c r="G139" i="28"/>
  <c r="I388" i="30"/>
  <c r="H221" i="30"/>
  <c r="O353" i="30"/>
  <c r="H135" i="28"/>
  <c r="M383" i="30"/>
  <c r="E564" i="30"/>
  <c r="L19" i="30"/>
  <c r="B716" i="30"/>
  <c r="S507" i="28"/>
  <c r="E649" i="30"/>
  <c r="N326" i="30"/>
  <c r="L216" i="25"/>
  <c r="E62" i="30"/>
  <c r="H598" i="30"/>
  <c r="M163" i="30"/>
  <c r="N574" i="30"/>
  <c r="G637" i="28"/>
  <c r="C284" i="30"/>
  <c r="E293" i="30"/>
  <c r="S456" i="28"/>
  <c r="B467" i="30"/>
  <c r="N442" i="28"/>
  <c r="L397" i="30"/>
  <c r="I281" i="30"/>
  <c r="H532" i="30"/>
  <c r="D284" i="30"/>
  <c r="H127" i="30"/>
  <c r="J400" i="30"/>
  <c r="M39" i="28"/>
  <c r="D447" i="30"/>
  <c r="K784" i="28"/>
  <c r="H440" i="30"/>
  <c r="C179" i="30"/>
  <c r="P220" i="28"/>
  <c r="L650" i="30"/>
  <c r="J144" i="25"/>
  <c r="G313" i="28"/>
  <c r="H199" i="30"/>
  <c r="N430" i="28"/>
  <c r="G395" i="28"/>
  <c r="B409" i="30"/>
  <c r="N405" i="28"/>
  <c r="J225" i="28"/>
  <c r="B26" i="30"/>
  <c r="D221" i="30"/>
  <c r="G255" i="30"/>
  <c r="K279" i="28"/>
  <c r="I45" i="30"/>
  <c r="G107" i="28"/>
  <c r="I502" i="30"/>
  <c r="S157" i="28"/>
  <c r="N203" i="28"/>
  <c r="N375" i="28"/>
  <c r="K358" i="28"/>
  <c r="G423" i="30"/>
  <c r="N47" i="28"/>
  <c r="K223" i="28"/>
  <c r="P331" i="28"/>
  <c r="J463" i="28"/>
  <c r="P44" i="28"/>
  <c r="D220" i="30"/>
  <c r="O220" i="30"/>
  <c r="Q9" i="28"/>
  <c r="M597" i="30"/>
  <c r="D803" i="30"/>
  <c r="D805" i="30"/>
  <c r="J719" i="28"/>
  <c r="H94" i="28"/>
  <c r="D167" i="30"/>
  <c r="O343" i="30"/>
  <c r="G840" i="28"/>
  <c r="O158" i="30"/>
  <c r="C9" i="30"/>
  <c r="Q639" i="28"/>
  <c r="N472" i="28"/>
  <c r="C218" i="30"/>
  <c r="E486" i="30"/>
  <c r="O61" i="30"/>
  <c r="G501" i="30"/>
  <c r="M211" i="30"/>
  <c r="H486" i="30"/>
  <c r="S45" i="28"/>
  <c r="I210" i="25"/>
  <c r="H18" i="28"/>
  <c r="M80" i="28"/>
  <c r="G353" i="28"/>
  <c r="L752" i="30"/>
  <c r="D382" i="30"/>
  <c r="L336" i="25"/>
  <c r="C760" i="30"/>
  <c r="B266" i="30"/>
  <c r="I310" i="30"/>
  <c r="F21" i="18"/>
  <c r="P791" i="28"/>
  <c r="G253" i="30"/>
  <c r="H33" i="30"/>
  <c r="Q543" i="28"/>
  <c r="L557" i="30"/>
  <c r="K606" i="28"/>
  <c r="G367" i="25"/>
  <c r="B538" i="30"/>
  <c r="N118" i="28"/>
  <c r="P575" i="28"/>
  <c r="P355" i="28"/>
  <c r="I73" i="30"/>
  <c r="S327" i="28"/>
  <c r="J423" i="28"/>
  <c r="F291" i="25"/>
  <c r="N334" i="28"/>
  <c r="J882" i="28"/>
  <c r="P146" i="28"/>
  <c r="H592" i="30"/>
  <c r="C42" i="30"/>
  <c r="N68" i="28"/>
  <c r="J544" i="28"/>
  <c r="S98" i="28"/>
  <c r="M232" i="28"/>
  <c r="I272" i="25"/>
  <c r="C479" i="30"/>
  <c r="Q38" i="28"/>
  <c r="N492" i="28"/>
  <c r="O443" i="30"/>
  <c r="O712" i="30"/>
  <c r="K378" i="28"/>
  <c r="H109" i="28"/>
  <c r="G454" i="28"/>
  <c r="H506" i="28"/>
  <c r="D107" i="30"/>
  <c r="B148" i="30"/>
  <c r="I469" i="30"/>
  <c r="O118" i="30"/>
  <c r="G410" i="28"/>
  <c r="J55" i="30"/>
  <c r="O151" i="30"/>
  <c r="G414" i="30"/>
  <c r="N534" i="30"/>
  <c r="M507" i="30"/>
  <c r="E334" i="30"/>
  <c r="H249" i="30"/>
  <c r="F366" i="25"/>
  <c r="Q298" i="28"/>
  <c r="H393" i="30"/>
  <c r="L41" i="25"/>
  <c r="G540" i="28"/>
  <c r="C487" i="30"/>
  <c r="B498" i="30"/>
  <c r="Q698" i="28"/>
  <c r="J154" i="28"/>
  <c r="L310" i="30"/>
  <c r="S25" i="28"/>
  <c r="L306" i="30"/>
  <c r="I564" i="30"/>
  <c r="D166" i="30"/>
  <c r="B685" i="30"/>
  <c r="J153" i="30"/>
  <c r="N865" i="28"/>
  <c r="Q528" i="28"/>
  <c r="N367" i="30"/>
  <c r="C15" i="25"/>
  <c r="J512" i="30"/>
  <c r="D125" i="30"/>
  <c r="O245" i="30"/>
  <c r="N464" i="30"/>
  <c r="H274" i="28"/>
  <c r="G150" i="30"/>
  <c r="J489" i="30"/>
  <c r="Q401" i="28"/>
  <c r="J436" i="30"/>
  <c r="E776" i="30"/>
  <c r="O626" i="30"/>
  <c r="C262" i="25"/>
  <c r="E725" i="30"/>
  <c r="J269" i="30"/>
  <c r="J422" i="28"/>
  <c r="K850" i="28"/>
  <c r="M26" i="28"/>
  <c r="B675" i="30"/>
  <c r="N537" i="30"/>
  <c r="N388" i="30"/>
  <c r="J715" i="28"/>
  <c r="J378" i="30"/>
  <c r="M66" i="28"/>
  <c r="N174" i="30"/>
  <c r="N536" i="30"/>
  <c r="G535" i="30"/>
  <c r="N549" i="28"/>
  <c r="H333" i="28"/>
  <c r="O675" i="30"/>
  <c r="G318" i="30"/>
  <c r="H638" i="28"/>
  <c r="P367" i="28"/>
  <c r="P38" i="28"/>
  <c r="M25" i="30"/>
  <c r="I137" i="30"/>
  <c r="M272" i="25"/>
  <c r="N384" i="28"/>
  <c r="O760" i="30"/>
  <c r="D27" i="30"/>
  <c r="J153" i="28"/>
  <c r="I68" i="30"/>
  <c r="J156" i="30"/>
  <c r="Q122" i="28"/>
  <c r="H41" i="30"/>
  <c r="G507" i="30"/>
  <c r="M382" i="25"/>
  <c r="D240" i="30"/>
  <c r="N154" i="28"/>
  <c r="H825" i="28"/>
  <c r="L59" i="25"/>
  <c r="G808" i="28"/>
  <c r="M824" i="28"/>
  <c r="K169" i="28"/>
  <c r="P202" i="28"/>
  <c r="K331" i="28"/>
  <c r="C820" i="30"/>
  <c r="O213" i="30"/>
  <c r="Q431" i="28"/>
  <c r="M592" i="30"/>
  <c r="L796" i="30"/>
  <c r="G189" i="25"/>
  <c r="N353" i="28"/>
  <c r="G568" i="28"/>
  <c r="K483" i="28"/>
  <c r="J71" i="25"/>
  <c r="M408" i="28"/>
  <c r="E217" i="30"/>
  <c r="L93" i="25"/>
  <c r="G267" i="25"/>
  <c r="I791" i="30"/>
  <c r="G148" i="28"/>
  <c r="G112" i="30"/>
  <c r="K399" i="28"/>
  <c r="N816" i="28"/>
  <c r="H581" i="28"/>
  <c r="C93" i="25"/>
  <c r="N833" i="28"/>
  <c r="B410" i="30"/>
  <c r="S874" i="28"/>
  <c r="E10" i="30"/>
  <c r="M558" i="30"/>
  <c r="O272" i="25"/>
  <c r="I258" i="30"/>
  <c r="G366" i="28"/>
  <c r="C174" i="30"/>
  <c r="L223" i="30"/>
  <c r="C290" i="30"/>
  <c r="G458" i="30"/>
  <c r="D376" i="30"/>
  <c r="N122" i="30"/>
  <c r="K388" i="28"/>
  <c r="M433" i="28"/>
  <c r="H376" i="28"/>
  <c r="N801" i="28"/>
  <c r="N526" i="28"/>
  <c r="Q280" i="28"/>
  <c r="P770" i="28"/>
  <c r="I802" i="30"/>
  <c r="J685" i="30"/>
  <c r="D437" i="30"/>
  <c r="J411" i="30"/>
  <c r="N204" i="30"/>
  <c r="H312" i="30"/>
  <c r="J385" i="30"/>
  <c r="D362" i="30"/>
  <c r="I23" i="25"/>
  <c r="H623" i="30"/>
  <c r="G449" i="30"/>
  <c r="L318" i="30"/>
  <c r="O311" i="30"/>
  <c r="H11" i="30"/>
  <c r="C296" i="30"/>
  <c r="S120" i="28"/>
  <c r="M104" i="30"/>
  <c r="O392" i="30"/>
  <c r="H317" i="28"/>
  <c r="H243" i="30"/>
  <c r="N327" i="30"/>
  <c r="K216" i="28"/>
  <c r="E307" i="30"/>
  <c r="G774" i="28"/>
  <c r="O472" i="30"/>
  <c r="D565" i="30"/>
  <c r="J585" i="30"/>
  <c r="Q430" i="28"/>
  <c r="M21" i="28"/>
  <c r="H319" i="28"/>
  <c r="L38" i="25"/>
  <c r="G852" i="28"/>
  <c r="M292" i="28"/>
  <c r="O394" i="30"/>
  <c r="O429" i="30"/>
  <c r="I52" i="30"/>
  <c r="M251" i="28"/>
  <c r="G577" i="30"/>
  <c r="E281" i="30"/>
  <c r="I208" i="30"/>
  <c r="N392" i="30"/>
  <c r="G19" i="30"/>
  <c r="I639" i="30"/>
  <c r="S280" i="28"/>
  <c r="C195" i="30"/>
  <c r="J22" i="25"/>
  <c r="J671" i="28"/>
  <c r="G661" i="28"/>
  <c r="Q674" i="28"/>
  <c r="N797" i="28"/>
  <c r="J416" i="30"/>
  <c r="C365" i="30"/>
  <c r="D524" i="30"/>
  <c r="P410" i="28"/>
  <c r="S695" i="28"/>
  <c r="M374" i="28"/>
  <c r="N239" i="28"/>
  <c r="J370" i="28"/>
  <c r="H575" i="28"/>
  <c r="O750" i="30"/>
  <c r="L395" i="30"/>
  <c r="E613" i="30"/>
  <c r="D295" i="30"/>
  <c r="J100" i="30"/>
  <c r="G33" i="28"/>
  <c r="N106" i="28"/>
  <c r="B302" i="30"/>
  <c r="H409" i="28"/>
  <c r="H496" i="30"/>
  <c r="O767" i="30"/>
  <c r="D339" i="25"/>
  <c r="E577" i="30"/>
  <c r="E124" i="30"/>
  <c r="J337" i="28"/>
  <c r="S687" i="28"/>
  <c r="M118" i="25"/>
  <c r="N889" i="28"/>
  <c r="N366" i="28"/>
  <c r="H653" i="30"/>
  <c r="L79" i="30"/>
  <c r="M200" i="30"/>
  <c r="J577" i="28"/>
  <c r="C33" i="30"/>
  <c r="G885" i="28"/>
  <c r="G79" i="28"/>
  <c r="N479" i="28"/>
  <c r="H226" i="28"/>
  <c r="K35" i="28"/>
  <c r="G275" i="30"/>
  <c r="C471" i="30"/>
  <c r="G381" i="28"/>
  <c r="S49" i="28"/>
  <c r="B50" i="30"/>
  <c r="M624" i="28"/>
  <c r="N179" i="30"/>
  <c r="H271" i="30"/>
  <c r="N403" i="28"/>
  <c r="L422" i="30"/>
  <c r="J157" i="28"/>
  <c r="J841" i="28"/>
  <c r="G159" i="28"/>
  <c r="M285" i="28"/>
  <c r="L449" i="30"/>
  <c r="J299" i="28"/>
  <c r="I468" i="30"/>
  <c r="G135" i="28"/>
  <c r="F287" i="25"/>
  <c r="C132" i="25"/>
  <c r="D356" i="30"/>
  <c r="S302" i="28"/>
  <c r="I202" i="25"/>
  <c r="E467" i="30"/>
  <c r="N422" i="30"/>
  <c r="J116" i="30"/>
  <c r="S786" i="28"/>
  <c r="M832" i="28"/>
  <c r="S96" i="28"/>
  <c r="H247" i="28"/>
  <c r="B421" i="30"/>
  <c r="H10" i="30"/>
  <c r="S620" i="28"/>
  <c r="O576" i="30"/>
  <c r="N854" i="28"/>
  <c r="B151" i="30"/>
  <c r="J506" i="28"/>
  <c r="C108" i="25"/>
  <c r="D217" i="25"/>
  <c r="F180" i="25"/>
  <c r="E232" i="30"/>
  <c r="I218" i="30"/>
  <c r="I533" i="30"/>
  <c r="I44" i="30"/>
  <c r="N361" i="30"/>
  <c r="Q373" i="28"/>
  <c r="G142" i="30"/>
  <c r="E39" i="30"/>
  <c r="J274" i="28"/>
  <c r="O138" i="30"/>
  <c r="S21" i="28"/>
  <c r="E452" i="30"/>
  <c r="I72" i="30"/>
  <c r="L374" i="30"/>
  <c r="N214" i="28"/>
  <c r="H171" i="28"/>
  <c r="J486" i="28"/>
  <c r="J273" i="30"/>
  <c r="E291" i="30"/>
  <c r="B377" i="30"/>
  <c r="C546" i="30"/>
  <c r="C735" i="30"/>
  <c r="L672" i="30"/>
  <c r="P733" i="28"/>
  <c r="K428" i="28"/>
  <c r="N450" i="30"/>
  <c r="S867" i="28"/>
  <c r="M818" i="28"/>
  <c r="O170" i="30"/>
  <c r="J233" i="28"/>
  <c r="P162" i="28"/>
  <c r="J111" i="28"/>
  <c r="H829" i="28"/>
  <c r="E533" i="30"/>
  <c r="N89" i="30"/>
  <c r="B773" i="30"/>
  <c r="O366" i="25"/>
  <c r="D117" i="30"/>
  <c r="N227" i="30"/>
  <c r="E457" i="30"/>
  <c r="J249" i="30"/>
  <c r="C579" i="30"/>
  <c r="J165" i="28"/>
  <c r="H437" i="30"/>
  <c r="C443" i="30"/>
  <c r="C305" i="30"/>
  <c r="Q895" i="28"/>
  <c r="S356" i="28"/>
  <c r="C591" i="30"/>
  <c r="O453" i="30"/>
  <c r="S461" i="28"/>
  <c r="I288" i="30"/>
  <c r="D143" i="30"/>
  <c r="J335" i="30"/>
  <c r="J197" i="28"/>
  <c r="I61" i="30"/>
  <c r="O389" i="30"/>
  <c r="P647" i="28"/>
  <c r="M885" i="28"/>
  <c r="C720" i="30"/>
  <c r="N650" i="30"/>
  <c r="L133" i="30"/>
  <c r="H106" i="30"/>
  <c r="S207" i="28"/>
  <c r="K239" i="28"/>
  <c r="J808" i="28"/>
  <c r="J377" i="30"/>
  <c r="J46" i="28"/>
  <c r="H189" i="28"/>
  <c r="D417" i="30"/>
  <c r="B261" i="30"/>
  <c r="D694" i="30"/>
  <c r="G511" i="30"/>
  <c r="J465" i="28"/>
  <c r="I201" i="30"/>
  <c r="E215" i="30"/>
  <c r="J334" i="30"/>
  <c r="O478" i="30"/>
  <c r="I464" i="30"/>
  <c r="G375" i="28"/>
  <c r="J364" i="28"/>
  <c r="H116" i="28"/>
  <c r="S813" i="28"/>
  <c r="H512" i="30"/>
  <c r="H126" i="30"/>
  <c r="S413" i="28"/>
  <c r="E244" i="30"/>
  <c r="J51" i="30"/>
  <c r="G321" i="25"/>
  <c r="C281" i="30"/>
  <c r="Q529" i="28"/>
  <c r="F259" i="25"/>
  <c r="G886" i="28"/>
  <c r="N126" i="30"/>
  <c r="J503" i="28"/>
  <c r="J166" i="28"/>
  <c r="G183" i="28"/>
  <c r="J38" i="30"/>
  <c r="J228" i="25"/>
  <c r="Q537" i="28"/>
  <c r="O517" i="30"/>
  <c r="S567" i="28"/>
  <c r="S164" i="28"/>
  <c r="K114" i="28"/>
  <c r="G785" i="28"/>
  <c r="M849" i="28"/>
  <c r="F235" i="25"/>
  <c r="M562" i="28"/>
  <c r="N187" i="30"/>
  <c r="B104" i="30"/>
  <c r="E633" i="30"/>
  <c r="C167" i="30"/>
  <c r="D807" i="30"/>
  <c r="S364" i="28"/>
  <c r="S824" i="28"/>
  <c r="G776" i="28"/>
  <c r="Q397" i="28"/>
  <c r="D29" i="25"/>
  <c r="H404" i="30"/>
  <c r="M364" i="30"/>
  <c r="I229" i="25"/>
  <c r="P144" i="28"/>
  <c r="S799" i="28"/>
  <c r="G237" i="25"/>
  <c r="J732" i="28"/>
  <c r="C613" i="30"/>
  <c r="F78" i="18"/>
  <c r="I17" i="30"/>
  <c r="D512" i="30"/>
  <c r="H724" i="30"/>
  <c r="N399" i="30"/>
  <c r="D259" i="30"/>
  <c r="J70" i="28"/>
  <c r="J123" i="28"/>
  <c r="M132" i="30"/>
  <c r="G603" i="30"/>
  <c r="N195" i="30"/>
  <c r="I507" i="30"/>
  <c r="G249" i="28"/>
  <c r="C810" i="30"/>
  <c r="O692" i="30"/>
  <c r="O11" i="30"/>
  <c r="N445" i="30"/>
  <c r="N541" i="30"/>
  <c r="J124" i="30"/>
  <c r="I112" i="25"/>
  <c r="G502" i="28"/>
  <c r="L352" i="30"/>
  <c r="O169" i="30"/>
  <c r="J238" i="30"/>
  <c r="D165" i="30"/>
  <c r="J260" i="30"/>
  <c r="H103" i="30"/>
  <c r="J454" i="30"/>
  <c r="S897" i="28"/>
  <c r="D594" i="30"/>
  <c r="L577" i="30"/>
  <c r="J889" i="28"/>
  <c r="J263" i="30"/>
  <c r="L766" i="30"/>
  <c r="G195" i="30"/>
  <c r="B470" i="30"/>
  <c r="P351" i="28"/>
  <c r="S216" i="28"/>
  <c r="G85" i="28"/>
  <c r="I171" i="30"/>
  <c r="O625" i="30"/>
  <c r="P93" i="28"/>
  <c r="G472" i="30"/>
  <c r="D44" i="25"/>
  <c r="L136" i="30"/>
  <c r="I636" i="30"/>
  <c r="I674" i="30"/>
  <c r="M407" i="28"/>
  <c r="D127" i="25"/>
  <c r="I159" i="30"/>
  <c r="H775" i="30"/>
  <c r="L221" i="30"/>
  <c r="G112" i="25"/>
  <c r="I686" i="30"/>
  <c r="G60" i="30"/>
  <c r="P29" i="28"/>
  <c r="B160" i="30"/>
  <c r="M197" i="30"/>
  <c r="O39" i="30"/>
  <c r="G286" i="30"/>
  <c r="J383" i="25"/>
  <c r="L378" i="30"/>
  <c r="S60" i="28"/>
  <c r="O294" i="30"/>
  <c r="I60" i="30"/>
  <c r="M15" i="30"/>
  <c r="P582" i="28"/>
  <c r="Q604" i="28"/>
  <c r="I358" i="30"/>
  <c r="G364" i="30"/>
  <c r="E537" i="30"/>
  <c r="M223" i="30"/>
  <c r="O175" i="30"/>
  <c r="I823" i="30"/>
  <c r="J34" i="28"/>
  <c r="G351" i="28"/>
  <c r="G464" i="28"/>
  <c r="B163" i="30"/>
  <c r="H519" i="30"/>
  <c r="N352" i="28"/>
  <c r="E320" i="30"/>
  <c r="G775" i="30"/>
  <c r="J194" i="28"/>
  <c r="N310" i="30"/>
  <c r="M774" i="28"/>
  <c r="N776" i="28"/>
  <c r="B156" i="30"/>
  <c r="M385" i="30"/>
  <c r="O13" i="30"/>
  <c r="P77" i="28"/>
  <c r="J206" i="28"/>
  <c r="C636" i="30"/>
  <c r="S770" i="28"/>
  <c r="J144" i="28"/>
  <c r="S720" i="28"/>
  <c r="D727" i="30"/>
  <c r="P244" i="28"/>
  <c r="N798" i="28"/>
  <c r="Q188" i="28"/>
  <c r="L12" i="30"/>
  <c r="P245" i="28"/>
  <c r="C26" i="25"/>
  <c r="B82" i="30"/>
  <c r="N626" i="28"/>
  <c r="I357" i="30"/>
  <c r="J852" i="28"/>
  <c r="E451" i="30"/>
  <c r="E31" i="30"/>
  <c r="P649" i="28"/>
  <c r="G489" i="30"/>
  <c r="S139" i="28"/>
  <c r="C67" i="30"/>
  <c r="M395" i="30"/>
  <c r="N187" i="28"/>
  <c r="G448" i="30"/>
  <c r="J323" i="30"/>
  <c r="J682" i="28"/>
  <c r="Q153" i="28"/>
  <c r="J67" i="28"/>
  <c r="B108" i="30"/>
  <c r="J380" i="30"/>
  <c r="I163" i="30"/>
  <c r="I153" i="25"/>
  <c r="G341" i="25"/>
  <c r="L683" i="30"/>
  <c r="K792" i="28"/>
  <c r="N250" i="28"/>
  <c r="C474" i="30"/>
  <c r="P782" i="28"/>
  <c r="H179" i="30"/>
  <c r="C750" i="30"/>
  <c r="I175" i="30"/>
  <c r="O507" i="30"/>
  <c r="L191" i="30"/>
  <c r="G271" i="25"/>
  <c r="I580" i="30"/>
  <c r="J297" i="28"/>
  <c r="C525" i="30"/>
  <c r="C354" i="30"/>
  <c r="N638" i="30"/>
  <c r="G881" i="28"/>
  <c r="I703" i="30"/>
  <c r="N600" i="30"/>
  <c r="O144" i="25"/>
  <c r="J253" i="28"/>
  <c r="H225" i="28"/>
  <c r="D75" i="30"/>
  <c r="N15" i="30"/>
  <c r="O204" i="30"/>
  <c r="Q371" i="28"/>
  <c r="J606" i="30"/>
  <c r="S792" i="28"/>
  <c r="D68" i="30"/>
  <c r="L58" i="30"/>
  <c r="C263" i="25"/>
  <c r="D380" i="30"/>
  <c r="M298" i="30"/>
  <c r="G329" i="28"/>
  <c r="H810" i="28"/>
  <c r="H821" i="28"/>
  <c r="B47" i="30"/>
  <c r="Q57" i="28"/>
  <c r="M268" i="25"/>
  <c r="I436" i="30"/>
  <c r="B225" i="30"/>
  <c r="L288" i="30"/>
  <c r="K18" i="28"/>
  <c r="M387" i="25"/>
  <c r="O172" i="30"/>
  <c r="I116" i="30"/>
  <c r="B90" i="30"/>
  <c r="F34" i="18"/>
  <c r="D83" i="30"/>
  <c r="M347" i="28"/>
  <c r="L531" i="30"/>
  <c r="G599" i="28"/>
  <c r="M79" i="28"/>
  <c r="S650" i="28"/>
  <c r="C384" i="30"/>
  <c r="L237" i="25"/>
  <c r="H238" i="28"/>
  <c r="L347" i="30"/>
  <c r="N617" i="30"/>
  <c r="H351" i="30"/>
  <c r="L191" i="25"/>
  <c r="B100" i="30"/>
  <c r="S849" i="28"/>
  <c r="N826" i="28"/>
  <c r="G220" i="30"/>
  <c r="M344" i="30"/>
  <c r="C227" i="30"/>
  <c r="G326" i="30"/>
  <c r="P714" i="28"/>
  <c r="J365" i="30"/>
  <c r="N392" i="28"/>
  <c r="I85" i="30"/>
  <c r="H124" i="28"/>
  <c r="I103" i="30"/>
  <c r="M365" i="28"/>
  <c r="S809" i="28"/>
  <c r="E618" i="30"/>
  <c r="H193" i="30"/>
  <c r="O73" i="30"/>
  <c r="M578" i="30"/>
  <c r="K478" i="28"/>
  <c r="K710" i="28"/>
  <c r="N530" i="30"/>
  <c r="D299" i="30"/>
  <c r="K19" i="28"/>
  <c r="O513" i="30"/>
  <c r="G781" i="30"/>
  <c r="P337" i="28"/>
  <c r="D620" i="30"/>
  <c r="P489" i="28"/>
  <c r="M161" i="30"/>
  <c r="B319" i="30"/>
  <c r="N739" i="28"/>
  <c r="D191" i="30"/>
  <c r="M178" i="25"/>
  <c r="D127" i="30"/>
  <c r="I127" i="30"/>
  <c r="E561" i="30"/>
  <c r="H71" i="28"/>
  <c r="H254" i="28"/>
  <c r="I244" i="30"/>
  <c r="M320" i="25"/>
  <c r="B543" i="30"/>
  <c r="J24" i="30"/>
  <c r="N25" i="28"/>
  <c r="G607" i="30"/>
  <c r="G288" i="30"/>
  <c r="J579" i="28"/>
  <c r="I158" i="25"/>
  <c r="H772" i="28"/>
  <c r="G205" i="28"/>
  <c r="C300" i="25"/>
  <c r="C57" i="25"/>
  <c r="D96" i="30"/>
  <c r="L629" i="30"/>
  <c r="H633" i="28"/>
  <c r="B218" i="30"/>
  <c r="M113" i="28"/>
  <c r="P70" i="28"/>
  <c r="S363" i="28"/>
  <c r="L55" i="30"/>
  <c r="I48" i="25"/>
  <c r="G306" i="28"/>
  <c r="J301" i="25"/>
  <c r="H49" i="30"/>
  <c r="S884" i="28"/>
  <c r="H103" i="28"/>
  <c r="I65" i="25"/>
  <c r="E604" i="30"/>
  <c r="E69" i="30"/>
  <c r="G769" i="28"/>
  <c r="J201" i="28"/>
  <c r="M248" i="25"/>
  <c r="G78" i="28"/>
  <c r="D53" i="30"/>
  <c r="O328" i="25"/>
  <c r="E559" i="30"/>
  <c r="G281" i="28"/>
  <c r="L515" i="30"/>
  <c r="I131" i="30"/>
  <c r="H394" i="30"/>
  <c r="G276" i="30"/>
  <c r="Q785" i="28"/>
  <c r="O41" i="25"/>
  <c r="K371" i="28"/>
  <c r="E622" i="30"/>
  <c r="O489" i="30"/>
  <c r="L385" i="30"/>
  <c r="L45" i="25"/>
  <c r="C316" i="30"/>
  <c r="G150" i="28"/>
  <c r="P71" i="28"/>
  <c r="O628" i="30"/>
  <c r="E824" i="30"/>
  <c r="Q723" i="28"/>
  <c r="S723" i="28"/>
  <c r="P334" i="28"/>
  <c r="K636" i="28"/>
  <c r="K246" i="28"/>
  <c r="P23" i="28"/>
  <c r="P504" i="28"/>
  <c r="O355" i="25"/>
  <c r="H546" i="30"/>
  <c r="J781" i="28"/>
  <c r="H696" i="28"/>
  <c r="H138" i="30"/>
  <c r="I113" i="30"/>
  <c r="D40" i="25"/>
  <c r="S463" i="28"/>
  <c r="G9" i="30"/>
  <c r="K145" i="28"/>
  <c r="S304" i="28"/>
  <c r="J413" i="30"/>
  <c r="G317" i="25"/>
  <c r="N590" i="28"/>
  <c r="Q34" i="28"/>
  <c r="H280" i="30"/>
  <c r="P149" i="28"/>
  <c r="C69" i="30"/>
  <c r="B365" i="30"/>
  <c r="H395" i="30"/>
  <c r="G214" i="25"/>
  <c r="N276" i="28"/>
  <c r="N693" i="28"/>
  <c r="K624" i="28"/>
  <c r="M280" i="25"/>
  <c r="M123" i="28"/>
  <c r="B103" i="30"/>
  <c r="N663" i="28"/>
  <c r="M87" i="25"/>
  <c r="G374" i="30"/>
  <c r="J141" i="30"/>
  <c r="H197" i="28"/>
  <c r="L23" i="25"/>
  <c r="F214" i="25"/>
  <c r="L235" i="30"/>
  <c r="M563" i="30"/>
  <c r="O92" i="25"/>
  <c r="J688" i="30"/>
  <c r="N27" i="28"/>
  <c r="K421" i="28"/>
  <c r="I377" i="30"/>
  <c r="G418" i="28"/>
  <c r="H69" i="30"/>
  <c r="I316" i="30"/>
  <c r="J861" i="28"/>
  <c r="H860" i="28"/>
  <c r="S787" i="28"/>
  <c r="C824" i="30"/>
  <c r="J435" i="30"/>
  <c r="C89" i="30"/>
  <c r="F63" i="18"/>
  <c r="G778" i="28"/>
  <c r="H727" i="28"/>
  <c r="J373" i="28"/>
  <c r="D24" i="30"/>
  <c r="S895" i="28"/>
  <c r="D73" i="30"/>
  <c r="G185" i="28"/>
  <c r="J377" i="25"/>
  <c r="J327" i="30"/>
  <c r="L88" i="25"/>
  <c r="B162" i="30"/>
  <c r="H503" i="28"/>
  <c r="P362" i="28"/>
  <c r="M383" i="25"/>
  <c r="D164" i="30"/>
  <c r="S325" i="28"/>
  <c r="K142" i="28"/>
  <c r="P853" i="28"/>
  <c r="S431" i="28"/>
  <c r="E91" i="30"/>
  <c r="M95" i="25"/>
  <c r="K220" i="28"/>
  <c r="B827" i="30"/>
  <c r="H214" i="30"/>
  <c r="Q221" i="28"/>
  <c r="L151" i="25"/>
  <c r="N734" i="28"/>
  <c r="B288" i="30"/>
  <c r="M840" i="28"/>
  <c r="N494" i="30"/>
  <c r="O368" i="25"/>
  <c r="Q554" i="28"/>
  <c r="G94" i="28"/>
  <c r="C238" i="30"/>
  <c r="M597" i="28"/>
  <c r="H208" i="30"/>
  <c r="H280" i="28"/>
  <c r="P360" i="28"/>
  <c r="H202" i="30"/>
  <c r="S635" i="28"/>
  <c r="E341" i="30"/>
  <c r="N515" i="28"/>
  <c r="I40" i="30"/>
  <c r="H16" i="30"/>
  <c r="Q286" i="28"/>
  <c r="O155" i="25"/>
  <c r="S182" i="28"/>
  <c r="K106" i="28"/>
  <c r="K491" i="28"/>
  <c r="D793" i="30"/>
  <c r="C798" i="30"/>
  <c r="N29" i="28"/>
  <c r="Q218" i="28"/>
  <c r="J390" i="30"/>
  <c r="C136" i="30"/>
  <c r="M291" i="25"/>
  <c r="G274" i="30"/>
  <c r="J140" i="28"/>
  <c r="I669" i="30"/>
  <c r="N234" i="30"/>
  <c r="M337" i="30"/>
  <c r="L20" i="30"/>
  <c r="Q157" i="28"/>
  <c r="L225" i="30"/>
  <c r="G63" i="30"/>
  <c r="O83" i="30"/>
  <c r="D119" i="30"/>
  <c r="J377" i="28"/>
  <c r="N198" i="28"/>
  <c r="E392" i="30"/>
  <c r="L238" i="30"/>
  <c r="I89" i="25"/>
  <c r="M351" i="30"/>
  <c r="J885" i="28"/>
  <c r="M410" i="30"/>
  <c r="B287" i="30"/>
  <c r="G307" i="30"/>
  <c r="H115" i="30"/>
  <c r="O624" i="30"/>
  <c r="P214" i="28"/>
  <c r="D242" i="30"/>
  <c r="K898" i="28"/>
  <c r="G52" i="28"/>
  <c r="H242" i="28"/>
  <c r="D362" i="25"/>
  <c r="C495" i="30"/>
  <c r="H7" i="28"/>
  <c r="G53" i="30"/>
  <c r="I205" i="30"/>
  <c r="N264" i="28"/>
  <c r="O662" i="30"/>
  <c r="J840" i="28"/>
  <c r="S58" i="28"/>
  <c r="M421" i="28"/>
  <c r="Q17" i="28"/>
  <c r="M468" i="30"/>
  <c r="N451" i="30"/>
  <c r="E826" i="30"/>
  <c r="P420" i="28"/>
  <c r="G36" i="30"/>
  <c r="K766" i="28"/>
  <c r="I19" i="30"/>
  <c r="J268" i="28"/>
  <c r="S526" i="28"/>
  <c r="N23" i="30"/>
  <c r="J164" i="30"/>
  <c r="B704" i="30"/>
  <c r="I519" i="30"/>
  <c r="N608" i="30"/>
  <c r="P68" i="28"/>
  <c r="G841" i="28"/>
  <c r="C475" i="30"/>
  <c r="G85" i="30"/>
  <c r="J139" i="30"/>
  <c r="S177" i="28"/>
  <c r="G105" i="30"/>
  <c r="N323" i="28"/>
  <c r="L701" i="30"/>
  <c r="O212" i="25"/>
  <c r="C228" i="30"/>
  <c r="J514" i="28"/>
  <c r="C786" i="30"/>
  <c r="I301" i="30"/>
  <c r="O230" i="25"/>
  <c r="M98" i="25"/>
  <c r="H48" i="30"/>
  <c r="S191" i="28"/>
  <c r="G198" i="28"/>
  <c r="J731" i="28"/>
  <c r="K449" i="28"/>
  <c r="Q331" i="28"/>
  <c r="S374" i="28"/>
  <c r="F95" i="18"/>
  <c r="K288" i="28"/>
  <c r="G203" i="28"/>
  <c r="G699" i="28"/>
  <c r="H387" i="30"/>
  <c r="D221" i="25"/>
  <c r="N407" i="28"/>
  <c r="G217" i="25"/>
  <c r="P389" i="28"/>
  <c r="J179" i="25"/>
  <c r="G196" i="28"/>
  <c r="K166" i="28"/>
  <c r="M262" i="28"/>
  <c r="M357" i="28"/>
  <c r="G211" i="25"/>
  <c r="B114" i="30"/>
  <c r="M254" i="28"/>
  <c r="J806" i="28"/>
  <c r="E74" i="30"/>
  <c r="S183" i="28"/>
  <c r="C111" i="30"/>
  <c r="N452" i="28"/>
  <c r="M538" i="28"/>
  <c r="N753" i="28"/>
  <c r="N730" i="28"/>
  <c r="N229" i="30"/>
  <c r="Q94" i="28"/>
  <c r="F236" i="25"/>
  <c r="O100" i="25"/>
  <c r="P411" i="28"/>
  <c r="G587" i="28"/>
  <c r="J354" i="28"/>
  <c r="C588" i="30"/>
  <c r="M304" i="25"/>
  <c r="J145" i="25"/>
  <c r="J330" i="25"/>
  <c r="K199" i="28"/>
  <c r="H92" i="28"/>
  <c r="B810" i="30"/>
  <c r="P394" i="28"/>
  <c r="J386" i="28"/>
  <c r="J272" i="30"/>
  <c r="J702" i="28"/>
  <c r="G792" i="28"/>
  <c r="I234" i="30"/>
  <c r="N364" i="30"/>
  <c r="C294" i="30"/>
  <c r="G390" i="28"/>
  <c r="O669" i="30"/>
  <c r="M77" i="28"/>
  <c r="N211" i="30"/>
  <c r="S896" i="28"/>
  <c r="H157" i="30"/>
  <c r="G673" i="28"/>
  <c r="H367" i="28"/>
  <c r="I56" i="30"/>
  <c r="M444" i="30"/>
  <c r="L215" i="25"/>
  <c r="K305" i="28"/>
  <c r="G72" i="30"/>
  <c r="N386" i="28"/>
  <c r="B4" i="30"/>
  <c r="D11" i="30"/>
  <c r="C736" i="30"/>
  <c r="S355" i="28"/>
  <c r="O50" i="30"/>
  <c r="S314" i="28"/>
  <c r="I419" i="30"/>
  <c r="K609" i="28"/>
  <c r="L275" i="30"/>
  <c r="L542" i="30"/>
  <c r="E671" i="30"/>
  <c r="F39" i="18"/>
  <c r="E141" i="30"/>
  <c r="E798" i="30"/>
  <c r="M74" i="28"/>
  <c r="M172" i="30"/>
  <c r="J796" i="28"/>
  <c r="P83" i="28"/>
  <c r="H229" i="28"/>
  <c r="H28" i="22"/>
  <c r="G116" i="28"/>
  <c r="Q300" i="28"/>
  <c r="N619" i="30"/>
  <c r="P778" i="28"/>
  <c r="S690" i="28"/>
  <c r="M197" i="25"/>
  <c r="G593" i="30"/>
  <c r="J76" i="28"/>
  <c r="H296" i="28"/>
  <c r="O19" i="25"/>
  <c r="N18" i="30"/>
  <c r="O298" i="30"/>
  <c r="N285" i="28"/>
  <c r="C126" i="30"/>
  <c r="N351" i="30"/>
  <c r="E484" i="30"/>
  <c r="G148" i="30"/>
  <c r="J27" i="28"/>
  <c r="E581" i="30"/>
  <c r="K759" i="28"/>
  <c r="P701" i="28"/>
  <c r="C467" i="30"/>
  <c r="N84" i="30"/>
  <c r="M359" i="30"/>
  <c r="Q494" i="28"/>
  <c r="M839" i="28"/>
  <c r="Q44" i="28"/>
  <c r="H117" i="28"/>
  <c r="M354" i="25"/>
  <c r="K269" i="28"/>
  <c r="K60" i="28"/>
  <c r="M25" i="28"/>
  <c r="D104" i="30"/>
  <c r="N486" i="30"/>
  <c r="L474" i="30"/>
  <c r="G320" i="28"/>
  <c r="N128" i="30"/>
  <c r="M486" i="30"/>
  <c r="N322" i="28"/>
  <c r="I185" i="25"/>
  <c r="E518" i="30"/>
  <c r="H24" i="30"/>
  <c r="S399" i="28"/>
  <c r="P211" i="28"/>
  <c r="D305" i="30"/>
  <c r="D693" i="30"/>
  <c r="P317" i="28"/>
  <c r="M609" i="30"/>
  <c r="F25" i="25"/>
  <c r="S338" i="28"/>
  <c r="K355" i="28"/>
  <c r="O282" i="30"/>
  <c r="L131" i="30"/>
  <c r="M138" i="28"/>
  <c r="Q8" i="28"/>
  <c r="Q649" i="28"/>
  <c r="J791" i="28"/>
  <c r="P483" i="28"/>
  <c r="H310" i="30"/>
  <c r="M852" i="28"/>
  <c r="D254" i="25"/>
  <c r="G166" i="28"/>
  <c r="O46" i="25"/>
  <c r="F305" i="25"/>
  <c r="M372" i="28"/>
  <c r="P632" i="28"/>
  <c r="P809" i="28"/>
  <c r="H652" i="30"/>
  <c r="J772" i="28"/>
  <c r="J203" i="28"/>
  <c r="N385" i="28"/>
  <c r="G682" i="28"/>
  <c r="N776" i="30"/>
  <c r="I318" i="30"/>
  <c r="Q283" i="28"/>
  <c r="O51" i="25"/>
  <c r="J794" i="28"/>
  <c r="N542" i="28"/>
  <c r="S674" i="28"/>
  <c r="D457" i="30"/>
  <c r="L237" i="30"/>
  <c r="K267" i="28"/>
  <c r="C230" i="25"/>
  <c r="N65" i="28"/>
  <c r="S701" i="28"/>
  <c r="G251" i="28"/>
  <c r="Q80" i="28"/>
  <c r="H228" i="30"/>
  <c r="S26" i="28"/>
  <c r="H192" i="28"/>
  <c r="J146" i="30"/>
  <c r="S76" i="28"/>
  <c r="Q382" i="28"/>
  <c r="J356" i="28"/>
  <c r="G140" i="28"/>
  <c r="J226" i="28"/>
  <c r="J189" i="25"/>
  <c r="C482" i="30"/>
  <c r="H797" i="30"/>
  <c r="N772" i="28"/>
  <c r="I188" i="25"/>
  <c r="L82" i="25"/>
  <c r="B337" i="30"/>
  <c r="J264" i="28"/>
  <c r="H42" i="30"/>
  <c r="N657" i="30"/>
  <c r="P302" i="28"/>
  <c r="J72" i="25"/>
  <c r="G113" i="30"/>
  <c r="G164" i="28"/>
  <c r="N88" i="30"/>
  <c r="E7" i="30"/>
  <c r="C530" i="30"/>
  <c r="H128" i="30"/>
  <c r="S746" i="28"/>
  <c r="I81" i="30"/>
  <c r="H749" i="28"/>
  <c r="E361" i="30"/>
  <c r="H158" i="30"/>
  <c r="J28" i="28"/>
  <c r="C427" i="30"/>
  <c r="N306" i="30"/>
  <c r="I166" i="30"/>
  <c r="L84" i="30"/>
  <c r="P830" i="28"/>
  <c r="I313" i="30"/>
  <c r="M685" i="28"/>
  <c r="C192" i="25"/>
  <c r="M757" i="28"/>
  <c r="C129" i="30"/>
  <c r="H391" i="30"/>
  <c r="O211" i="30"/>
  <c r="D573" i="30"/>
  <c r="S710" i="28"/>
  <c r="P199" i="28"/>
  <c r="P822" i="28"/>
  <c r="Q190" i="28"/>
  <c r="N240" i="28"/>
  <c r="I225" i="25"/>
  <c r="S296" i="28"/>
  <c r="F223" i="25"/>
  <c r="H549" i="28"/>
  <c r="J588" i="28"/>
  <c r="L495" i="30"/>
  <c r="N329" i="30"/>
  <c r="S672" i="28"/>
  <c r="D735" i="30"/>
  <c r="H51" i="28"/>
  <c r="S565" i="28"/>
  <c r="O557" i="30"/>
  <c r="M22" i="30"/>
  <c r="M139" i="30"/>
  <c r="M470" i="30"/>
  <c r="G22" i="28"/>
  <c r="C809" i="30"/>
  <c r="K605" i="28"/>
  <c r="F355" i="25"/>
  <c r="I13" i="30"/>
  <c r="J589" i="28"/>
  <c r="M302" i="25"/>
  <c r="P49" i="28"/>
  <c r="J897" i="28"/>
  <c r="H350" i="30"/>
  <c r="M240" i="28"/>
  <c r="O425" i="30"/>
  <c r="F281" i="25"/>
  <c r="I92" i="25"/>
  <c r="F301" i="25"/>
  <c r="H823" i="28"/>
  <c r="S683" i="28"/>
  <c r="D49" i="30"/>
  <c r="G128" i="28"/>
  <c r="N532" i="28"/>
  <c r="O173" i="25"/>
  <c r="P451" i="28"/>
  <c r="J237" i="30"/>
  <c r="J543" i="28"/>
  <c r="D355" i="30"/>
  <c r="O671" i="30"/>
  <c r="E299" i="30"/>
  <c r="H215" i="28"/>
  <c r="N558" i="28"/>
  <c r="M300" i="30"/>
  <c r="B33" i="30"/>
  <c r="M363" i="25"/>
  <c r="Q333" i="28"/>
  <c r="I430" i="30"/>
  <c r="M399" i="28"/>
  <c r="Q444" i="28"/>
  <c r="G693" i="30"/>
  <c r="G386" i="28"/>
  <c r="M602" i="28"/>
  <c r="C346" i="30"/>
  <c r="D30" i="25"/>
  <c r="N569" i="28"/>
  <c r="S276" i="28"/>
  <c r="D358" i="25"/>
  <c r="P226" i="28"/>
  <c r="P821" i="28"/>
  <c r="G117" i="28"/>
  <c r="B476" i="30"/>
  <c r="Q816" i="28"/>
  <c r="L141" i="25"/>
  <c r="C307" i="25"/>
  <c r="G311" i="28"/>
  <c r="B70" i="30"/>
  <c r="K707" i="28"/>
  <c r="B668" i="30"/>
  <c r="D497" i="30"/>
  <c r="D148" i="25"/>
  <c r="Q819" i="28"/>
  <c r="N127" i="30"/>
  <c r="E764" i="30"/>
  <c r="C155" i="30"/>
  <c r="C287" i="30"/>
  <c r="H572" i="28"/>
  <c r="E335" i="30"/>
  <c r="J178" i="30"/>
  <c r="O255" i="30"/>
  <c r="H240" i="28"/>
  <c r="H338" i="28"/>
  <c r="J285" i="28"/>
  <c r="I277" i="25"/>
  <c r="J79" i="30"/>
  <c r="G211" i="28"/>
  <c r="Q260" i="28"/>
  <c r="N849" i="28"/>
  <c r="F11" i="25"/>
  <c r="M654" i="30"/>
  <c r="I202" i="30"/>
  <c r="F44" i="18"/>
  <c r="M516" i="30"/>
  <c r="G111" i="28"/>
  <c r="L714" i="30"/>
  <c r="C352" i="25"/>
  <c r="O292" i="30"/>
  <c r="G742" i="30"/>
  <c r="D577" i="30"/>
  <c r="N586" i="30"/>
  <c r="I184" i="25"/>
  <c r="H120" i="28"/>
  <c r="I408" i="30"/>
  <c r="M178" i="30"/>
  <c r="Q385" i="28"/>
  <c r="M142" i="25"/>
  <c r="N321" i="30"/>
  <c r="I717" i="30"/>
  <c r="L198" i="25"/>
  <c r="M871" i="28"/>
  <c r="N185" i="28"/>
  <c r="P413" i="28"/>
  <c r="D269" i="30"/>
  <c r="D281" i="30"/>
  <c r="N30" i="28"/>
  <c r="M86" i="28"/>
  <c r="S262" i="28"/>
  <c r="G248" i="25"/>
  <c r="G369" i="28"/>
  <c r="P797" i="28"/>
  <c r="M861" i="28"/>
  <c r="Q273" i="28"/>
  <c r="C629" i="30"/>
  <c r="C23" i="27"/>
  <c r="N79" i="28"/>
  <c r="E176" i="30"/>
  <c r="J393" i="28"/>
  <c r="O619" i="30"/>
  <c r="N29" i="30"/>
  <c r="H649" i="28"/>
  <c r="H258" i="30"/>
  <c r="H480" i="28"/>
  <c r="M377" i="28"/>
  <c r="Q485" i="28"/>
  <c r="L386" i="25"/>
  <c r="E410" i="30"/>
  <c r="O558" i="30"/>
  <c r="F106" i="18"/>
  <c r="N75" i="30"/>
  <c r="J172" i="30"/>
  <c r="P803" i="28"/>
  <c r="F68" i="18"/>
  <c r="O243" i="30"/>
  <c r="I812" i="30"/>
  <c r="K104" i="28"/>
  <c r="G481" i="28"/>
  <c r="G423" i="28"/>
  <c r="M110" i="30"/>
  <c r="M65" i="28"/>
  <c r="H219" i="30"/>
  <c r="H445" i="28"/>
  <c r="C609" i="30"/>
  <c r="M7" i="30"/>
  <c r="G896" i="28"/>
  <c r="M719" i="28"/>
  <c r="K254" i="28"/>
  <c r="M464" i="30"/>
  <c r="L45" i="30"/>
  <c r="C365" i="25"/>
  <c r="P305" i="28"/>
  <c r="H804" i="28"/>
  <c r="C4" i="25"/>
  <c r="L350" i="25"/>
  <c r="N279" i="28"/>
  <c r="G191" i="25"/>
  <c r="K669" i="28"/>
  <c r="C340" i="25"/>
  <c r="N40" i="28"/>
  <c r="P739" i="28"/>
  <c r="N155" i="28"/>
  <c r="H601" i="30"/>
  <c r="D206" i="25"/>
  <c r="J392" i="28"/>
  <c r="N373" i="28"/>
  <c r="N536" i="28"/>
  <c r="L377" i="25"/>
  <c r="N261" i="30"/>
  <c r="S514" i="28"/>
  <c r="G635" i="28"/>
  <c r="C82" i="25"/>
  <c r="M113" i="30"/>
  <c r="M314" i="30"/>
  <c r="J37" i="28"/>
  <c r="D196" i="25"/>
  <c r="S154" i="28"/>
  <c r="G451" i="30"/>
  <c r="I9" i="25"/>
  <c r="M472" i="28"/>
  <c r="H492" i="28"/>
  <c r="M20" i="28"/>
  <c r="D812" i="30"/>
  <c r="J357" i="30"/>
  <c r="L72" i="30"/>
  <c r="J507" i="28"/>
  <c r="Q578" i="28"/>
  <c r="F221" i="25"/>
  <c r="O365" i="30"/>
  <c r="L132" i="25"/>
  <c r="J51" i="25"/>
  <c r="N226" i="30"/>
  <c r="N160" i="28"/>
  <c r="N420" i="30"/>
  <c r="M209" i="30"/>
  <c r="K139" i="28"/>
  <c r="K806" i="28"/>
  <c r="L86" i="30"/>
  <c r="Q31" i="28"/>
  <c r="E53" i="30"/>
  <c r="D92" i="30"/>
  <c r="B312" i="30"/>
  <c r="G368" i="28"/>
  <c r="L280" i="30"/>
  <c r="N527" i="28"/>
  <c r="Q114" i="28"/>
  <c r="P9" i="28"/>
  <c r="J95" i="30"/>
  <c r="I256" i="30"/>
  <c r="M126" i="30"/>
  <c r="M614" i="30"/>
  <c r="B527" i="30"/>
  <c r="M417" i="30"/>
  <c r="O347" i="30"/>
  <c r="C79" i="30"/>
  <c r="D29" i="30"/>
  <c r="Q230" i="28"/>
  <c r="N77" i="28"/>
  <c r="L556" i="30"/>
  <c r="H386" i="30"/>
  <c r="M36" i="25"/>
  <c r="K126" i="28"/>
  <c r="J289" i="30"/>
  <c r="G493" i="30"/>
  <c r="S266" i="28"/>
  <c r="H43" i="30"/>
  <c r="K217" i="28"/>
  <c r="L201" i="30"/>
  <c r="Q48" i="28"/>
  <c r="G650" i="28"/>
  <c r="Q858" i="28"/>
  <c r="O300" i="30"/>
  <c r="B132" i="30"/>
  <c r="Q208" i="28"/>
  <c r="D585" i="30"/>
  <c r="S411" i="28"/>
  <c r="H364" i="30"/>
  <c r="J346" i="25"/>
  <c r="P467" i="28"/>
  <c r="J54" i="25"/>
  <c r="K84" i="28"/>
  <c r="O42" i="30"/>
  <c r="I160" i="30"/>
  <c r="P60" i="28"/>
  <c r="M191" i="25"/>
  <c r="Q856" i="28"/>
  <c r="Q197" i="28"/>
  <c r="I78" i="30"/>
  <c r="G277" i="28"/>
  <c r="S700" i="28"/>
  <c r="M691" i="30"/>
  <c r="B822" i="30"/>
  <c r="H36" i="28"/>
  <c r="H95" i="30"/>
  <c r="M467" i="30"/>
  <c r="K370" i="28"/>
  <c r="M841" i="28"/>
  <c r="H410" i="28"/>
  <c r="E428" i="30"/>
  <c r="P669" i="28"/>
  <c r="K835" i="28"/>
  <c r="L13" i="30"/>
  <c r="M376" i="28"/>
  <c r="H165" i="28"/>
  <c r="H805" i="28"/>
  <c r="M783" i="28"/>
  <c r="F19" i="18"/>
  <c r="K238" i="28"/>
  <c r="C339" i="25"/>
  <c r="N238" i="28"/>
  <c r="C259" i="30"/>
  <c r="M29" i="30"/>
  <c r="D822" i="30"/>
  <c r="Q138" i="28"/>
  <c r="E150" i="30"/>
  <c r="C36" i="30"/>
  <c r="I311" i="30"/>
  <c r="G607" i="28"/>
  <c r="H551" i="28"/>
  <c r="H588" i="28"/>
  <c r="S53" i="28"/>
  <c r="G897" i="28"/>
  <c r="Q359" i="28"/>
  <c r="S153" i="28"/>
  <c r="C345" i="30"/>
  <c r="J542" i="28"/>
  <c r="Q452" i="28"/>
  <c r="K460" i="28"/>
  <c r="S252" i="28"/>
  <c r="F224" i="25"/>
  <c r="C28" i="30"/>
  <c r="Q410" i="28"/>
  <c r="J687" i="28"/>
  <c r="P520" i="28"/>
  <c r="H243" i="28"/>
  <c r="K40" i="28"/>
  <c r="G859" i="28"/>
  <c r="M522" i="30"/>
  <c r="N345" i="28"/>
  <c r="I108" i="30"/>
  <c r="N752" i="28"/>
  <c r="G11" i="30"/>
  <c r="P296" i="28"/>
  <c r="M752" i="28"/>
  <c r="P381" i="28"/>
  <c r="S500" i="28"/>
  <c r="J870" i="28"/>
  <c r="M117" i="28"/>
  <c r="E118" i="30"/>
  <c r="M721" i="28"/>
  <c r="N714" i="28"/>
  <c r="J581" i="28"/>
  <c r="E222" i="30"/>
  <c r="L122" i="25"/>
  <c r="M114" i="30"/>
  <c r="K111" i="28"/>
  <c r="C6" i="25"/>
  <c r="G867" i="28"/>
  <c r="K770" i="28"/>
  <c r="O223" i="30"/>
  <c r="J329" i="25"/>
  <c r="G256" i="30"/>
  <c r="C571" i="30"/>
  <c r="Q56" i="28"/>
  <c r="C638" i="30"/>
  <c r="Q63" i="28"/>
  <c r="J196" i="30"/>
  <c r="M730" i="30"/>
  <c r="O237" i="30"/>
  <c r="S331" i="28"/>
  <c r="O191" i="25"/>
  <c r="G341" i="30"/>
  <c r="O153" i="30"/>
  <c r="N721" i="30"/>
  <c r="M160" i="28"/>
  <c r="N784" i="28"/>
  <c r="E569" i="30"/>
  <c r="N629" i="30"/>
  <c r="N70" i="30"/>
  <c r="D70" i="30"/>
  <c r="P607" i="28"/>
  <c r="F25" i="18"/>
  <c r="G531" i="30"/>
  <c r="J282" i="28"/>
  <c r="N299" i="30"/>
  <c r="G38" i="30"/>
  <c r="N242" i="28"/>
  <c r="G9" i="28"/>
  <c r="H358" i="28"/>
  <c r="H223" i="30"/>
  <c r="E347" i="30"/>
  <c r="L127" i="30"/>
  <c r="P600" i="28"/>
  <c r="C733" i="30"/>
  <c r="G360" i="30"/>
  <c r="K815" i="28"/>
  <c r="F300" i="25"/>
  <c r="S579" i="28"/>
  <c r="M382" i="28"/>
  <c r="C137" i="30"/>
  <c r="H357" i="30"/>
  <c r="N297" i="30"/>
  <c r="L199" i="30"/>
  <c r="D446" i="30"/>
  <c r="N41" i="28"/>
  <c r="J451" i="30"/>
  <c r="S496" i="28"/>
  <c r="P562" i="28"/>
  <c r="S101" i="28"/>
  <c r="O232" i="25"/>
  <c r="S146" i="28"/>
  <c r="G304" i="28"/>
  <c r="F240" i="25"/>
  <c r="P364" i="28"/>
  <c r="H167" i="30"/>
  <c r="G129" i="28"/>
  <c r="J421" i="28"/>
  <c r="N457" i="28"/>
  <c r="B139" i="30"/>
  <c r="D60" i="25"/>
  <c r="S868" i="28"/>
  <c r="D31" i="30"/>
  <c r="Q770" i="28"/>
  <c r="L98" i="25"/>
  <c r="G376" i="25"/>
  <c r="S474" i="28"/>
  <c r="I246" i="25"/>
  <c r="D798" i="30"/>
  <c r="N896" i="28"/>
  <c r="C514" i="30"/>
  <c r="B741" i="30"/>
  <c r="M60" i="28"/>
  <c r="L40" i="30"/>
  <c r="Q793" i="28"/>
  <c r="M398" i="30"/>
  <c r="L482" i="30"/>
  <c r="L759" i="30"/>
  <c r="K516" i="28"/>
  <c r="N571" i="28"/>
  <c r="G201" i="30"/>
  <c r="O92" i="30"/>
  <c r="O14" i="25"/>
  <c r="C58" i="30"/>
  <c r="H781" i="28"/>
  <c r="H443" i="30"/>
  <c r="G31" i="25"/>
  <c r="G766" i="28"/>
  <c r="E536" i="30"/>
  <c r="Q552" i="28"/>
  <c r="N838" i="28"/>
  <c r="N556" i="28"/>
  <c r="J565" i="30"/>
  <c r="L368" i="25"/>
  <c r="P757" i="28"/>
  <c r="G532" i="28"/>
  <c r="Q583" i="28"/>
  <c r="G484" i="28"/>
  <c r="M58" i="25"/>
  <c r="Q226" i="28"/>
  <c r="J512" i="28"/>
  <c r="S465" i="28"/>
  <c r="L168" i="30"/>
  <c r="E693" i="30"/>
  <c r="G625" i="28"/>
  <c r="B651" i="30"/>
  <c r="M73" i="30"/>
  <c r="K800" i="28"/>
  <c r="O147" i="25"/>
  <c r="N757" i="28"/>
  <c r="D133" i="30"/>
  <c r="J65" i="30"/>
  <c r="Q853" i="28"/>
  <c r="N305" i="30"/>
  <c r="J618" i="28"/>
  <c r="L258" i="25"/>
  <c r="J49" i="25"/>
  <c r="N640" i="28"/>
  <c r="G355" i="25"/>
  <c r="M746" i="28"/>
  <c r="L85" i="30"/>
  <c r="O144" i="30"/>
  <c r="M30" i="25"/>
  <c r="P492" i="28"/>
  <c r="G574" i="28"/>
  <c r="J747" i="28"/>
  <c r="K563" i="28"/>
  <c r="G111" i="30"/>
  <c r="Q716" i="28"/>
  <c r="I394" i="30"/>
  <c r="G734" i="28"/>
  <c r="L680" i="30"/>
  <c r="M781" i="30"/>
  <c r="G231" i="25"/>
  <c r="O224" i="30"/>
  <c r="N325" i="28"/>
  <c r="N192" i="28"/>
  <c r="C49" i="25"/>
  <c r="B411" i="30"/>
  <c r="O473" i="30"/>
  <c r="M218" i="28"/>
  <c r="D118" i="30"/>
  <c r="C423" i="30"/>
  <c r="L274" i="30"/>
  <c r="J221" i="30"/>
  <c r="I285" i="30"/>
  <c r="G339" i="25"/>
  <c r="E608" i="30"/>
  <c r="G139" i="30"/>
  <c r="D151" i="25"/>
  <c r="G331" i="28"/>
  <c r="I215" i="25"/>
  <c r="Q370" i="28"/>
  <c r="M229" i="30"/>
  <c r="E111" i="30"/>
  <c r="O205" i="30"/>
  <c r="N603" i="30"/>
  <c r="O73" i="25"/>
  <c r="J326" i="30"/>
  <c r="D88" i="30"/>
  <c r="H645" i="28"/>
  <c r="H776" i="28"/>
  <c r="N610" i="28"/>
  <c r="G59" i="28"/>
  <c r="P326" i="28"/>
  <c r="H44" i="28"/>
  <c r="S807" i="28"/>
  <c r="K128" i="28"/>
  <c r="J594" i="30"/>
  <c r="H159" i="30"/>
  <c r="G884" i="28"/>
  <c r="O107" i="30"/>
  <c r="K348" i="28"/>
  <c r="J213" i="28"/>
  <c r="N482" i="28"/>
  <c r="G575" i="28"/>
  <c r="M548" i="28"/>
  <c r="P542" i="28"/>
  <c r="S882" i="28"/>
  <c r="M203" i="25"/>
  <c r="I39" i="25"/>
  <c r="J15" i="30"/>
  <c r="O458" i="30"/>
  <c r="S571" i="28"/>
  <c r="P208" i="28"/>
  <c r="B41" i="30"/>
  <c r="G67" i="28"/>
  <c r="Q13" i="28"/>
  <c r="J205" i="28"/>
  <c r="N406" i="30"/>
  <c r="C245" i="25"/>
  <c r="G394" i="28"/>
  <c r="K758" i="28"/>
  <c r="G134" i="25"/>
  <c r="S563" i="28"/>
  <c r="M175" i="30"/>
  <c r="D157" i="30"/>
  <c r="H362" i="30"/>
  <c r="P544" i="28"/>
  <c r="N26" i="30"/>
  <c r="N374" i="28"/>
  <c r="O143" i="25"/>
  <c r="L259" i="30"/>
  <c r="P310" i="28"/>
  <c r="Q777" i="28"/>
  <c r="Q289" i="28"/>
  <c r="I695" i="30"/>
  <c r="H703" i="28"/>
  <c r="C368" i="25"/>
  <c r="P466" i="28"/>
  <c r="H657" i="28"/>
  <c r="P442" i="28"/>
  <c r="M489" i="30"/>
  <c r="L22" i="25"/>
  <c r="N727" i="28"/>
  <c r="M438" i="30"/>
  <c r="I380" i="25"/>
  <c r="M184" i="25"/>
  <c r="J105" i="28"/>
  <c r="J475" i="28"/>
  <c r="N768" i="28"/>
  <c r="N798" i="30"/>
  <c r="I214" i="25"/>
  <c r="C821" i="30"/>
  <c r="I16" i="30"/>
  <c r="G119" i="25"/>
  <c r="C229" i="30"/>
  <c r="H99" i="28"/>
  <c r="K573" i="28"/>
  <c r="Q66" i="28"/>
  <c r="P330" i="28"/>
  <c r="O182" i="25"/>
  <c r="S400" i="28"/>
  <c r="G854" i="28"/>
  <c r="G10" i="28"/>
  <c r="K622" i="28"/>
  <c r="L96" i="25"/>
  <c r="L349" i="25"/>
  <c r="D357" i="30"/>
  <c r="H137" i="30"/>
  <c r="G397" i="28"/>
  <c r="D162" i="30"/>
  <c r="J444" i="28"/>
  <c r="K566" i="28"/>
  <c r="M526" i="30"/>
  <c r="O270" i="30"/>
  <c r="F242" i="25"/>
  <c r="S144" i="28"/>
  <c r="N437" i="28"/>
  <c r="H366" i="28"/>
  <c r="M67" i="28"/>
  <c r="G596" i="30"/>
  <c r="G336" i="30"/>
  <c r="N333" i="28"/>
  <c r="M41" i="28"/>
  <c r="E333" i="30"/>
  <c r="D240" i="25"/>
  <c r="K435" i="28"/>
  <c r="I827" i="30"/>
  <c r="B398" i="30"/>
  <c r="N263" i="30"/>
  <c r="E44" i="30"/>
  <c r="M189" i="30"/>
  <c r="K209" i="28"/>
  <c r="S467" i="28"/>
  <c r="E435" i="30"/>
  <c r="J394" i="28"/>
  <c r="H113" i="28"/>
  <c r="M507" i="28"/>
  <c r="L548" i="30"/>
  <c r="S529" i="28"/>
  <c r="G294" i="25"/>
  <c r="E576" i="30"/>
  <c r="N172" i="30"/>
  <c r="F36" i="18"/>
  <c r="G23" i="25"/>
  <c r="S147" i="28"/>
  <c r="P854" i="28"/>
  <c r="P505" i="28"/>
  <c r="M17" i="25"/>
  <c r="Q778" i="28"/>
  <c r="J149" i="28"/>
  <c r="N773" i="30"/>
  <c r="S394" i="28"/>
  <c r="M880" i="28"/>
  <c r="H775" i="28"/>
  <c r="N471" i="28"/>
  <c r="F100" i="25"/>
  <c r="K693" i="28"/>
  <c r="N135" i="28"/>
  <c r="K658" i="28"/>
  <c r="J813" i="28"/>
  <c r="M448" i="28"/>
  <c r="K779" i="28"/>
  <c r="N449" i="28"/>
  <c r="D588" i="30"/>
  <c r="S378" i="28"/>
  <c r="J684" i="28"/>
  <c r="D20" i="30"/>
  <c r="J267" i="28"/>
  <c r="M118" i="30"/>
  <c r="G799" i="28"/>
  <c r="N779" i="28"/>
  <c r="I241" i="30"/>
  <c r="J496" i="28"/>
  <c r="K127" i="28"/>
  <c r="G639" i="30"/>
  <c r="N611" i="28"/>
  <c r="S277" i="28"/>
  <c r="H15" i="22"/>
  <c r="L107" i="30"/>
  <c r="M684" i="28"/>
  <c r="D42" i="30"/>
  <c r="G40" i="25"/>
  <c r="M256" i="25"/>
  <c r="M771" i="28"/>
  <c r="S106" i="28"/>
  <c r="G343" i="25"/>
  <c r="G347" i="28"/>
  <c r="H374" i="28"/>
  <c r="Q497" i="28"/>
  <c r="F29" i="18"/>
  <c r="M759" i="28"/>
  <c r="I441" i="30"/>
  <c r="O314" i="25"/>
  <c r="J822" i="28"/>
  <c r="C300" i="30"/>
  <c r="F63" i="25"/>
  <c r="K828" i="28"/>
  <c r="E6" i="30"/>
  <c r="N127" i="28"/>
  <c r="O590" i="30"/>
  <c r="J445" i="28"/>
  <c r="D327" i="25"/>
  <c r="P583" i="28"/>
  <c r="E33" i="30"/>
  <c r="S582" i="28"/>
  <c r="M883" i="28"/>
  <c r="O597" i="30"/>
  <c r="E676" i="30"/>
  <c r="F82" i="25"/>
  <c r="H439" i="28"/>
  <c r="C632" i="30"/>
  <c r="I230" i="25"/>
  <c r="M188" i="30"/>
  <c r="H739" i="28"/>
  <c r="Q489" i="28"/>
  <c r="N102" i="30"/>
  <c r="Q768" i="28"/>
  <c r="N770" i="28"/>
  <c r="H702" i="28"/>
  <c r="M488" i="28"/>
  <c r="O337" i="25"/>
  <c r="G143" i="28"/>
  <c r="G340" i="25"/>
  <c r="I27" i="25"/>
  <c r="J674" i="30"/>
  <c r="N703" i="30"/>
  <c r="K339" i="28"/>
  <c r="G198" i="30"/>
  <c r="Q721" i="28"/>
  <c r="I92" i="30"/>
  <c r="M176" i="30"/>
  <c r="L133" i="25"/>
  <c r="F359" i="25"/>
  <c r="D33" i="25"/>
  <c r="N811" i="28"/>
  <c r="I289" i="25"/>
  <c r="N81" i="30"/>
  <c r="M682" i="28"/>
  <c r="K797" i="28"/>
  <c r="C604" i="30"/>
  <c r="S749" i="28"/>
  <c r="G32" i="25"/>
  <c r="J831" i="28"/>
  <c r="F225" i="25"/>
  <c r="Q7" i="28"/>
  <c r="G430" i="30"/>
  <c r="J9" i="30"/>
  <c r="G24" i="30"/>
  <c r="M455" i="28"/>
  <c r="B213" i="30"/>
  <c r="D754" i="30"/>
  <c r="L312" i="30"/>
  <c r="M479" i="30"/>
  <c r="M101" i="30"/>
  <c r="D533" i="30"/>
  <c r="H320" i="30"/>
  <c r="P419" i="28"/>
  <c r="M128" i="30"/>
  <c r="G292" i="25"/>
  <c r="S22" i="28"/>
  <c r="S201" i="28"/>
  <c r="H15" i="30"/>
  <c r="C576" i="30"/>
  <c r="O289" i="30"/>
  <c r="L230" i="30"/>
  <c r="M292" i="30"/>
  <c r="L305" i="30"/>
  <c r="P695" i="28"/>
  <c r="G79" i="30"/>
  <c r="D200" i="30"/>
  <c r="J209" i="25"/>
  <c r="I32" i="30"/>
  <c r="M874" i="28"/>
  <c r="O99" i="30"/>
  <c r="M56" i="25"/>
  <c r="D312" i="25"/>
  <c r="H721" i="28"/>
  <c r="B334" i="30"/>
  <c r="J42" i="30"/>
  <c r="M179" i="30"/>
  <c r="H574" i="30"/>
  <c r="D280" i="25"/>
  <c r="E336" i="30"/>
  <c r="Q650" i="28"/>
  <c r="M137" i="30"/>
  <c r="K464" i="28"/>
  <c r="Q316" i="28"/>
  <c r="M878" i="28"/>
  <c r="D363" i="25"/>
  <c r="O336" i="25"/>
  <c r="J611" i="28"/>
  <c r="H136" i="28"/>
  <c r="B38" i="30"/>
  <c r="F311" i="25"/>
  <c r="G291" i="30"/>
  <c r="G227" i="28"/>
  <c r="O123" i="25"/>
  <c r="Q659" i="28"/>
  <c r="P584" i="28"/>
  <c r="S785" i="28"/>
  <c r="J740" i="28"/>
  <c r="N444" i="28"/>
  <c r="P552" i="28"/>
  <c r="J242" i="25"/>
  <c r="E420" i="30"/>
  <c r="H177" i="28"/>
  <c r="O114" i="25"/>
  <c r="N389" i="30"/>
  <c r="G269" i="30"/>
  <c r="D270" i="25"/>
  <c r="K827" i="28"/>
  <c r="E503" i="30"/>
  <c r="S199" i="28"/>
  <c r="S441" i="28"/>
  <c r="P868" i="28"/>
  <c r="M151" i="28"/>
  <c r="P865" i="28"/>
  <c r="P154" i="28"/>
  <c r="Q874" i="28"/>
  <c r="I396" i="30"/>
  <c r="H56" i="28"/>
  <c r="G536" i="28"/>
  <c r="J284" i="28"/>
  <c r="H218" i="30"/>
  <c r="N55" i="28"/>
  <c r="H290" i="30"/>
  <c r="S78" i="28"/>
  <c r="N158" i="28"/>
  <c r="O208" i="30"/>
  <c r="J331" i="28"/>
  <c r="C228" i="25"/>
  <c r="M302" i="28"/>
  <c r="E73" i="30"/>
  <c r="K97" i="28"/>
  <c r="Q498" i="28"/>
  <c r="Q545" i="28"/>
  <c r="D226" i="25"/>
  <c r="B109" i="30"/>
  <c r="J257" i="25"/>
  <c r="B91" i="30"/>
  <c r="N391" i="28"/>
  <c r="E597" i="30"/>
  <c r="G819" i="28"/>
  <c r="S685" i="28"/>
  <c r="G690" i="30"/>
  <c r="M78" i="25"/>
  <c r="M68" i="30"/>
  <c r="G219" i="28"/>
  <c r="G202" i="30"/>
  <c r="C606" i="30"/>
  <c r="M352" i="25"/>
  <c r="J821" i="28"/>
  <c r="Q664" i="28"/>
  <c r="N281" i="28"/>
  <c r="J801" i="28"/>
  <c r="L70" i="25"/>
  <c r="L360" i="30"/>
  <c r="M206" i="30"/>
  <c r="P526" i="28"/>
  <c r="M563" i="28"/>
  <c r="G817" i="28"/>
  <c r="K652" i="28"/>
  <c r="I780" i="30"/>
  <c r="P347" i="28"/>
  <c r="P193" i="28"/>
  <c r="J371" i="28"/>
  <c r="D171" i="25"/>
  <c r="J855" i="28"/>
  <c r="H828" i="28"/>
  <c r="P321" i="28"/>
  <c r="J218" i="28"/>
  <c r="E109" i="30"/>
  <c r="H815" i="28"/>
  <c r="P73" i="28"/>
  <c r="N194" i="28"/>
  <c r="C102" i="25"/>
  <c r="O364" i="25"/>
  <c r="S222" i="28"/>
  <c r="G405" i="28"/>
  <c r="Q131" i="28"/>
  <c r="M287" i="25"/>
  <c r="B207" i="30"/>
  <c r="J227" i="25"/>
  <c r="C292" i="25"/>
  <c r="N560" i="28"/>
  <c r="H174" i="30"/>
  <c r="M42" i="28"/>
  <c r="K518" i="28"/>
  <c r="S219" i="28"/>
  <c r="P8" i="28"/>
  <c r="M395" i="28"/>
  <c r="D338" i="25"/>
  <c r="I89" i="30"/>
  <c r="P404" i="28"/>
  <c r="M402" i="28"/>
  <c r="N283" i="30"/>
  <c r="G324" i="28"/>
  <c r="E450" i="30"/>
  <c r="C170" i="30"/>
  <c r="J41" i="28"/>
  <c r="N469" i="28"/>
  <c r="G186" i="28"/>
  <c r="C681" i="30"/>
  <c r="M604" i="28"/>
  <c r="E349" i="30"/>
  <c r="J106" i="30"/>
  <c r="G299" i="30"/>
  <c r="G774" i="30"/>
  <c r="G223" i="25"/>
  <c r="H212" i="30"/>
  <c r="E399" i="30"/>
  <c r="O119" i="30"/>
  <c r="J181" i="28"/>
  <c r="S881" i="28"/>
  <c r="N347" i="28"/>
  <c r="G226" i="30"/>
  <c r="S95" i="28"/>
  <c r="O253" i="25"/>
  <c r="G45" i="28"/>
  <c r="O249" i="30"/>
  <c r="M756" i="28"/>
  <c r="D61" i="30"/>
  <c r="H314" i="28"/>
  <c r="I273" i="30"/>
  <c r="N97" i="28"/>
  <c r="P654" i="28"/>
  <c r="I207" i="30"/>
  <c r="F212" i="25"/>
  <c r="H614" i="28"/>
  <c r="B803" i="30"/>
  <c r="J717" i="28"/>
  <c r="L354" i="30"/>
  <c r="M337" i="28"/>
  <c r="D633" i="30"/>
  <c r="C10" i="29"/>
  <c r="I315" i="25"/>
  <c r="G714" i="28"/>
  <c r="K204" i="28"/>
  <c r="E344" i="30"/>
  <c r="C151" i="30"/>
  <c r="M387" i="30"/>
  <c r="E87" i="30"/>
  <c r="M152" i="28"/>
  <c r="S898" i="28"/>
  <c r="I249" i="30"/>
  <c r="L347" i="25"/>
  <c r="E239" i="30"/>
  <c r="I142" i="25"/>
  <c r="H372" i="28"/>
  <c r="P247" i="28"/>
  <c r="H840" i="28"/>
  <c r="Q146" i="28"/>
  <c r="P198" i="28"/>
  <c r="G300" i="25"/>
  <c r="I392" i="30"/>
  <c r="L36" i="30"/>
  <c r="K896" i="28"/>
  <c r="G6" i="25"/>
  <c r="M105" i="28"/>
  <c r="M405" i="30"/>
  <c r="N570" i="28"/>
  <c r="N61" i="28"/>
  <c r="G310" i="28"/>
  <c r="P332" i="28"/>
  <c r="G154" i="25"/>
  <c r="B44" i="30"/>
  <c r="N332" i="28"/>
  <c r="J663" i="30"/>
  <c r="J234" i="28"/>
  <c r="G378" i="30"/>
  <c r="N344" i="30"/>
  <c r="I537" i="30"/>
  <c r="H822" i="28"/>
  <c r="N447" i="30"/>
  <c r="N362" i="28"/>
  <c r="E103" i="30"/>
  <c r="G404" i="30"/>
  <c r="S827" i="28"/>
  <c r="L342" i="30"/>
  <c r="M103" i="28"/>
  <c r="E595" i="30"/>
  <c r="J521" i="30"/>
  <c r="M12" i="28"/>
  <c r="J47" i="30"/>
  <c r="H325" i="30"/>
  <c r="D779" i="30"/>
  <c r="G252" i="28"/>
  <c r="N716" i="30"/>
  <c r="J326" i="28"/>
  <c r="M421" i="30"/>
  <c r="M494" i="28"/>
  <c r="B468" i="30"/>
  <c r="J161" i="30"/>
  <c r="S888" i="28"/>
  <c r="S326" i="28"/>
  <c r="J245" i="28"/>
  <c r="P204" i="28"/>
  <c r="P315" i="28"/>
  <c r="G212" i="30"/>
  <c r="N466" i="28"/>
  <c r="Q253" i="28"/>
  <c r="H541" i="28"/>
  <c r="N751" i="28"/>
  <c r="I347" i="25"/>
  <c r="I262" i="30"/>
  <c r="D279" i="25"/>
  <c r="F219" i="25"/>
  <c r="O121" i="25"/>
  <c r="M768" i="28"/>
  <c r="K530" i="28"/>
  <c r="E319" i="30"/>
  <c r="G84" i="28"/>
  <c r="N360" i="28"/>
  <c r="O26" i="25"/>
  <c r="M802" i="28"/>
  <c r="K546" i="28"/>
  <c r="N157" i="30"/>
  <c r="S210" i="28"/>
  <c r="K834" i="28"/>
  <c r="E430" i="30"/>
  <c r="O76" i="30"/>
  <c r="H610" i="28"/>
  <c r="J248" i="25"/>
  <c r="B597" i="30"/>
  <c r="C208" i="30"/>
  <c r="N599" i="28"/>
  <c r="H468" i="30"/>
  <c r="K303" i="28"/>
  <c r="M724" i="28"/>
  <c r="H139" i="30"/>
  <c r="L21" i="25"/>
  <c r="P385" i="28"/>
  <c r="J479" i="28"/>
  <c r="J74" i="25"/>
  <c r="N706" i="28"/>
  <c r="C274" i="25"/>
  <c r="E419" i="30"/>
  <c r="J291" i="28"/>
  <c r="E311" i="30"/>
  <c r="P578" i="28"/>
  <c r="G839" i="28"/>
  <c r="H22" i="30"/>
  <c r="N312" i="28"/>
  <c r="Q566" i="28"/>
  <c r="F360" i="25"/>
  <c r="G828" i="28"/>
  <c r="J62" i="25"/>
  <c r="M534" i="30"/>
  <c r="N411" i="28"/>
  <c r="C55" i="30"/>
  <c r="H394" i="28"/>
  <c r="J595" i="30"/>
  <c r="S371" i="28"/>
  <c r="I329" i="25"/>
  <c r="G453" i="28"/>
  <c r="P653" i="28"/>
  <c r="K690" i="28"/>
  <c r="M758" i="30"/>
  <c r="H513" i="28"/>
  <c r="J26" i="25"/>
  <c r="G80" i="30"/>
  <c r="D72" i="30"/>
  <c r="F316" i="25"/>
  <c r="G646" i="28"/>
  <c r="B615" i="30"/>
  <c r="O126" i="30"/>
  <c r="C390" i="30"/>
  <c r="Q863" i="28"/>
  <c r="E272" i="30"/>
  <c r="G337" i="25"/>
  <c r="L615" i="30"/>
  <c r="Q577" i="28"/>
  <c r="H695" i="28"/>
  <c r="L283" i="25"/>
  <c r="M141" i="28"/>
  <c r="G397" i="30"/>
  <c r="K825" i="28"/>
  <c r="D418" i="30"/>
  <c r="L334" i="30"/>
  <c r="J636" i="28"/>
  <c r="S660" i="28"/>
  <c r="S741" i="28"/>
  <c r="M727" i="28"/>
  <c r="B304" i="30"/>
  <c r="Q420" i="28"/>
  <c r="H471" i="28"/>
  <c r="H870" i="28"/>
  <c r="Q859" i="28"/>
  <c r="L44" i="25"/>
  <c r="N314" i="30"/>
  <c r="J257" i="30"/>
  <c r="J118" i="25"/>
  <c r="N213" i="28"/>
  <c r="D613" i="30"/>
  <c r="N378" i="28"/>
  <c r="J77" i="28"/>
  <c r="H452" i="30"/>
  <c r="M261" i="28"/>
  <c r="I470" i="30"/>
  <c r="J539" i="28"/>
  <c r="L274" i="25"/>
  <c r="S57" i="28"/>
  <c r="J66" i="30"/>
  <c r="N17" i="30"/>
  <c r="G276" i="28"/>
  <c r="H38" i="28"/>
  <c r="O755" i="30"/>
  <c r="G243" i="28"/>
  <c r="E556" i="30"/>
  <c r="C342" i="30"/>
  <c r="I204" i="25"/>
  <c r="J408" i="30"/>
  <c r="H373" i="28"/>
  <c r="J69" i="28"/>
  <c r="D540" i="30"/>
  <c r="O232" i="30"/>
  <c r="S860" i="28"/>
  <c r="M328" i="25"/>
  <c r="G688" i="28"/>
  <c r="N609" i="30"/>
  <c r="E22" i="30"/>
  <c r="C477" i="30"/>
  <c r="H75" i="28"/>
  <c r="B212" i="30"/>
  <c r="J52" i="28"/>
  <c r="H440" i="28"/>
  <c r="H815" i="30"/>
  <c r="N563" i="28"/>
  <c r="J194" i="30"/>
  <c r="C157" i="25"/>
  <c r="F32" i="18"/>
  <c r="G754" i="28"/>
  <c r="Q443" i="28"/>
  <c r="G220" i="25"/>
  <c r="G227" i="25"/>
  <c r="G498" i="28"/>
  <c r="L453" i="30"/>
  <c r="K882" i="28"/>
  <c r="N455" i="28"/>
  <c r="C13" i="30"/>
  <c r="K103" i="28"/>
  <c r="J134" i="28"/>
  <c r="M858" i="28"/>
  <c r="C27" i="25"/>
  <c r="S702" i="28"/>
  <c r="E212" i="30"/>
  <c r="O47" i="25"/>
  <c r="H298" i="28"/>
  <c r="J175" i="30"/>
  <c r="G17" i="28"/>
  <c r="I61" i="25"/>
  <c r="I481" i="30"/>
  <c r="S725" i="28"/>
  <c r="M505" i="28"/>
  <c r="Q795" i="28"/>
  <c r="I581" i="30"/>
  <c r="G133" i="28"/>
  <c r="E352" i="30"/>
  <c r="M599" i="28"/>
  <c r="D303" i="30"/>
  <c r="N32" i="30"/>
  <c r="J833" i="28"/>
  <c r="I239" i="30"/>
  <c r="K492" i="28"/>
  <c r="N481" i="28"/>
  <c r="P231" i="28"/>
  <c r="O227" i="30"/>
  <c r="O251" i="30"/>
  <c r="N436" i="30"/>
  <c r="Q24" i="28"/>
  <c r="G209" i="25"/>
  <c r="F139" i="25"/>
  <c r="Q868" i="28"/>
  <c r="D19" i="30"/>
  <c r="C154" i="25"/>
  <c r="S312" i="28"/>
  <c r="Q149" i="28"/>
  <c r="F229" i="25"/>
  <c r="H287" i="28"/>
  <c r="P396" i="28"/>
  <c r="I173" i="25"/>
  <c r="P339" i="28"/>
  <c r="L192" i="30"/>
  <c r="E55" i="30"/>
  <c r="I166" i="25"/>
  <c r="O233" i="25"/>
  <c r="S136" i="28"/>
  <c r="K135" i="28"/>
  <c r="D98" i="25"/>
  <c r="I99" i="30"/>
  <c r="I353" i="30"/>
  <c r="Q599" i="28"/>
  <c r="P251" i="28"/>
  <c r="C13" i="25"/>
  <c r="P286" i="28"/>
  <c r="C56" i="25"/>
  <c r="M644" i="28"/>
  <c r="P862" i="28"/>
  <c r="H455" i="30"/>
  <c r="C95" i="25"/>
  <c r="J75" i="28"/>
  <c r="I42" i="30"/>
  <c r="D287" i="30"/>
  <c r="L308" i="25"/>
  <c r="H663" i="28"/>
  <c r="M879" i="28"/>
  <c r="G299" i="25"/>
  <c r="M570" i="28"/>
  <c r="N685" i="28"/>
  <c r="H494" i="30"/>
  <c r="S388" i="28"/>
  <c r="O185" i="25"/>
  <c r="G583" i="28"/>
  <c r="J25" i="30"/>
  <c r="S393" i="28"/>
  <c r="J544" i="30"/>
  <c r="J258" i="25"/>
  <c r="C38" i="30"/>
  <c r="M323" i="28"/>
  <c r="Q670" i="28"/>
  <c r="H567" i="28"/>
  <c r="I728" i="30"/>
  <c r="C200" i="30"/>
  <c r="J271" i="25"/>
  <c r="J124" i="28"/>
  <c r="L8" i="25"/>
  <c r="S714" i="28"/>
  <c r="Q518" i="28"/>
  <c r="G514" i="30"/>
  <c r="I310" i="25"/>
  <c r="D377" i="25"/>
  <c r="D116" i="30"/>
  <c r="M372" i="25"/>
  <c r="O167" i="30"/>
  <c r="O6" i="30"/>
  <c r="D569" i="30"/>
  <c r="Q828" i="28"/>
  <c r="O627" i="30"/>
  <c r="F319" i="25"/>
  <c r="C161" i="30"/>
  <c r="L28" i="30"/>
  <c r="B71" i="30"/>
  <c r="B601" i="30"/>
  <c r="O5" i="25"/>
  <c r="G747" i="28"/>
  <c r="B396" i="30"/>
  <c r="I294" i="25"/>
  <c r="D499" i="30"/>
  <c r="S337" i="28"/>
  <c r="O84" i="30"/>
  <c r="L614" i="30"/>
  <c r="O111" i="25"/>
  <c r="M154" i="30"/>
  <c r="M162" i="28"/>
  <c r="J182" i="25"/>
  <c r="N758" i="28"/>
  <c r="D333" i="30"/>
  <c r="E447" i="30"/>
  <c r="I162" i="25"/>
  <c r="K112" i="28"/>
  <c r="K302" i="28"/>
  <c r="M591" i="28"/>
  <c r="Q357" i="28"/>
  <c r="S116" i="28"/>
  <c r="S757" i="28"/>
  <c r="S862" i="28"/>
  <c r="H344" i="28"/>
  <c r="J826" i="28"/>
  <c r="L120" i="30"/>
  <c r="M637" i="28"/>
  <c r="D606" i="30"/>
  <c r="H115" i="28"/>
  <c r="J262" i="28"/>
  <c r="G601" i="28"/>
  <c r="H61" i="28"/>
  <c r="J229" i="28"/>
  <c r="P187" i="28"/>
  <c r="H89" i="30"/>
  <c r="L543" i="30"/>
  <c r="K838" i="28"/>
  <c r="N208" i="28"/>
  <c r="Q317" i="28"/>
  <c r="L202" i="25"/>
  <c r="S429" i="28"/>
  <c r="B282" i="30"/>
  <c r="H686" i="30"/>
  <c r="M546" i="30"/>
  <c r="Q654" i="28"/>
  <c r="S891" i="28"/>
  <c r="G440" i="28"/>
  <c r="P512" i="28"/>
  <c r="O136" i="30"/>
  <c r="D564" i="30"/>
  <c r="H681" i="30"/>
  <c r="G666" i="28"/>
  <c r="B48" i="30"/>
  <c r="M641" i="28"/>
  <c r="O439" i="30"/>
  <c r="G40" i="30"/>
  <c r="J443" i="28"/>
  <c r="P540" i="28"/>
  <c r="D35" i="25"/>
  <c r="S229" i="28"/>
  <c r="K240" i="28"/>
  <c r="Q321" i="28"/>
  <c r="N726" i="28"/>
  <c r="M103" i="30"/>
  <c r="M262" i="30"/>
  <c r="J220" i="28"/>
  <c r="G179" i="28"/>
  <c r="N568" i="30"/>
  <c r="N629" i="28"/>
  <c r="D587" i="30"/>
  <c r="M378" i="28"/>
  <c r="D526" i="30"/>
  <c r="J324" i="30"/>
  <c r="Q474" i="28"/>
  <c r="G270" i="28"/>
  <c r="C102" i="30"/>
  <c r="I170" i="30"/>
  <c r="G176" i="28"/>
  <c r="F36" i="25"/>
  <c r="I260" i="25"/>
  <c r="P860" i="28"/>
  <c r="G165" i="25"/>
  <c r="O9" i="25"/>
  <c r="N700" i="28"/>
  <c r="H777" i="28"/>
  <c r="H474" i="28"/>
  <c r="C429" i="30"/>
  <c r="G466" i="30"/>
  <c r="N63" i="30"/>
  <c r="G188" i="30"/>
  <c r="B576" i="30"/>
  <c r="M294" i="25"/>
  <c r="N390" i="28"/>
  <c r="L322" i="25"/>
  <c r="P148" i="28"/>
  <c r="E586" i="30"/>
  <c r="Q459" i="28"/>
  <c r="M192" i="25"/>
  <c r="H327" i="28"/>
  <c r="J340" i="25"/>
  <c r="G696" i="30"/>
  <c r="P883" i="28"/>
  <c r="K824" i="28"/>
  <c r="G664" i="28"/>
  <c r="K817" i="28"/>
  <c r="N40" i="30"/>
  <c r="S444" i="28"/>
  <c r="G197" i="25"/>
  <c r="N49" i="30"/>
  <c r="J807" i="30"/>
  <c r="H133" i="30"/>
  <c r="E135" i="30"/>
  <c r="O325" i="30"/>
  <c r="E136" i="30"/>
  <c r="I500" i="30"/>
  <c r="G238" i="28"/>
  <c r="I259" i="25"/>
  <c r="K868" i="28"/>
  <c r="K130" i="28"/>
  <c r="K74" i="28"/>
  <c r="G603" i="28"/>
  <c r="G47" i="30"/>
  <c r="E448" i="30"/>
  <c r="I101" i="30"/>
  <c r="F88" i="25"/>
  <c r="D154" i="30"/>
  <c r="Q492" i="28"/>
  <c r="K551" i="28"/>
  <c r="C255" i="30"/>
  <c r="L144" i="25"/>
  <c r="M14" i="25"/>
  <c r="H628" i="30"/>
  <c r="S19" i="28"/>
  <c r="G439" i="30"/>
  <c r="B221" i="30"/>
  <c r="L166" i="30"/>
  <c r="J90" i="30"/>
  <c r="J180" i="25"/>
  <c r="G113" i="25"/>
  <c r="D129" i="30"/>
  <c r="J132" i="28"/>
  <c r="N881" i="28"/>
  <c r="S54" i="28"/>
  <c r="F86" i="18"/>
  <c r="H186" i="28"/>
  <c r="J894" i="28"/>
  <c r="O268" i="30"/>
  <c r="N222" i="28"/>
  <c r="G403" i="28"/>
  <c r="K186" i="28"/>
  <c r="K251" i="28"/>
  <c r="H527" i="28"/>
  <c r="J262" i="25"/>
  <c r="P528" i="28"/>
  <c r="F161" i="25"/>
  <c r="J411" i="28"/>
  <c r="K586" i="28"/>
  <c r="B812" i="30"/>
  <c r="K570" i="28"/>
  <c r="M835" i="28"/>
  <c r="H9" i="22"/>
  <c r="D173" i="25"/>
  <c r="L3" i="30"/>
  <c r="O364" i="30"/>
  <c r="J109" i="25"/>
  <c r="M293" i="28"/>
  <c r="N8" i="30"/>
  <c r="M575" i="30"/>
  <c r="D153" i="25"/>
  <c r="G283" i="30"/>
  <c r="N50" i="28"/>
  <c r="I124" i="25"/>
  <c r="C52" i="30"/>
  <c r="M84" i="28"/>
  <c r="C448" i="30"/>
  <c r="I30" i="25"/>
  <c r="C302" i="25"/>
  <c r="Q304" i="28"/>
  <c r="N128" i="28"/>
  <c r="D188" i="25"/>
  <c r="H561" i="28"/>
  <c r="B43" i="30"/>
  <c r="G318" i="25"/>
  <c r="G551" i="28"/>
  <c r="O409" i="30"/>
  <c r="J598" i="28"/>
  <c r="D634" i="30"/>
  <c r="G330" i="28"/>
  <c r="K167" i="28"/>
  <c r="L284" i="30"/>
  <c r="G433" i="30"/>
  <c r="B499" i="30"/>
  <c r="J22" i="30"/>
  <c r="C310" i="30"/>
  <c r="C350" i="30"/>
  <c r="G571" i="30"/>
  <c r="N129" i="30"/>
  <c r="K830" i="28"/>
  <c r="O146" i="30"/>
  <c r="G286" i="28"/>
  <c r="M354" i="30"/>
  <c r="N28" i="30"/>
  <c r="N12" i="28"/>
  <c r="H31" i="30"/>
  <c r="Q86" i="28"/>
  <c r="B819" i="30"/>
  <c r="J617" i="30"/>
  <c r="I257" i="25"/>
  <c r="H485" i="30"/>
  <c r="K406" i="28"/>
  <c r="J42" i="25"/>
  <c r="O177" i="25"/>
  <c r="C814" i="30"/>
  <c r="H242" i="30"/>
  <c r="P186" i="28"/>
  <c r="L91" i="30"/>
  <c r="M623" i="28"/>
  <c r="Q866" i="28"/>
  <c r="N552" i="28"/>
  <c r="M30" i="30"/>
  <c r="D247" i="25"/>
  <c r="I193" i="25"/>
  <c r="N45" i="28"/>
  <c r="I160" i="25"/>
  <c r="M43" i="28"/>
  <c r="I127" i="25"/>
  <c r="G561" i="28"/>
  <c r="E101" i="30"/>
  <c r="J361" i="30"/>
  <c r="H379" i="30"/>
  <c r="M49" i="28"/>
  <c r="J593" i="30"/>
  <c r="G18" i="30"/>
  <c r="N403" i="30"/>
  <c r="S135" i="28"/>
  <c r="C110" i="25"/>
  <c r="P720" i="28"/>
  <c r="G837" i="28"/>
  <c r="H220" i="30"/>
  <c r="H811" i="28"/>
  <c r="B22" i="30"/>
  <c r="K892" i="28"/>
  <c r="L102" i="25"/>
  <c r="L270" i="30"/>
  <c r="N855" i="28"/>
  <c r="Q888" i="28"/>
  <c r="B165" i="30"/>
  <c r="G162" i="28"/>
  <c r="Q369" i="28"/>
  <c r="G570" i="28"/>
  <c r="N465" i="30"/>
  <c r="J355" i="25"/>
  <c r="B814" i="30"/>
  <c r="J90" i="25"/>
  <c r="I194" i="30"/>
  <c r="G100" i="25"/>
  <c r="D251" i="30"/>
  <c r="G732" i="28"/>
  <c r="J663" i="28"/>
  <c r="M157" i="28"/>
  <c r="M322" i="28"/>
  <c r="O142" i="30"/>
  <c r="P493" i="28"/>
  <c r="I286" i="30"/>
  <c r="J17" i="30"/>
  <c r="G810" i="30"/>
  <c r="J197" i="25"/>
  <c r="L712" i="30"/>
  <c r="H791" i="28"/>
  <c r="G175" i="25"/>
  <c r="C38" i="25"/>
  <c r="Q325" i="28"/>
  <c r="H40" i="28"/>
  <c r="M523" i="28"/>
  <c r="L594" i="30"/>
  <c r="Q572" i="28"/>
  <c r="I34" i="25"/>
  <c r="J405" i="28"/>
  <c r="Q102" i="28"/>
  <c r="H112" i="28"/>
  <c r="C237" i="25"/>
  <c r="G630" i="28"/>
  <c r="M313" i="25"/>
  <c r="J298" i="25"/>
  <c r="M325" i="25"/>
  <c r="M209" i="25"/>
  <c r="H476" i="30"/>
  <c r="C372" i="25"/>
  <c r="H666" i="28"/>
  <c r="Q799" i="28"/>
  <c r="G416" i="28"/>
  <c r="F238" i="25"/>
  <c r="B125" i="30"/>
  <c r="G68" i="30"/>
  <c r="H494" i="28"/>
  <c r="E198" i="30"/>
  <c r="M857" i="28"/>
  <c r="C13" i="27"/>
  <c r="J99" i="28"/>
  <c r="S767" i="28"/>
  <c r="S774" i="28"/>
  <c r="P152" i="28"/>
  <c r="C265" i="25"/>
  <c r="I538" i="30"/>
  <c r="N515" i="30"/>
  <c r="Q470" i="28"/>
  <c r="L176" i="30"/>
  <c r="Q396" i="28"/>
  <c r="N422" i="28"/>
  <c r="S558" i="28"/>
  <c r="Q589" i="28"/>
  <c r="Q630" i="28"/>
  <c r="Q739" i="28"/>
  <c r="G349" i="30"/>
  <c r="J771" i="28"/>
  <c r="P602" i="28"/>
  <c r="I350" i="25"/>
  <c r="L82" i="30"/>
  <c r="N467" i="28"/>
  <c r="N73" i="28"/>
  <c r="B517" i="30"/>
  <c r="C367" i="25"/>
  <c r="N316" i="30"/>
  <c r="M298" i="28"/>
  <c r="O199" i="30"/>
  <c r="J68" i="28"/>
  <c r="O225" i="25"/>
  <c r="D741" i="30"/>
  <c r="M264" i="30"/>
  <c r="Q835" i="28"/>
  <c r="P681" i="28"/>
  <c r="J465" i="30"/>
  <c r="J174" i="25"/>
  <c r="M745" i="28"/>
  <c r="C382" i="25"/>
  <c r="M657" i="28"/>
  <c r="J318" i="28"/>
  <c r="O68" i="25"/>
  <c r="M388" i="28"/>
  <c r="S179" i="28"/>
  <c r="P134" i="28"/>
  <c r="N434" i="28"/>
  <c r="H324" i="28"/>
  <c r="O196" i="30"/>
  <c r="K696" i="28"/>
  <c r="O237" i="25"/>
  <c r="M367" i="25"/>
  <c r="G27" i="25"/>
  <c r="S814" i="28"/>
  <c r="M260" i="25"/>
  <c r="H807" i="28"/>
  <c r="P833" i="28"/>
  <c r="M220" i="28"/>
  <c r="J529" i="30"/>
  <c r="B374" i="30"/>
  <c r="D387" i="30"/>
  <c r="H178" i="30"/>
  <c r="N805" i="28"/>
  <c r="C801" i="30"/>
  <c r="N607" i="30"/>
  <c r="E146" i="30"/>
  <c r="K543" i="28"/>
  <c r="G892" i="28"/>
  <c r="N307" i="28"/>
  <c r="J79" i="25"/>
  <c r="D55" i="30"/>
  <c r="G164" i="25"/>
  <c r="C206" i="25"/>
  <c r="P560" i="28"/>
  <c r="I257" i="30"/>
  <c r="D283" i="25"/>
  <c r="J276" i="25"/>
  <c r="C486" i="30"/>
  <c r="E389" i="30"/>
  <c r="H151" i="30"/>
  <c r="O201" i="25"/>
  <c r="E199" i="30"/>
  <c r="G171" i="25"/>
  <c r="S55" i="28"/>
  <c r="G635" i="30"/>
  <c r="J896" i="28"/>
  <c r="J56" i="25"/>
  <c r="I151" i="30"/>
  <c r="O384" i="30"/>
  <c r="J160" i="28"/>
  <c r="P117" i="28"/>
  <c r="H52" i="30"/>
  <c r="J236" i="30"/>
  <c r="G302" i="28"/>
  <c r="J756" i="28"/>
  <c r="M17" i="28"/>
  <c r="J55" i="25"/>
  <c r="M468" i="28"/>
  <c r="J602" i="28"/>
  <c r="S560" i="28"/>
  <c r="O361" i="30"/>
  <c r="H267" i="30"/>
  <c r="J464" i="28"/>
  <c r="K318" i="28"/>
  <c r="H599" i="28"/>
  <c r="S634" i="28"/>
  <c r="M565" i="28"/>
  <c r="G359" i="30"/>
  <c r="G412" i="28"/>
  <c r="G870" i="28"/>
  <c r="G748" i="28"/>
  <c r="N55" i="30"/>
  <c r="C355" i="25"/>
  <c r="M609" i="28"/>
  <c r="Q707" i="28"/>
  <c r="L189" i="25"/>
  <c r="I536" i="30"/>
  <c r="G794" i="28"/>
  <c r="Q720" i="28"/>
  <c r="G148" i="25"/>
  <c r="H85" i="28"/>
  <c r="M237" i="30"/>
  <c r="Q204" i="28"/>
  <c r="J345" i="30"/>
  <c r="P124" i="28"/>
  <c r="E209" i="30"/>
  <c r="N519" i="28"/>
  <c r="E332" i="30"/>
  <c r="J117" i="28"/>
  <c r="F146" i="25"/>
  <c r="P48" i="28"/>
  <c r="G131" i="30"/>
  <c r="M653" i="28"/>
  <c r="K447" i="28"/>
  <c r="N66" i="28"/>
  <c r="K818" i="28"/>
  <c r="L152" i="25"/>
  <c r="E48" i="30"/>
  <c r="M493" i="30"/>
  <c r="F112" i="18"/>
  <c r="E436" i="30"/>
  <c r="N633" i="28"/>
  <c r="G783" i="28"/>
  <c r="G195" i="28"/>
  <c r="N400" i="28"/>
  <c r="H465" i="30"/>
  <c r="J44" i="28"/>
  <c r="Q748" i="28"/>
  <c r="D404" i="30"/>
  <c r="K264" i="28"/>
  <c r="G66" i="28"/>
  <c r="I283" i="30"/>
  <c r="K132" i="28"/>
  <c r="E390" i="30"/>
  <c r="O495" i="30"/>
  <c r="M136" i="30"/>
  <c r="H47" i="28"/>
  <c r="M185" i="25"/>
  <c r="H142" i="30"/>
  <c r="E57" i="30"/>
  <c r="J449" i="30"/>
  <c r="N364" i="28"/>
  <c r="K841" i="28"/>
  <c r="M379" i="25"/>
  <c r="B159" i="30"/>
  <c r="B600" i="30"/>
  <c r="G60" i="25"/>
  <c r="H782" i="28"/>
  <c r="O573" i="30"/>
  <c r="H105" i="28"/>
  <c r="M141" i="25"/>
  <c r="G56" i="30"/>
  <c r="Q136" i="28"/>
  <c r="M399" i="30"/>
  <c r="N871" i="28"/>
  <c r="G37" i="28"/>
  <c r="G238" i="25"/>
  <c r="C171" i="25"/>
  <c r="P871" i="28"/>
  <c r="K826" i="28"/>
  <c r="L205" i="30"/>
  <c r="K249" i="28"/>
  <c r="H29" i="28"/>
  <c r="J30" i="30"/>
  <c r="S195" i="28"/>
  <c r="M15" i="28"/>
  <c r="J224" i="30"/>
  <c r="P51" i="28"/>
  <c r="O125" i="25"/>
  <c r="I326" i="30"/>
  <c r="Q58" i="28"/>
  <c r="S127" i="28"/>
  <c r="M174" i="30"/>
  <c r="Q615" i="28"/>
  <c r="K137" i="28"/>
  <c r="B327" i="30"/>
  <c r="L311" i="25"/>
  <c r="H673" i="28"/>
  <c r="P31" i="28"/>
  <c r="P655" i="28"/>
  <c r="G147" i="25"/>
  <c r="E242" i="30"/>
  <c r="C270" i="30"/>
  <c r="C363" i="25"/>
  <c r="O346" i="30"/>
  <c r="P272" i="28"/>
  <c r="G18" i="28"/>
  <c r="Q287" i="28"/>
  <c r="J382" i="30"/>
  <c r="G863" i="28"/>
  <c r="D630" i="30"/>
  <c r="N211" i="28"/>
  <c r="O70" i="25"/>
  <c r="H767" i="28"/>
  <c r="H185" i="28"/>
  <c r="M28" i="28"/>
  <c r="S59" i="28"/>
  <c r="J147" i="28"/>
  <c r="P609" i="28"/>
  <c r="L236" i="30"/>
  <c r="C280" i="25"/>
  <c r="J295" i="30"/>
  <c r="H88" i="30"/>
  <c r="C59" i="25"/>
  <c r="S218" i="28"/>
  <c r="Q275" i="28"/>
  <c r="K604" i="28"/>
  <c r="J251" i="25"/>
  <c r="E208" i="30"/>
  <c r="G93" i="28"/>
  <c r="S7" i="28"/>
  <c r="D311" i="25"/>
  <c r="B73" i="30"/>
  <c r="O31" i="25"/>
  <c r="J721" i="28"/>
  <c r="N694" i="30"/>
  <c r="C210" i="30"/>
  <c r="M73" i="28"/>
  <c r="Q202" i="28"/>
  <c r="M239" i="30"/>
  <c r="J305" i="30"/>
  <c r="L159" i="30"/>
  <c r="B778" i="30"/>
  <c r="N708" i="28"/>
  <c r="C392" i="30"/>
  <c r="I8" i="25"/>
  <c r="I573" i="30"/>
  <c r="O650" i="30"/>
  <c r="O234" i="25"/>
  <c r="D303" i="25"/>
  <c r="O398" i="30"/>
  <c r="G92" i="30"/>
  <c r="I345" i="30"/>
  <c r="J790" i="28"/>
  <c r="M269" i="25"/>
  <c r="D155" i="30"/>
  <c r="S766" i="28"/>
  <c r="L59" i="30"/>
  <c r="C239" i="25"/>
  <c r="P887" i="28"/>
  <c r="D801" i="30"/>
  <c r="L188" i="25"/>
  <c r="G316" i="28"/>
  <c r="J715" i="30"/>
  <c r="B224" i="30"/>
  <c r="N50" i="30"/>
  <c r="G192" i="30"/>
  <c r="H204" i="30"/>
  <c r="M686" i="28"/>
  <c r="D288" i="30"/>
  <c r="N586" i="28"/>
  <c r="N562" i="30"/>
  <c r="M152" i="25"/>
  <c r="G168" i="30"/>
  <c r="O256" i="25"/>
  <c r="Q546" i="28"/>
  <c r="H590" i="28"/>
  <c r="B133" i="30"/>
  <c r="K229" i="28"/>
  <c r="S250" i="28"/>
  <c r="M113" i="25"/>
  <c r="S789" i="28"/>
  <c r="O49" i="25"/>
  <c r="E456" i="30"/>
  <c r="K724" i="28"/>
  <c r="P834" i="28"/>
  <c r="J228" i="28"/>
  <c r="G396" i="28"/>
  <c r="D47" i="30"/>
  <c r="C308" i="25"/>
  <c r="B25" i="30"/>
  <c r="S200" i="28"/>
  <c r="J184" i="25"/>
  <c r="C198" i="25"/>
  <c r="G530" i="28"/>
  <c r="I91" i="25"/>
  <c r="G662" i="28"/>
  <c r="E730" i="30"/>
  <c r="C194" i="25"/>
  <c r="J68" i="30"/>
  <c r="Q193" i="28"/>
  <c r="H563" i="28"/>
  <c r="J314" i="30"/>
  <c r="C524" i="30"/>
  <c r="P579" i="28"/>
  <c r="B322" i="30"/>
  <c r="E816" i="30"/>
  <c r="S532" i="28"/>
  <c r="Q387" i="28"/>
  <c r="O299" i="25"/>
  <c r="H449" i="28"/>
  <c r="G252" i="25"/>
  <c r="L346" i="30"/>
  <c r="G222" i="30"/>
  <c r="N702" i="28"/>
  <c r="J221" i="28"/>
  <c r="N106" i="30"/>
  <c r="M436" i="28"/>
  <c r="I284" i="25"/>
  <c r="P664" i="28"/>
  <c r="K471" i="28"/>
  <c r="L746" i="30"/>
  <c r="G565" i="28"/>
  <c r="P690" i="28"/>
  <c r="E65" i="30"/>
  <c r="F385" i="25"/>
  <c r="C142" i="25"/>
  <c r="I290" i="25"/>
  <c r="S386" i="28"/>
  <c r="K601" i="28"/>
  <c r="C37" i="30"/>
  <c r="O383" i="25"/>
  <c r="J68" i="25"/>
  <c r="J322" i="30"/>
  <c r="O191" i="30"/>
  <c r="Q22" i="28"/>
  <c r="H706" i="28"/>
  <c r="C378" i="30"/>
  <c r="G153" i="28"/>
  <c r="F97" i="25"/>
  <c r="E234" i="30"/>
  <c r="K708" i="28"/>
  <c r="K554" i="28"/>
  <c r="K245" i="28"/>
  <c r="L103" i="25"/>
  <c r="M833" i="28"/>
  <c r="M42" i="25"/>
  <c r="J566" i="30"/>
  <c r="O323" i="30"/>
  <c r="M185" i="28"/>
  <c r="S126" i="28"/>
  <c r="N124" i="28"/>
  <c r="E340" i="30"/>
  <c r="M68" i="28"/>
  <c r="I666" i="30"/>
  <c r="E12" i="30"/>
  <c r="O165" i="30"/>
  <c r="G374" i="28"/>
  <c r="P294" i="28"/>
  <c r="D293" i="30"/>
  <c r="N71" i="28"/>
  <c r="Q423" i="28"/>
  <c r="J378" i="28"/>
  <c r="G756" i="30"/>
  <c r="K177" i="28"/>
  <c r="P721" i="28"/>
  <c r="P486" i="28"/>
  <c r="E132" i="30"/>
  <c r="J830" i="28"/>
  <c r="Q704" i="28"/>
  <c r="Q646" i="28"/>
  <c r="G525" i="28"/>
  <c r="I238" i="30"/>
  <c r="J10" i="30"/>
  <c r="E29" i="30"/>
  <c r="F106" i="25"/>
  <c r="L315" i="30"/>
  <c r="S289" i="28"/>
  <c r="J103" i="30"/>
  <c r="M28" i="30"/>
  <c r="S566" i="28"/>
  <c r="G66" i="25"/>
  <c r="P123" i="28"/>
  <c r="J650" i="30"/>
  <c r="J252" i="28"/>
  <c r="G55" i="25"/>
  <c r="E324" i="30"/>
  <c r="P92" i="28"/>
  <c r="Q617" i="28"/>
  <c r="F337" i="25"/>
  <c r="S115" i="28"/>
  <c r="N9" i="28"/>
  <c r="K482" i="28"/>
  <c r="P662" i="28"/>
  <c r="K304" i="28"/>
  <c r="I107" i="25"/>
  <c r="P477" i="28"/>
  <c r="K671" i="28"/>
  <c r="G89" i="30"/>
  <c r="Q399" i="28"/>
  <c r="G584" i="28"/>
  <c r="N111" i="28"/>
  <c r="I276" i="30"/>
  <c r="G188" i="25"/>
  <c r="H709" i="28"/>
  <c r="N530" i="28"/>
  <c r="J114" i="25"/>
  <c r="C783" i="30"/>
  <c r="G483" i="28"/>
  <c r="S795" i="28"/>
  <c r="S437" i="28"/>
  <c r="Q631" i="28"/>
  <c r="H241" i="28"/>
  <c r="Q272" i="28"/>
  <c r="L72" i="25"/>
  <c r="P414" i="28"/>
  <c r="I590" i="30"/>
  <c r="O53" i="30"/>
  <c r="M531" i="30"/>
  <c r="J604" i="30"/>
  <c r="C148" i="25"/>
  <c r="M177" i="25"/>
  <c r="S230" i="28"/>
  <c r="J241" i="28"/>
  <c r="G815" i="28"/>
  <c r="P273" i="28"/>
  <c r="M482" i="28"/>
  <c r="H36" i="22"/>
  <c r="J152" i="25"/>
  <c r="D51" i="30"/>
  <c r="J659" i="30"/>
  <c r="O616" i="30"/>
  <c r="C263" i="30"/>
  <c r="N114" i="28"/>
  <c r="F145" i="25"/>
  <c r="N293" i="30"/>
  <c r="H253" i="28"/>
  <c r="J265" i="28"/>
  <c r="H93" i="28"/>
  <c r="I452" i="30"/>
  <c r="G131" i="25"/>
  <c r="I379" i="25"/>
  <c r="N414" i="28"/>
  <c r="Q411" i="28"/>
  <c r="J53" i="30"/>
  <c r="G475" i="28"/>
  <c r="N137" i="28"/>
  <c r="N318" i="28"/>
  <c r="I43" i="30"/>
  <c r="J295" i="28"/>
  <c r="O577" i="30"/>
  <c r="I48" i="30"/>
  <c r="H140" i="28"/>
  <c r="I195" i="25"/>
  <c r="N265" i="28"/>
  <c r="S435" i="28"/>
  <c r="J434" i="28"/>
  <c r="N171" i="30"/>
  <c r="H430" i="30"/>
  <c r="M159" i="30"/>
  <c r="D110" i="30"/>
  <c r="M473" i="30"/>
  <c r="Q219" i="28"/>
  <c r="J347" i="25"/>
  <c r="M288" i="25"/>
  <c r="Q581" i="28"/>
  <c r="H434" i="28"/>
  <c r="B596" i="30"/>
  <c r="P517" i="28"/>
  <c r="G653" i="28"/>
  <c r="M729" i="28"/>
  <c r="G711" i="28"/>
  <c r="P67" i="28"/>
  <c r="K282" i="28"/>
  <c r="L365" i="25"/>
  <c r="P587" i="28"/>
  <c r="J13" i="28"/>
  <c r="J200" i="25"/>
  <c r="Q832" i="28"/>
  <c r="H784" i="28"/>
  <c r="K161" i="28"/>
  <c r="L134" i="30"/>
  <c r="N94" i="28"/>
  <c r="G536" i="30"/>
  <c r="G223" i="28"/>
  <c r="L208" i="25"/>
  <c r="M566" i="28"/>
  <c r="H650" i="28"/>
  <c r="D232" i="25"/>
  <c r="O370" i="25"/>
  <c r="D48" i="30"/>
  <c r="B265" i="30"/>
  <c r="N418" i="30"/>
  <c r="M19" i="28"/>
  <c r="N247" i="28"/>
  <c r="E380" i="30"/>
  <c r="G190" i="30"/>
  <c r="L497" i="30"/>
  <c r="B110" i="30"/>
  <c r="D236" i="30"/>
  <c r="J694" i="30"/>
  <c r="G356" i="28"/>
  <c r="S834" i="28"/>
  <c r="L184" i="25"/>
  <c r="C27" i="30"/>
  <c r="F71" i="18"/>
  <c r="L110" i="30"/>
  <c r="M321" i="28"/>
  <c r="J804" i="30"/>
  <c r="G20" i="25"/>
  <c r="P170" i="28"/>
  <c r="J387" i="28"/>
  <c r="L76" i="30"/>
  <c r="F107" i="25"/>
  <c r="C248" i="25"/>
  <c r="E384" i="30"/>
  <c r="L295" i="25"/>
  <c r="Q366" i="28"/>
  <c r="P287" i="28"/>
  <c r="I28" i="30"/>
  <c r="O372" i="25"/>
  <c r="M79" i="25"/>
  <c r="J482" i="30"/>
  <c r="K15" i="28"/>
  <c r="K801" i="28"/>
  <c r="M476" i="28"/>
  <c r="K840" i="28"/>
  <c r="P473" i="28"/>
  <c r="K805" i="28"/>
  <c r="Q309" i="28"/>
  <c r="I268" i="30"/>
  <c r="L654" i="30"/>
  <c r="J6" i="30"/>
  <c r="M204" i="28"/>
  <c r="I100" i="30"/>
  <c r="J758" i="28"/>
  <c r="G92" i="28"/>
  <c r="M131" i="28"/>
  <c r="J487" i="30"/>
  <c r="J251" i="28"/>
  <c r="M109" i="28"/>
  <c r="M583" i="28"/>
  <c r="L702" i="30"/>
  <c r="H497" i="30"/>
  <c r="M8" i="28"/>
  <c r="G263" i="25"/>
  <c r="S553" i="28"/>
  <c r="K98" i="28"/>
  <c r="K194" i="28"/>
  <c r="H532" i="28"/>
  <c r="M353" i="28"/>
  <c r="J510" i="30"/>
  <c r="N43" i="30"/>
  <c r="D99" i="25"/>
  <c r="N658" i="28"/>
  <c r="H453" i="30"/>
  <c r="S159" i="28"/>
  <c r="Q507" i="28"/>
  <c r="P101" i="28"/>
  <c r="I121" i="25"/>
  <c r="S392" i="28"/>
  <c r="Q463" i="28"/>
  <c r="J622" i="30"/>
  <c r="C60" i="25"/>
  <c r="H13" i="30"/>
  <c r="L682" i="30"/>
  <c r="M336" i="30"/>
  <c r="J151" i="30"/>
  <c r="M261" i="30"/>
  <c r="G669" i="28"/>
  <c r="J244" i="28"/>
  <c r="J245" i="30"/>
  <c r="S591" i="28"/>
  <c r="G43" i="28"/>
  <c r="M317" i="25"/>
  <c r="L337" i="25"/>
  <c r="H647" i="28"/>
  <c r="K58" i="28"/>
  <c r="G114" i="30"/>
  <c r="D54" i="30"/>
  <c r="S503" i="28"/>
  <c r="K466" i="28"/>
  <c r="L589" i="30"/>
  <c r="C309" i="25"/>
  <c r="J104" i="30"/>
  <c r="J601" i="30"/>
  <c r="H330" i="28"/>
  <c r="G438" i="28"/>
  <c r="N46" i="28"/>
  <c r="O678" i="30"/>
  <c r="O30" i="30"/>
  <c r="E23" i="30"/>
  <c r="D300" i="30"/>
  <c r="J191" i="25"/>
  <c r="O366" i="30"/>
  <c r="P254" i="28"/>
  <c r="N835" i="28"/>
  <c r="S880" i="28"/>
  <c r="M73" i="25"/>
  <c r="H391" i="28"/>
  <c r="C373" i="25"/>
  <c r="D315" i="30"/>
  <c r="H161" i="28"/>
  <c r="N541" i="28"/>
  <c r="I570" i="30"/>
  <c r="J824" i="28"/>
  <c r="M465" i="30"/>
  <c r="G590" i="28"/>
  <c r="G359" i="25"/>
  <c r="J70" i="25"/>
  <c r="C177" i="25"/>
  <c r="S322" i="28"/>
  <c r="D300" i="25"/>
  <c r="P550" i="28"/>
  <c r="N317" i="30"/>
  <c r="G275" i="25"/>
  <c r="M464" i="28"/>
  <c r="G281" i="30"/>
  <c r="C416" i="30"/>
  <c r="H146" i="30"/>
  <c r="I164" i="25"/>
  <c r="E112" i="30"/>
  <c r="B198" i="30"/>
  <c r="M244" i="30"/>
  <c r="P30" i="28"/>
  <c r="J77" i="25"/>
  <c r="P472" i="28"/>
  <c r="M657" i="30"/>
  <c r="H662" i="28"/>
  <c r="M54" i="28"/>
  <c r="E46" i="30"/>
  <c r="O210" i="30"/>
  <c r="H329" i="30"/>
  <c r="L276" i="30"/>
  <c r="M31" i="28"/>
  <c r="Q449" i="28"/>
  <c r="G269" i="25"/>
  <c r="H708" i="28"/>
  <c r="O320" i="25"/>
  <c r="F349" i="25"/>
  <c r="J434" i="30"/>
  <c r="S851" i="28"/>
  <c r="P773" i="28"/>
  <c r="M485" i="28"/>
  <c r="G60" i="28"/>
  <c r="L56" i="30"/>
  <c r="G210" i="30"/>
  <c r="G793" i="28"/>
  <c r="B706" i="30"/>
  <c r="O562" i="30"/>
  <c r="I819" i="30"/>
  <c r="N395" i="30"/>
  <c r="J779" i="28"/>
  <c r="G31" i="28"/>
  <c r="H446" i="30"/>
  <c r="N121" i="30"/>
  <c r="G233" i="30"/>
  <c r="K823" i="28"/>
  <c r="L170" i="30"/>
  <c r="J202" i="28"/>
  <c r="S214" i="28"/>
  <c r="H15" i="28"/>
  <c r="I21" i="30"/>
  <c r="K65" i="28"/>
  <c r="P271" i="28"/>
  <c r="K612" i="28"/>
  <c r="M267" i="30"/>
  <c r="P14" i="28"/>
  <c r="D24" i="25"/>
  <c r="H453" i="28"/>
  <c r="J294" i="28"/>
  <c r="B87" i="30"/>
  <c r="Q512" i="28"/>
  <c r="E525" i="30"/>
  <c r="J41" i="30"/>
  <c r="S530" i="28"/>
  <c r="N810" i="28"/>
  <c r="E358" i="30"/>
  <c r="O58" i="30"/>
  <c r="L758" i="30"/>
  <c r="F33" i="25"/>
  <c r="H583" i="28"/>
  <c r="J177" i="30"/>
  <c r="J603" i="30"/>
  <c r="Q375" i="28"/>
  <c r="L117" i="25"/>
  <c r="B439" i="30"/>
  <c r="J156" i="28"/>
  <c r="D706" i="30"/>
  <c r="M740" i="28"/>
  <c r="B98" i="30"/>
  <c r="P759" i="28"/>
  <c r="I6" i="25"/>
  <c r="M89" i="30"/>
  <c r="H97" i="28"/>
  <c r="M69" i="25"/>
  <c r="S666" i="28"/>
  <c r="F104" i="25"/>
  <c r="O82" i="30"/>
  <c r="K853" i="28"/>
  <c r="D117" i="25"/>
  <c r="D340" i="30"/>
  <c r="C53" i="25"/>
  <c r="J656" i="28"/>
  <c r="C584" i="30"/>
  <c r="N491" i="28"/>
  <c r="C131" i="30"/>
  <c r="D305" i="25"/>
  <c r="S732" i="28"/>
  <c r="D7" i="25"/>
  <c r="M115" i="30"/>
  <c r="C120" i="25"/>
  <c r="G190" i="28"/>
  <c r="M24" i="28"/>
  <c r="M356" i="30"/>
  <c r="B307" i="30"/>
  <c r="J146" i="28"/>
  <c r="J165" i="30"/>
  <c r="O91" i="30"/>
  <c r="I12" i="30"/>
  <c r="J2" i="30"/>
  <c r="N719" i="28"/>
  <c r="G134" i="30"/>
  <c r="N445" i="28"/>
  <c r="F53" i="18"/>
  <c r="J298" i="28"/>
  <c r="J495" i="28"/>
  <c r="J573" i="28"/>
  <c r="O194" i="25"/>
  <c r="L341" i="30"/>
  <c r="J658" i="28"/>
  <c r="I560" i="30"/>
  <c r="O452" i="30"/>
  <c r="C324" i="25"/>
  <c r="L136" i="25"/>
  <c r="I120" i="25"/>
  <c r="D274" i="30"/>
  <c r="M291" i="28"/>
  <c r="N630" i="30"/>
  <c r="G315" i="25"/>
  <c r="Q129" i="28"/>
  <c r="M124" i="25"/>
  <c r="P374" i="28"/>
  <c r="J18" i="25"/>
  <c r="H820" i="28"/>
  <c r="I97" i="30"/>
  <c r="G176" i="30"/>
  <c r="O242" i="30"/>
  <c r="H520" i="28"/>
  <c r="S190" i="28"/>
  <c r="L574" i="30"/>
  <c r="M790" i="28"/>
  <c r="D346" i="30"/>
  <c r="K78" i="28"/>
  <c r="N248" i="28"/>
  <c r="M190" i="30"/>
  <c r="D662" i="30"/>
  <c r="G59" i="30"/>
  <c r="O330" i="30"/>
  <c r="Q636" i="28"/>
  <c r="L179" i="30"/>
  <c r="S839" i="28"/>
  <c r="F172" i="25"/>
  <c r="F217" i="25"/>
  <c r="J709" i="28"/>
  <c r="I156" i="25"/>
  <c r="M135" i="28"/>
  <c r="K398" i="28"/>
  <c r="M206" i="28"/>
  <c r="L296" i="25"/>
  <c r="J143" i="28"/>
  <c r="O283" i="25"/>
  <c r="E652" i="30"/>
  <c r="S608" i="28"/>
  <c r="P390" i="28"/>
  <c r="I130" i="30"/>
  <c r="I370" i="25"/>
  <c r="L32" i="30"/>
  <c r="H758" i="28"/>
  <c r="Q838" i="28"/>
  <c r="J159" i="28"/>
  <c r="L224" i="25"/>
  <c r="G637" i="30"/>
  <c r="C232" i="30"/>
  <c r="N559" i="28"/>
  <c r="N793" i="28"/>
  <c r="M310" i="25"/>
  <c r="O52" i="30"/>
  <c r="J859" i="28"/>
  <c r="D211" i="25"/>
  <c r="K439" i="28"/>
  <c r="N113" i="30"/>
  <c r="M647" i="28"/>
  <c r="N142" i="30"/>
  <c r="J396" i="28"/>
  <c r="N234" i="28"/>
  <c r="S610" i="28"/>
  <c r="J668" i="30"/>
  <c r="N724" i="28"/>
  <c r="P363" i="28"/>
  <c r="G853" i="28"/>
  <c r="E279" i="30"/>
  <c r="D112" i="25"/>
  <c r="M366" i="25"/>
  <c r="P333" i="28"/>
  <c r="C23" i="21"/>
  <c r="O57" i="25"/>
  <c r="E413" i="30"/>
  <c r="B79" i="30"/>
  <c r="Q276" i="28"/>
  <c r="J415" i="30"/>
  <c r="B567" i="30"/>
  <c r="M650" i="28"/>
  <c r="L218" i="30"/>
  <c r="J109" i="28"/>
  <c r="B10" i="30"/>
  <c r="E263" i="30"/>
  <c r="I700" i="30"/>
  <c r="O607" i="30"/>
  <c r="H273" i="28"/>
  <c r="Q783" i="28"/>
  <c r="N296" i="30"/>
  <c r="J887" i="28"/>
  <c r="N612" i="28"/>
  <c r="G70" i="30"/>
  <c r="N837" i="28"/>
  <c r="G810" i="28"/>
  <c r="L351" i="25"/>
  <c r="S253" i="28"/>
  <c r="H236" i="28"/>
  <c r="G890" i="28"/>
  <c r="N164" i="28"/>
  <c r="M376" i="25"/>
  <c r="C143" i="30"/>
  <c r="F94" i="18"/>
  <c r="M308" i="28"/>
  <c r="J222" i="25"/>
  <c r="O353" i="25"/>
  <c r="J291" i="25"/>
  <c r="G362" i="25"/>
  <c r="C428" i="30"/>
  <c r="F197" i="25"/>
  <c r="P850" i="28"/>
  <c r="M309" i="28"/>
  <c r="E635" i="30"/>
  <c r="J516" i="28"/>
  <c r="J233" i="30"/>
  <c r="B51" i="30"/>
  <c r="B717" i="30"/>
  <c r="L388" i="25"/>
  <c r="G380" i="28"/>
  <c r="L110" i="25"/>
  <c r="N523" i="28"/>
  <c r="Q746" i="28"/>
  <c r="B242" i="30"/>
  <c r="K490" i="28"/>
  <c r="D306" i="25"/>
  <c r="M760" i="30"/>
  <c r="E806" i="30"/>
  <c r="M224" i="28"/>
  <c r="O263" i="25"/>
  <c r="I628" i="30"/>
  <c r="M516" i="28"/>
  <c r="K335" i="28"/>
  <c r="P601" i="28"/>
  <c r="O35" i="30"/>
  <c r="C140" i="30"/>
  <c r="N571" i="30"/>
  <c r="D268" i="25"/>
  <c r="G17" i="30"/>
  <c r="H864" i="28"/>
  <c r="H757" i="28"/>
  <c r="M517" i="28"/>
  <c r="G663" i="30"/>
  <c r="Q756" i="28"/>
  <c r="G472" i="28"/>
  <c r="Q311" i="28"/>
  <c r="M318" i="28"/>
  <c r="J106" i="28"/>
  <c r="O379" i="30"/>
  <c r="H618" i="30"/>
  <c r="J358" i="28"/>
  <c r="J94" i="30"/>
  <c r="G320" i="25"/>
  <c r="K155" i="28"/>
  <c r="Q35" i="28"/>
  <c r="O339" i="30"/>
  <c r="P777" i="28"/>
  <c r="O703" i="30"/>
  <c r="J229" i="25"/>
  <c r="E119" i="30"/>
  <c r="P620" i="28"/>
  <c r="Q667" i="28"/>
  <c r="G41" i="30"/>
  <c r="D69" i="30"/>
  <c r="M305" i="28"/>
  <c r="F40" i="18"/>
  <c r="P132" i="28"/>
  <c r="F22" i="18"/>
  <c r="M612" i="28"/>
  <c r="M11" i="28"/>
  <c r="C60" i="30"/>
  <c r="J615" i="28"/>
  <c r="P707" i="28"/>
  <c r="E290" i="30"/>
  <c r="G246" i="30"/>
  <c r="K737" i="28"/>
  <c r="L400" i="30"/>
  <c r="Q381" i="28"/>
  <c r="M81" i="30"/>
  <c r="B12" i="30"/>
  <c r="S381" i="28"/>
  <c r="M59" i="28"/>
  <c r="G297" i="30"/>
  <c r="B172" i="30"/>
  <c r="S233" i="28"/>
  <c r="L104" i="25"/>
  <c r="N371" i="28"/>
  <c r="J195" i="30"/>
  <c r="Q160" i="28"/>
  <c r="J7" i="28"/>
  <c r="E164" i="30"/>
  <c r="S51" i="28"/>
  <c r="D376" i="25"/>
  <c r="H756" i="28"/>
  <c r="B171" i="30"/>
  <c r="P783" i="28"/>
  <c r="M367" i="28"/>
  <c r="I41" i="30"/>
  <c r="I395" i="30"/>
  <c r="O187" i="30"/>
  <c r="G193" i="28"/>
  <c r="C18" i="25"/>
  <c r="O171" i="25"/>
  <c r="S778" i="28"/>
  <c r="F260" i="25"/>
  <c r="B303" i="30"/>
  <c r="G97" i="25"/>
  <c r="H385" i="28"/>
  <c r="Q803" i="28"/>
  <c r="M440" i="28"/>
  <c r="O75" i="25"/>
  <c r="O14" i="30"/>
  <c r="J522" i="30"/>
  <c r="D160" i="30"/>
  <c r="M675" i="28"/>
  <c r="I163" i="25"/>
  <c r="P395" i="28"/>
  <c r="I140" i="25"/>
  <c r="C808" i="30"/>
  <c r="Q736" i="28"/>
  <c r="J240" i="25"/>
  <c r="K323" i="28"/>
  <c r="K802" i="28"/>
  <c r="F203" i="25"/>
  <c r="F72" i="18"/>
  <c r="K614" i="28"/>
  <c r="Q702" i="28"/>
  <c r="J439" i="30"/>
  <c r="G173" i="30"/>
  <c r="M262" i="25"/>
  <c r="C385" i="30"/>
  <c r="M191" i="28"/>
  <c r="Q532" i="28"/>
  <c r="M352" i="30"/>
  <c r="K535" i="28"/>
  <c r="Q486" i="28"/>
  <c r="J672" i="28"/>
  <c r="G126" i="30"/>
  <c r="K37" i="28"/>
  <c r="P415" i="28"/>
  <c r="C371" i="25"/>
  <c r="P586" i="28"/>
  <c r="M540" i="30"/>
  <c r="S268" i="28"/>
  <c r="Q163" i="28"/>
  <c r="H270" i="30"/>
  <c r="G74" i="28"/>
  <c r="C7" i="30"/>
  <c r="K364" i="28"/>
  <c r="G265" i="30"/>
  <c r="J784" i="28"/>
  <c r="K781" i="28"/>
  <c r="F136" i="25"/>
  <c r="N368" i="28"/>
  <c r="H200" i="30"/>
  <c r="G81" i="28"/>
  <c r="I450" i="30"/>
  <c r="C16" i="25"/>
  <c r="J192" i="28"/>
  <c r="C68" i="30"/>
  <c r="Q205" i="28"/>
  <c r="S520" i="28"/>
  <c r="P742" i="28"/>
  <c r="L523" i="30"/>
  <c r="B39" i="30"/>
  <c r="G391" i="28"/>
  <c r="G63" i="28"/>
  <c r="L610" i="30"/>
  <c r="C246" i="30"/>
  <c r="J275" i="28"/>
  <c r="K317" i="28"/>
  <c r="O267" i="30"/>
  <c r="H814" i="28"/>
  <c r="H564" i="28"/>
  <c r="P371" i="28"/>
  <c r="J108" i="28"/>
  <c r="O305" i="25"/>
  <c r="J786" i="28"/>
  <c r="I331" i="30"/>
  <c r="O88" i="30"/>
  <c r="J478" i="28"/>
  <c r="J555" i="30"/>
  <c r="G219" i="30"/>
  <c r="M295" i="28"/>
  <c r="N131" i="30"/>
  <c r="H579" i="28"/>
  <c r="N51" i="28"/>
  <c r="Q186" i="28"/>
  <c r="S446" i="28"/>
  <c r="N22" i="28"/>
  <c r="G707" i="28"/>
  <c r="S790" i="28"/>
  <c r="O780" i="30"/>
  <c r="P156" i="28"/>
  <c r="K775" i="28"/>
  <c r="H246" i="28"/>
  <c r="O33" i="25"/>
  <c r="D825" i="30"/>
  <c r="G37" i="25"/>
  <c r="H203" i="30"/>
  <c r="M32" i="25"/>
  <c r="J276" i="30"/>
  <c r="F201" i="25"/>
  <c r="H670" i="30"/>
  <c r="S321" i="28"/>
  <c r="B88" i="30"/>
  <c r="H32" i="30"/>
  <c r="M472" i="30"/>
  <c r="H855" i="28"/>
  <c r="P133" i="28"/>
  <c r="N272" i="28"/>
  <c r="S43" i="28"/>
  <c r="K839" i="28"/>
  <c r="O156" i="30"/>
  <c r="J310" i="28"/>
  <c r="G805" i="28"/>
  <c r="G144" i="25"/>
  <c r="D228" i="30"/>
  <c r="K129" i="28"/>
  <c r="Q270" i="28"/>
  <c r="E509" i="30"/>
  <c r="P547" i="28"/>
  <c r="L268" i="25"/>
  <c r="G110" i="28"/>
  <c r="G650" i="30"/>
  <c r="G27" i="30"/>
  <c r="G189" i="28"/>
  <c r="S62" i="28"/>
  <c r="H303" i="28"/>
  <c r="P97" i="28"/>
  <c r="S408" i="28"/>
  <c r="S432" i="28"/>
  <c r="J150" i="30"/>
  <c r="S361" i="28"/>
  <c r="O35" i="25"/>
  <c r="M711" i="28"/>
  <c r="L60" i="25"/>
  <c r="O358" i="25"/>
  <c r="J541" i="28"/>
  <c r="P841" i="28"/>
  <c r="I206" i="30"/>
  <c r="O299" i="30"/>
  <c r="C203" i="30"/>
  <c r="G559" i="30"/>
  <c r="Q217" i="28"/>
  <c r="G620" i="28"/>
  <c r="J261" i="25"/>
  <c r="L95" i="25"/>
  <c r="C141" i="25"/>
  <c r="P291" i="28"/>
  <c r="J333" i="30"/>
  <c r="Q685" i="28"/>
  <c r="H736" i="30"/>
  <c r="J204" i="28"/>
  <c r="H169" i="28"/>
  <c r="H191" i="30"/>
  <c r="S794" i="28"/>
  <c r="K373" i="28"/>
  <c r="N47" i="30"/>
  <c r="P832" i="28"/>
  <c r="H607" i="28"/>
  <c r="S646" i="28"/>
  <c r="G320" i="30"/>
  <c r="J35" i="25"/>
  <c r="S148" i="28"/>
  <c r="B46" i="30"/>
  <c r="M313" i="28"/>
  <c r="C264" i="30"/>
  <c r="N529" i="30"/>
  <c r="J607" i="30"/>
  <c r="G65" i="25"/>
  <c r="J423" i="30"/>
  <c r="L194" i="25"/>
  <c r="G23" i="28"/>
  <c r="N690" i="28"/>
  <c r="K86" i="28"/>
  <c r="B354" i="30"/>
  <c r="J501" i="28"/>
  <c r="G518" i="28"/>
  <c r="C802" i="30"/>
  <c r="S185" i="28"/>
  <c r="J45" i="28"/>
  <c r="J213" i="30"/>
  <c r="P353" i="28"/>
  <c r="N727" i="30"/>
  <c r="G541" i="28"/>
  <c r="I235" i="25"/>
  <c r="G184" i="28"/>
  <c r="P100" i="28"/>
  <c r="M83" i="28"/>
  <c r="I84" i="30"/>
  <c r="M328" i="28"/>
  <c r="Q448" i="28"/>
  <c r="P61" i="28"/>
  <c r="F4" i="25"/>
  <c r="S397" i="28"/>
  <c r="C151" i="25"/>
  <c r="I36" i="25"/>
  <c r="P138" i="28"/>
  <c r="Q282" i="28"/>
  <c r="H63" i="30"/>
  <c r="P268" i="28"/>
  <c r="G344" i="28"/>
  <c r="H121" i="28"/>
  <c r="L261" i="25"/>
  <c r="K590" i="28"/>
  <c r="D304" i="30"/>
  <c r="E685" i="30"/>
  <c r="P784" i="28"/>
  <c r="P581" i="28"/>
  <c r="H154" i="28"/>
  <c r="C246" i="25"/>
  <c r="M229" i="25"/>
  <c r="C45" i="30"/>
  <c r="J364" i="30"/>
  <c r="G766" i="30"/>
  <c r="K485" i="28"/>
  <c r="E89" i="30"/>
  <c r="C559" i="30"/>
  <c r="L7" i="25"/>
  <c r="D144" i="30"/>
  <c r="D41" i="30"/>
  <c r="O383" i="30"/>
  <c r="J499" i="28"/>
  <c r="G368" i="25"/>
  <c r="K152" i="28"/>
  <c r="G54" i="25"/>
  <c r="Q588" i="28"/>
  <c r="O219" i="25"/>
  <c r="K874" i="28"/>
  <c r="P265" i="28"/>
  <c r="C351" i="30"/>
  <c r="Q697" i="28"/>
  <c r="N291" i="28"/>
  <c r="J698" i="28"/>
  <c r="M40" i="28"/>
  <c r="H32" i="28"/>
  <c r="J395" i="28"/>
  <c r="J359" i="28"/>
  <c r="I83" i="30"/>
  <c r="J36" i="28"/>
  <c r="N660" i="28"/>
  <c r="J584" i="28"/>
  <c r="C337" i="25"/>
  <c r="J343" i="30"/>
  <c r="B203" i="30"/>
  <c r="I599" i="30"/>
  <c r="M154" i="25"/>
  <c r="C557" i="30"/>
  <c r="Q15" i="28"/>
  <c r="H37" i="30"/>
  <c r="I90" i="25"/>
  <c r="G647" i="28"/>
  <c r="M70" i="28"/>
  <c r="J316" i="30"/>
  <c r="J740" i="30"/>
  <c r="J45" i="25"/>
  <c r="B629" i="30"/>
  <c r="P551" i="28"/>
  <c r="H153" i="28"/>
  <c r="L81" i="25"/>
  <c r="N493" i="30"/>
  <c r="F41" i="18"/>
  <c r="N619" i="28"/>
  <c r="J315" i="28"/>
  <c r="J57" i="28"/>
  <c r="N416" i="28"/>
  <c r="G354" i="28"/>
  <c r="E574" i="30"/>
  <c r="G344" i="25"/>
  <c r="N320" i="28"/>
  <c r="Q805" i="28"/>
  <c r="H347" i="28"/>
  <c r="J237" i="25"/>
  <c r="D264" i="25"/>
  <c r="K366" i="28"/>
  <c r="S819" i="28"/>
  <c r="D16" i="25"/>
  <c r="M116" i="28"/>
  <c r="J16" i="25"/>
  <c r="J50" i="25"/>
  <c r="M483" i="30"/>
  <c r="B229" i="30"/>
  <c r="N303" i="28"/>
  <c r="N83" i="30"/>
  <c r="C107" i="30"/>
  <c r="E61" i="30"/>
  <c r="Q447" i="28"/>
  <c r="J697" i="28"/>
  <c r="I81" i="25"/>
  <c r="N692" i="28"/>
  <c r="I114" i="25"/>
  <c r="M121" i="30"/>
  <c r="L370" i="25"/>
  <c r="N803" i="28"/>
  <c r="B507" i="30"/>
  <c r="G253" i="28"/>
  <c r="M681" i="28"/>
  <c r="H867" i="28"/>
  <c r="J600" i="28"/>
  <c r="D161" i="25"/>
  <c r="H741" i="28"/>
  <c r="J601" i="28"/>
  <c r="H49" i="28"/>
  <c r="K284" i="28"/>
  <c r="M638" i="30"/>
  <c r="L406" i="30"/>
  <c r="G447" i="28"/>
  <c r="K299" i="28"/>
  <c r="J809" i="30"/>
  <c r="C197" i="25"/>
  <c r="E49" i="30"/>
  <c r="K634" i="28"/>
  <c r="E422" i="30"/>
  <c r="E666" i="30"/>
  <c r="O190" i="30"/>
  <c r="B60" i="30"/>
  <c r="H622" i="28"/>
  <c r="I272" i="30"/>
  <c r="G424" i="30"/>
  <c r="J384" i="25"/>
  <c r="M525" i="28"/>
  <c r="M112" i="30"/>
  <c r="O102" i="30"/>
  <c r="I349" i="30"/>
  <c r="D79" i="25"/>
  <c r="H261" i="30"/>
  <c r="J261" i="28"/>
  <c r="L458" i="30"/>
  <c r="N808" i="28"/>
  <c r="M260" i="28"/>
  <c r="D194" i="25"/>
  <c r="N82" i="30"/>
  <c r="P691" i="28"/>
  <c r="N406" i="28"/>
  <c r="F194" i="25"/>
  <c r="E271" i="30"/>
  <c r="B493" i="30"/>
  <c r="L362" i="30"/>
  <c r="F91" i="18"/>
  <c r="H207" i="30"/>
  <c r="P269" i="28"/>
  <c r="J871" i="28"/>
  <c r="L306" i="25"/>
  <c r="B257" i="30"/>
  <c r="F34" i="25"/>
  <c r="H289" i="28"/>
  <c r="C257" i="30"/>
  <c r="M315" i="28"/>
  <c r="P571" i="28"/>
  <c r="Q751" i="28"/>
  <c r="F233" i="25"/>
  <c r="H137" i="28"/>
  <c r="P194" i="28"/>
  <c r="E567" i="30"/>
  <c r="M346" i="25"/>
  <c r="E683" i="30"/>
  <c r="D342" i="25"/>
  <c r="K312" i="28"/>
  <c r="C232" i="25"/>
  <c r="N194" i="30"/>
  <c r="G738" i="28"/>
  <c r="G98" i="30"/>
  <c r="G600" i="28"/>
  <c r="G62" i="28"/>
  <c r="J398" i="28"/>
  <c r="C816" i="30"/>
  <c r="M723" i="28"/>
  <c r="N156" i="28"/>
  <c r="J40" i="30"/>
  <c r="I367" i="25"/>
  <c r="C26" i="30"/>
  <c r="J798" i="30"/>
  <c r="N64" i="28"/>
  <c r="M195" i="30"/>
  <c r="H291" i="28"/>
  <c r="Q898" i="28"/>
  <c r="G170" i="30"/>
  <c r="G12" i="28"/>
  <c r="N476" i="30"/>
  <c r="C136" i="25"/>
  <c r="M753" i="28"/>
  <c r="H495" i="30"/>
  <c r="D262" i="25"/>
  <c r="P195" i="28"/>
  <c r="J80" i="28"/>
  <c r="G757" i="28"/>
  <c r="J706" i="28"/>
  <c r="C295" i="25"/>
  <c r="O288" i="25"/>
  <c r="M311" i="28"/>
  <c r="P697" i="28"/>
  <c r="M704" i="30"/>
  <c r="O325" i="25"/>
  <c r="S547" i="28"/>
  <c r="N760" i="30"/>
  <c r="I177" i="25"/>
  <c r="E301" i="30"/>
  <c r="S372" i="28"/>
  <c r="F70" i="25"/>
  <c r="G293" i="25"/>
  <c r="N169" i="30"/>
  <c r="Q412" i="28"/>
  <c r="I709" i="30"/>
  <c r="C11" i="29"/>
  <c r="H849" i="28"/>
  <c r="O287" i="25"/>
  <c r="E231" i="30"/>
  <c r="C74" i="30"/>
  <c r="E58" i="30"/>
  <c r="E328" i="30"/>
  <c r="K380" i="28"/>
  <c r="H212" i="28"/>
  <c r="C165" i="25"/>
  <c r="N225" i="28"/>
  <c r="K660" i="28"/>
  <c r="G71" i="25"/>
  <c r="C131" i="25"/>
  <c r="D282" i="25"/>
  <c r="G126" i="28"/>
  <c r="H675" i="28"/>
  <c r="D544" i="30"/>
  <c r="O276" i="30"/>
  <c r="M132" i="28"/>
  <c r="M150" i="25"/>
  <c r="N570" i="30"/>
  <c r="M569" i="30"/>
  <c r="G842" i="28"/>
  <c r="P747" i="28"/>
  <c r="N180" i="28"/>
  <c r="D82" i="25"/>
  <c r="N827" i="28"/>
  <c r="H482" i="28"/>
  <c r="S478" i="28"/>
  <c r="S578" i="28"/>
  <c r="I239" i="25"/>
  <c r="K409" i="28"/>
  <c r="J196" i="25"/>
  <c r="E287" i="30"/>
  <c r="H245" i="30"/>
  <c r="H293" i="30"/>
  <c r="H199" i="28"/>
  <c r="M76" i="28"/>
  <c r="K308" i="28"/>
  <c r="S380" i="28"/>
  <c r="G88" i="25"/>
  <c r="O20" i="25"/>
  <c r="J239" i="30"/>
  <c r="I282" i="25"/>
  <c r="O239" i="25"/>
  <c r="P827" i="28"/>
  <c r="H347" i="30"/>
  <c r="J177" i="28"/>
  <c r="M133" i="30"/>
  <c r="B72" i="30"/>
  <c r="G334" i="28"/>
  <c r="Q842" i="28"/>
  <c r="O235" i="30"/>
  <c r="N875" i="28"/>
  <c r="D608" i="30"/>
  <c r="D45" i="30"/>
  <c r="D169" i="25"/>
  <c r="L50" i="30"/>
  <c r="H722" i="28"/>
  <c r="K626" i="28"/>
  <c r="O60" i="30"/>
  <c r="N733" i="28"/>
  <c r="B24" i="30"/>
  <c r="H410" i="30"/>
  <c r="D62" i="30"/>
  <c r="H176" i="30"/>
  <c r="N635" i="30"/>
  <c r="C252" i="30"/>
  <c r="M139" i="28"/>
  <c r="K319" i="28"/>
  <c r="G155" i="28"/>
  <c r="S368" i="28"/>
  <c r="I187" i="25"/>
  <c r="P457" i="28"/>
  <c r="C289" i="30"/>
  <c r="D174" i="30"/>
  <c r="S406" i="28"/>
  <c r="G668" i="28"/>
  <c r="Q743" i="28"/>
  <c r="C52" i="25"/>
  <c r="P615" i="28"/>
  <c r="P40" i="28"/>
  <c r="I213" i="30"/>
  <c r="K213" i="28"/>
  <c r="O754" i="30"/>
  <c r="N468" i="28"/>
  <c r="C570" i="30"/>
  <c r="S124" i="28"/>
  <c r="Q824" i="28"/>
  <c r="M371" i="28"/>
  <c r="H848" i="28"/>
  <c r="L207" i="25"/>
  <c r="H304" i="28"/>
  <c r="N300" i="28"/>
  <c r="Q229" i="28"/>
  <c r="D185" i="25"/>
  <c r="D578" i="30"/>
  <c r="H337" i="28"/>
  <c r="J466" i="30"/>
  <c r="M142" i="28"/>
  <c r="G318" i="28"/>
  <c r="L273" i="25"/>
  <c r="I59" i="25"/>
  <c r="P375" i="28"/>
  <c r="G224" i="30"/>
  <c r="L145" i="25"/>
  <c r="S639" i="28"/>
  <c r="E312" i="30"/>
  <c r="J176" i="28"/>
  <c r="J876" i="28"/>
  <c r="G402" i="28"/>
  <c r="Q598" i="28"/>
  <c r="N555" i="28"/>
  <c r="M538" i="30"/>
  <c r="Q110" i="28"/>
  <c r="Q248" i="28"/>
  <c r="N631" i="28"/>
  <c r="J360" i="25"/>
  <c r="C593" i="30"/>
  <c r="M62" i="25"/>
  <c r="I178" i="30"/>
  <c r="M146" i="25"/>
  <c r="G623" i="30"/>
  <c r="H618" i="28"/>
  <c r="G311" i="25"/>
  <c r="K320" i="28"/>
  <c r="N220" i="28"/>
  <c r="L205" i="25"/>
  <c r="Q200" i="28"/>
  <c r="J641" i="28"/>
  <c r="K791" i="28"/>
  <c r="M256" i="30"/>
  <c r="C473" i="30"/>
  <c r="O332" i="30"/>
  <c r="G883" i="28"/>
  <c r="N398" i="30"/>
  <c r="P808" i="28"/>
  <c r="O132" i="30"/>
  <c r="N852" i="28"/>
  <c r="G77" i="25"/>
  <c r="M739" i="28"/>
  <c r="I375" i="25"/>
  <c r="L75" i="25"/>
  <c r="N197" i="28"/>
  <c r="G876" i="28"/>
  <c r="G705" i="28"/>
  <c r="C127" i="25"/>
  <c r="E174" i="30"/>
  <c r="C271" i="25"/>
  <c r="N577" i="28"/>
  <c r="L100" i="30"/>
  <c r="H517" i="28"/>
  <c r="H620" i="30"/>
  <c r="Q29" i="28"/>
  <c r="H660" i="30"/>
  <c r="N513" i="30"/>
  <c r="L252" i="30"/>
  <c r="S270" i="28"/>
  <c r="E127" i="30"/>
  <c r="M202" i="30"/>
  <c r="D198" i="30"/>
  <c r="L784" i="30"/>
  <c r="K185" i="28"/>
  <c r="Q413" i="28"/>
  <c r="J23" i="28"/>
  <c r="K71" i="28"/>
  <c r="E542" i="30"/>
  <c r="P746" i="28"/>
  <c r="C83" i="30"/>
  <c r="K206" i="28"/>
  <c r="M181" i="28"/>
  <c r="M630" i="28"/>
  <c r="I304" i="30"/>
  <c r="K709" i="28"/>
  <c r="I385" i="25"/>
  <c r="Q833" i="28"/>
  <c r="M446" i="28"/>
  <c r="L28" i="25"/>
  <c r="H554" i="28"/>
  <c r="P811" i="28"/>
  <c r="Q551" i="28"/>
  <c r="S552" i="28"/>
  <c r="L301" i="30"/>
  <c r="Q767" i="28"/>
  <c r="O90" i="25"/>
  <c r="S251" i="28"/>
  <c r="M875" i="28"/>
  <c r="N202" i="28"/>
  <c r="D14" i="25"/>
  <c r="M221" i="25"/>
  <c r="C607" i="30"/>
  <c r="G242" i="28"/>
  <c r="D156" i="25"/>
  <c r="H558" i="28"/>
  <c r="L302" i="30"/>
  <c r="L289" i="25"/>
  <c r="M176" i="25"/>
  <c r="H39" i="28"/>
  <c r="G76" i="25"/>
  <c r="I139" i="25"/>
  <c r="D179" i="30"/>
  <c r="K646" i="28"/>
  <c r="E275" i="30"/>
  <c r="P25" i="28"/>
  <c r="Q567" i="28"/>
  <c r="F218" i="25"/>
  <c r="S130" i="28"/>
  <c r="F23" i="25"/>
  <c r="J561" i="28"/>
  <c r="C116" i="30"/>
  <c r="N90" i="30"/>
  <c r="G301" i="25"/>
  <c r="H266" i="28"/>
  <c r="C45" i="25"/>
  <c r="P299" i="28"/>
  <c r="N96" i="28"/>
  <c r="F57" i="18"/>
  <c r="Q227" i="28"/>
  <c r="E268" i="30"/>
  <c r="J281" i="25"/>
  <c r="G628" i="30"/>
  <c r="P103" i="28"/>
  <c r="N178" i="30"/>
  <c r="M265" i="28"/>
  <c r="G325" i="25"/>
  <c r="C618" i="30"/>
  <c r="H320" i="28"/>
  <c r="I242" i="30"/>
  <c r="Q332" i="28"/>
  <c r="Q647" i="28"/>
  <c r="M337" i="25"/>
  <c r="J446" i="28"/>
  <c r="G364" i="28"/>
  <c r="P549" i="28"/>
  <c r="J456" i="28"/>
  <c r="G789" i="28"/>
  <c r="L238" i="25"/>
  <c r="N822" i="28"/>
  <c r="G770" i="28"/>
  <c r="G53" i="25"/>
  <c r="I119" i="30"/>
  <c r="H556" i="28"/>
  <c r="O362" i="30"/>
  <c r="J836" i="28"/>
  <c r="G15" i="25"/>
  <c r="E259" i="30"/>
  <c r="C262" i="30"/>
  <c r="J764" i="28"/>
  <c r="N11" i="28"/>
  <c r="J313" i="30"/>
  <c r="P790" i="28"/>
  <c r="J371" i="25"/>
  <c r="N707" i="28"/>
  <c r="M187" i="25"/>
  <c r="P652" i="28"/>
  <c r="H674" i="28"/>
  <c r="N22" i="30"/>
  <c r="N362" i="30"/>
  <c r="S225" i="28"/>
  <c r="G136" i="30"/>
  <c r="J303" i="30"/>
  <c r="H843" i="28"/>
  <c r="M326" i="30"/>
  <c r="J472" i="28"/>
  <c r="J307" i="25"/>
  <c r="H671" i="28"/>
  <c r="H728" i="28"/>
  <c r="P52" i="28"/>
  <c r="N418" i="28"/>
  <c r="M266" i="28"/>
  <c r="D125" i="25"/>
  <c r="J780" i="30"/>
  <c r="N98" i="30"/>
  <c r="J583" i="28"/>
  <c r="C23" i="30"/>
  <c r="M109" i="30"/>
  <c r="S346" i="28"/>
  <c r="B175" i="30"/>
  <c r="J451" i="28"/>
  <c r="M121" i="28"/>
  <c r="I205" i="25"/>
  <c r="L210" i="25"/>
  <c r="F103" i="18"/>
  <c r="K615" i="28"/>
  <c r="G217" i="28"/>
  <c r="M325" i="28"/>
  <c r="J219" i="28"/>
  <c r="D757" i="30"/>
  <c r="N635" i="28"/>
  <c r="J525" i="28"/>
  <c r="E14" i="30"/>
  <c r="N502" i="28"/>
  <c r="O271" i="30"/>
  <c r="H328" i="28"/>
  <c r="O215" i="25"/>
  <c r="G357" i="25"/>
  <c r="H818" i="28"/>
  <c r="H475" i="28"/>
  <c r="G824" i="28"/>
  <c r="P484" i="28"/>
  <c r="J121" i="28"/>
  <c r="G782" i="28"/>
  <c r="G10" i="25"/>
  <c r="F131" i="25"/>
  <c r="P843" i="28"/>
  <c r="Q735" i="28"/>
  <c r="I178" i="25"/>
  <c r="H125" i="28"/>
  <c r="H490" i="28"/>
  <c r="M164" i="28"/>
  <c r="J83" i="25"/>
  <c r="P696" i="28"/>
  <c r="H884" i="28"/>
  <c r="C123" i="25"/>
  <c r="M485" i="30"/>
  <c r="E63" i="30"/>
  <c r="M214" i="25"/>
  <c r="L113" i="25"/>
  <c r="F87" i="18"/>
  <c r="Q514" i="28"/>
  <c r="B801" i="30"/>
  <c r="N137" i="30"/>
  <c r="H659" i="28"/>
  <c r="O115" i="30"/>
  <c r="D85" i="30"/>
  <c r="G130" i="28"/>
  <c r="L140" i="30"/>
  <c r="G681" i="28"/>
  <c r="M238" i="30"/>
  <c r="M669" i="30"/>
  <c r="N504" i="28"/>
  <c r="D299" i="25"/>
  <c r="N275" i="28"/>
  <c r="G288" i="28"/>
  <c r="K667" i="28"/>
  <c r="J856" i="28"/>
  <c r="P136" i="28"/>
  <c r="Q732" i="28"/>
  <c r="F190" i="25"/>
  <c r="D539" i="30"/>
  <c r="Q633" i="28"/>
  <c r="N674" i="30"/>
  <c r="Q127" i="28"/>
  <c r="O363" i="30"/>
  <c r="I149" i="25"/>
  <c r="I157" i="30"/>
  <c r="D377" i="30"/>
  <c r="D61" i="25"/>
  <c r="H29" i="22"/>
  <c r="M94" i="28"/>
  <c r="P349" i="28"/>
  <c r="H37" i="28"/>
  <c r="D272" i="30"/>
  <c r="M568" i="28"/>
  <c r="I729" i="30"/>
  <c r="D444" i="30"/>
  <c r="B14" i="30"/>
  <c r="K776" i="28"/>
  <c r="Q142" i="28"/>
  <c r="Q329" i="28"/>
  <c r="D370" i="25"/>
  <c r="P490" i="28"/>
  <c r="H149" i="28"/>
  <c r="O251" i="25"/>
  <c r="O257" i="25"/>
  <c r="N395" i="28"/>
  <c r="M243" i="25"/>
  <c r="M104" i="28"/>
  <c r="H276" i="28"/>
  <c r="Q428" i="28"/>
  <c r="C181" i="25"/>
  <c r="J241" i="25"/>
  <c r="G298" i="28"/>
  <c r="N206" i="30"/>
  <c r="D251" i="25"/>
  <c r="E360" i="30"/>
  <c r="P115" i="28"/>
  <c r="B214" i="30"/>
  <c r="L100" i="25"/>
  <c r="J31" i="28"/>
  <c r="P327" i="28"/>
  <c r="D332" i="30"/>
  <c r="N681" i="28"/>
  <c r="D387" i="25"/>
  <c r="G7" i="28"/>
  <c r="I266" i="30"/>
  <c r="Q769" i="28"/>
  <c r="P37" i="28"/>
  <c r="H122" i="28"/>
  <c r="C319" i="30"/>
  <c r="L206" i="25"/>
  <c r="J29" i="30"/>
  <c r="C218" i="25"/>
  <c r="M837" i="28"/>
  <c r="K567" i="28"/>
  <c r="H466" i="28"/>
  <c r="P626" i="28"/>
  <c r="P618" i="28"/>
  <c r="C608" i="30"/>
  <c r="N324" i="28"/>
  <c r="E610" i="30"/>
  <c r="M154" i="28"/>
  <c r="N661" i="28"/>
  <c r="G244" i="25"/>
  <c r="Q25" i="28"/>
  <c r="P866" i="28"/>
  <c r="E763" i="30"/>
  <c r="N260" i="28"/>
  <c r="K30" i="28"/>
  <c r="D810" i="30"/>
  <c r="M248" i="28"/>
  <c r="J546" i="30"/>
  <c r="L408" i="30"/>
  <c r="H91" i="30"/>
  <c r="I763" i="30"/>
  <c r="O483" i="30"/>
  <c r="K390" i="28"/>
  <c r="J360" i="30"/>
  <c r="J18" i="30"/>
  <c r="J54" i="28"/>
  <c r="P848" i="28"/>
  <c r="N458" i="28"/>
  <c r="G19" i="25"/>
  <c r="Q135" i="28"/>
  <c r="G874" i="28"/>
  <c r="S227" i="28"/>
  <c r="I41" i="25"/>
  <c r="D114" i="25"/>
  <c r="D55" i="25"/>
  <c r="P500" i="28"/>
  <c r="H317" i="30"/>
  <c r="C349" i="30"/>
  <c r="I78" i="25"/>
  <c r="J172" i="25"/>
  <c r="P248" i="28"/>
  <c r="L206" i="30"/>
  <c r="J746" i="28"/>
  <c r="P348" i="28"/>
  <c r="K711" i="28"/>
  <c r="H893" i="28"/>
  <c r="S286" i="28"/>
  <c r="K316" i="28"/>
  <c r="Q65" i="28"/>
  <c r="H683" i="28"/>
  <c r="C48" i="25"/>
  <c r="N519" i="30"/>
  <c r="F137" i="25"/>
  <c r="M459" i="30"/>
  <c r="J757" i="30"/>
  <c r="J494" i="28"/>
  <c r="O318" i="25"/>
  <c r="H304" i="30"/>
  <c r="S29" i="28"/>
  <c r="O292" i="25"/>
  <c r="H373" i="30"/>
  <c r="H66" i="28"/>
  <c r="G94" i="25"/>
  <c r="M86" i="30"/>
  <c r="N670" i="30"/>
  <c r="J693" i="28"/>
  <c r="J696" i="28"/>
  <c r="M708" i="28"/>
  <c r="M418" i="28"/>
  <c r="M670" i="28"/>
  <c r="J92" i="28"/>
  <c r="F134" i="25"/>
  <c r="H138" i="28"/>
  <c r="J319" i="30"/>
  <c r="G52" i="30"/>
  <c r="H785" i="28"/>
  <c r="N551" i="28"/>
  <c r="N37" i="28"/>
  <c r="G84" i="25"/>
  <c r="M556" i="28"/>
  <c r="Q597" i="28"/>
  <c r="F275" i="25"/>
  <c r="M58" i="28"/>
  <c r="Q821" i="28"/>
  <c r="H151" i="28"/>
  <c r="K234" i="28"/>
  <c r="N184" i="28"/>
  <c r="G267" i="28"/>
  <c r="H632" i="28"/>
  <c r="M26" i="30"/>
  <c r="D459" i="30"/>
  <c r="P546" i="28"/>
  <c r="M317" i="28"/>
  <c r="O66" i="30"/>
  <c r="K713" i="28"/>
  <c r="Q147" i="28"/>
  <c r="J557" i="30"/>
  <c r="C298" i="25"/>
  <c r="K833" i="28"/>
  <c r="M88" i="25"/>
  <c r="G21" i="30"/>
  <c r="J222" i="30"/>
  <c r="J567" i="28"/>
  <c r="K325" i="28"/>
  <c r="K212" i="28"/>
  <c r="N215" i="30"/>
  <c r="K107" i="28"/>
  <c r="H765" i="28"/>
  <c r="H84" i="30"/>
  <c r="G194" i="25"/>
  <c r="M213" i="30"/>
  <c r="L137" i="30"/>
  <c r="B269" i="30"/>
  <c r="C55" i="25"/>
  <c r="J139" i="28"/>
  <c r="J388" i="25"/>
  <c r="C79" i="25"/>
  <c r="M357" i="25"/>
  <c r="D229" i="30"/>
  <c r="P577" i="28"/>
  <c r="N244" i="30"/>
  <c r="H400" i="28"/>
  <c r="I659" i="30"/>
  <c r="N505" i="28"/>
  <c r="E260" i="30"/>
  <c r="P524" i="28"/>
  <c r="H288" i="28"/>
  <c r="K410" i="28"/>
  <c r="O166" i="30"/>
  <c r="H433" i="28"/>
  <c r="H390" i="28"/>
  <c r="S72" i="28"/>
  <c r="I270" i="25"/>
  <c r="P129" i="28"/>
  <c r="B130" i="30"/>
  <c r="D597" i="30"/>
  <c r="N274" i="30"/>
  <c r="J338" i="28"/>
  <c r="L374" i="25"/>
  <c r="G226" i="25"/>
  <c r="S622" i="28"/>
  <c r="P119" i="28"/>
  <c r="K248" i="28"/>
  <c r="S303" i="28"/>
  <c r="G515" i="28"/>
  <c r="Q354" i="28"/>
  <c r="P685" i="28"/>
  <c r="G61" i="28"/>
  <c r="D111" i="30"/>
  <c r="J275" i="25"/>
  <c r="K742" i="28"/>
  <c r="N107" i="28"/>
  <c r="J76" i="25"/>
  <c r="L201" i="25"/>
  <c r="M558" i="28"/>
  <c r="N342" i="30"/>
  <c r="N214" i="30"/>
  <c r="N783" i="28"/>
  <c r="C408" i="30"/>
  <c r="H70" i="30"/>
  <c r="H50" i="30"/>
  <c r="P359" i="28"/>
  <c r="H626" i="28"/>
  <c r="J38" i="28"/>
  <c r="I51" i="30"/>
  <c r="D347" i="25"/>
  <c r="C20" i="25"/>
  <c r="H16" i="28"/>
  <c r="H450" i="28"/>
  <c r="Q21" i="28"/>
  <c r="P242" i="28"/>
  <c r="M226" i="25"/>
  <c r="E385" i="30"/>
  <c r="M251" i="30"/>
  <c r="N711" i="28"/>
  <c r="D44" i="30"/>
  <c r="P384" i="28"/>
  <c r="M697" i="28"/>
  <c r="J148" i="25"/>
  <c r="H447" i="28"/>
  <c r="D63" i="30"/>
  <c r="N311" i="28"/>
  <c r="B196" i="30"/>
  <c r="B804" i="30"/>
  <c r="N394" i="28"/>
  <c r="H477" i="28"/>
  <c r="J657" i="30"/>
  <c r="M562" i="30"/>
  <c r="M272" i="30"/>
  <c r="K715" i="28"/>
  <c r="G13" i="28"/>
  <c r="P379" i="28"/>
  <c r="H421" i="28"/>
  <c r="G348" i="25"/>
  <c r="M504" i="30"/>
  <c r="J488" i="28"/>
  <c r="J668" i="28"/>
  <c r="M596" i="28"/>
  <c r="J140" i="25"/>
  <c r="K55" i="28"/>
  <c r="J878" i="28"/>
  <c r="L122" i="30"/>
  <c r="P631" i="28"/>
  <c r="M304" i="30"/>
  <c r="N30" i="30"/>
  <c r="S332" i="28"/>
  <c r="C47" i="25"/>
  <c r="Q661" i="28"/>
  <c r="L6" i="25"/>
  <c r="N150" i="28"/>
  <c r="G240" i="28"/>
  <c r="L304" i="25"/>
  <c r="S574" i="28"/>
  <c r="I471" i="30"/>
  <c r="B280" i="30"/>
  <c r="S209" i="28"/>
  <c r="P176" i="28"/>
  <c r="N336" i="28"/>
  <c r="Q521" i="28"/>
  <c r="M869" i="28"/>
  <c r="D81" i="30"/>
  <c r="H42" i="22"/>
  <c r="G704" i="28"/>
  <c r="O62" i="30"/>
  <c r="O124" i="25"/>
  <c r="J216" i="25"/>
  <c r="J49" i="28"/>
  <c r="L310" i="25"/>
  <c r="Q265" i="28"/>
  <c r="K651" i="28"/>
  <c r="N735" i="28"/>
  <c r="K745" i="28"/>
  <c r="L116" i="30"/>
  <c r="J116" i="25"/>
  <c r="H597" i="30"/>
  <c r="O140" i="30"/>
  <c r="N231" i="30"/>
  <c r="M179" i="28"/>
  <c r="J669" i="30"/>
  <c r="G235" i="28"/>
  <c r="O128" i="30"/>
  <c r="B361" i="30"/>
  <c r="P145" i="28"/>
  <c r="K680" i="28"/>
  <c r="M606" i="28"/>
  <c r="G430" i="28"/>
  <c r="H889" i="28"/>
  <c r="E80" i="30"/>
  <c r="K190" i="28"/>
  <c r="I223" i="25"/>
  <c r="G672" i="28"/>
  <c r="O267" i="25"/>
  <c r="G602" i="28"/>
  <c r="H244" i="30"/>
  <c r="J158" i="25"/>
  <c r="M170" i="25"/>
  <c r="J88" i="25"/>
  <c r="F42" i="18"/>
  <c r="J358" i="30"/>
  <c r="J289" i="28"/>
  <c r="Q505" i="28"/>
  <c r="M465" i="28"/>
  <c r="G229" i="30"/>
  <c r="P412" i="28"/>
  <c r="F55" i="18"/>
  <c r="N820" i="28"/>
  <c r="O289" i="25"/>
  <c r="J447" i="28"/>
  <c r="H728" i="30"/>
  <c r="B630" i="30"/>
  <c r="D375" i="30"/>
  <c r="K638" i="28"/>
  <c r="M33" i="25"/>
  <c r="M712" i="28"/>
  <c r="K580" i="28"/>
  <c r="B76" i="30"/>
  <c r="H239" i="30"/>
  <c r="M133" i="28"/>
  <c r="O236" i="30"/>
  <c r="M207" i="30"/>
  <c r="O361" i="25"/>
  <c r="G469" i="28"/>
  <c r="G729" i="28"/>
  <c r="M63" i="25"/>
  <c r="B119" i="30"/>
  <c r="P638" i="28"/>
  <c r="S294" i="28"/>
  <c r="P752" i="28"/>
  <c r="H768" i="28"/>
  <c r="P293" i="28"/>
  <c r="H298" i="30"/>
  <c r="M497" i="30"/>
  <c r="M324" i="30"/>
  <c r="F346" i="25"/>
  <c r="D121" i="25"/>
  <c r="P196" i="28"/>
  <c r="L189" i="30"/>
  <c r="P613" i="28"/>
  <c r="D619" i="30"/>
  <c r="D262" i="30"/>
  <c r="H699" i="28"/>
  <c r="J171" i="25"/>
  <c r="M211" i="25"/>
  <c r="J643" i="28"/>
  <c r="N790" i="28"/>
  <c r="M23" i="25"/>
  <c r="O44" i="25"/>
  <c r="G42" i="28"/>
  <c r="O273" i="25"/>
  <c r="G279" i="28"/>
  <c r="G181" i="25"/>
  <c r="P46" i="28"/>
  <c r="J37" i="30"/>
  <c r="G631" i="28"/>
  <c r="F327" i="25"/>
  <c r="N767" i="28"/>
  <c r="C190" i="30"/>
  <c r="B200" i="30"/>
  <c r="I327" i="30"/>
  <c r="K887" i="28"/>
  <c r="C766" i="30"/>
  <c r="K890" i="28"/>
  <c r="H366" i="30"/>
  <c r="M697" i="30"/>
  <c r="G221" i="28"/>
  <c r="M701" i="28"/>
  <c r="P12" i="28"/>
  <c r="G232" i="30"/>
  <c r="E393" i="30"/>
  <c r="M589" i="28"/>
  <c r="M314" i="25"/>
  <c r="J263" i="25"/>
  <c r="O187" i="25"/>
  <c r="M895" i="28"/>
  <c r="N358" i="28"/>
  <c r="E99" i="30"/>
  <c r="D815" i="30"/>
  <c r="C605" i="30"/>
  <c r="P440" i="28"/>
  <c r="N131" i="28"/>
  <c r="N396" i="28"/>
  <c r="F232" i="25"/>
  <c r="J232" i="28"/>
  <c r="N377" i="30"/>
  <c r="G651" i="28"/>
  <c r="D381" i="25"/>
  <c r="O480" i="30"/>
  <c r="S605" i="28"/>
  <c r="N453" i="30"/>
  <c r="P300" i="28"/>
  <c r="M345" i="30"/>
  <c r="S65" i="28"/>
  <c r="N351" i="28"/>
  <c r="I49" i="30"/>
  <c r="M667" i="28"/>
  <c r="F191" i="25"/>
  <c r="G134" i="28"/>
  <c r="P645" i="28"/>
  <c r="M201" i="25"/>
  <c r="D275" i="25"/>
  <c r="H896" i="28"/>
  <c r="G192" i="25"/>
  <c r="L293" i="30"/>
  <c r="J100" i="28"/>
  <c r="C188" i="25"/>
  <c r="H850" i="28"/>
  <c r="H397" i="28"/>
  <c r="E357" i="30"/>
  <c r="G44" i="25"/>
  <c r="J382" i="25"/>
  <c r="H558" i="30"/>
  <c r="G187" i="30"/>
  <c r="S81" i="28"/>
  <c r="M30" i="28"/>
  <c r="D282" i="30"/>
  <c r="G250" i="28"/>
  <c r="C282" i="25"/>
  <c r="D343" i="30"/>
  <c r="N825" i="28"/>
  <c r="M722" i="28"/>
  <c r="S360" i="28"/>
  <c r="K255" i="28"/>
  <c r="G109" i="28"/>
  <c r="G505" i="28"/>
  <c r="G72" i="28"/>
  <c r="G825" i="28"/>
  <c r="K450" i="28"/>
  <c r="Q251" i="28"/>
  <c r="P301" i="28"/>
  <c r="Q506" i="28"/>
  <c r="Q726" i="28"/>
  <c r="H605" i="28"/>
  <c r="I447" i="30"/>
  <c r="D816" i="30"/>
  <c r="J43" i="25"/>
  <c r="K375" i="28"/>
  <c r="G632" i="28"/>
  <c r="B86" i="30"/>
  <c r="G556" i="28"/>
  <c r="G888" i="28"/>
  <c r="Q43" i="28"/>
  <c r="D817" i="30"/>
  <c r="N236" i="28"/>
  <c r="J204" i="25"/>
  <c r="J432" i="28"/>
  <c r="L457" i="30"/>
  <c r="C36" i="25"/>
  <c r="Q613" i="28"/>
  <c r="M149" i="30"/>
  <c r="G146" i="28"/>
  <c r="K542" i="28"/>
  <c r="K880" i="28"/>
  <c r="N243" i="28"/>
  <c r="Q669" i="28"/>
  <c r="L9" i="30"/>
  <c r="H190" i="30"/>
  <c r="L301" i="25"/>
  <c r="K22" i="28"/>
  <c r="N117" i="28"/>
  <c r="J118" i="30"/>
  <c r="L26" i="30"/>
  <c r="M156" i="28"/>
  <c r="K675" i="28"/>
  <c r="J519" i="28"/>
  <c r="G718" i="28"/>
  <c r="J638" i="28"/>
  <c r="S409" i="28"/>
  <c r="J19" i="28"/>
  <c r="H584" i="28"/>
  <c r="N650" i="28"/>
  <c r="J437" i="28"/>
  <c r="P59" i="28"/>
  <c r="G689" i="28"/>
  <c r="I298" i="25"/>
  <c r="M161" i="25"/>
  <c r="G605" i="28"/>
  <c r="Q278" i="28"/>
  <c r="H891" i="28"/>
  <c r="N521" i="28"/>
  <c r="J487" i="28"/>
  <c r="K117" i="28"/>
  <c r="G39" i="30"/>
  <c r="J533" i="28"/>
  <c r="S34" i="28"/>
  <c r="Q315" i="28"/>
  <c r="Q23" i="28"/>
  <c r="J123" i="25"/>
  <c r="M177" i="28"/>
  <c r="L130" i="25"/>
  <c r="G416" i="30"/>
  <c r="J524" i="28"/>
  <c r="K588" i="28"/>
  <c r="D100" i="30"/>
  <c r="L229" i="30"/>
  <c r="F354" i="25"/>
  <c r="O96" i="25"/>
  <c r="L247" i="25"/>
  <c r="L697" i="30"/>
  <c r="G861" i="28"/>
  <c r="G66" i="30"/>
  <c r="E169" i="30"/>
  <c r="C214" i="25"/>
  <c r="N439" i="28"/>
  <c r="H538" i="28"/>
  <c r="N145" i="28"/>
  <c r="O77" i="25"/>
  <c r="G726" i="28"/>
  <c r="J166" i="25"/>
  <c r="D531" i="30"/>
  <c r="I365" i="25"/>
  <c r="P553" i="28"/>
  <c r="S534" i="28"/>
  <c r="M10" i="25"/>
  <c r="J168" i="30"/>
  <c r="G725" i="28"/>
  <c r="Q628" i="28"/>
  <c r="S278" i="28"/>
  <c r="G392" i="30"/>
  <c r="N879" i="28"/>
  <c r="M246" i="30"/>
  <c r="K93" i="28"/>
  <c r="N396" i="30"/>
  <c r="H652" i="28"/>
  <c r="J84" i="28"/>
  <c r="J494" i="30"/>
  <c r="L479" i="30"/>
  <c r="O561" i="30"/>
  <c r="H14" i="30"/>
  <c r="M61" i="28"/>
  <c r="S194" i="28"/>
  <c r="H401" i="28"/>
  <c r="N237" i="28"/>
  <c r="M48" i="25"/>
  <c r="H122" i="30"/>
  <c r="I266" i="25"/>
  <c r="H40" i="30"/>
  <c r="D156" i="30"/>
  <c r="J823" i="28"/>
  <c r="C91" i="25"/>
  <c r="H275" i="28"/>
  <c r="Q624" i="28"/>
  <c r="P603" i="28"/>
  <c r="G482" i="28"/>
  <c r="N59" i="28"/>
  <c r="N38" i="30"/>
  <c r="K569" i="28"/>
  <c r="G879" i="28"/>
  <c r="F50" i="25"/>
  <c r="C234" i="25"/>
  <c r="L172" i="30"/>
  <c r="Q801" i="28"/>
  <c r="M71" i="28"/>
  <c r="G504" i="28"/>
  <c r="D386" i="30"/>
  <c r="M176" i="28"/>
  <c r="S619" i="28"/>
  <c r="M279" i="28"/>
  <c r="H73" i="28"/>
  <c r="H411" i="28"/>
  <c r="N704" i="28"/>
  <c r="K400" i="28"/>
  <c r="D255" i="30"/>
  <c r="H808" i="28"/>
  <c r="N819" i="28"/>
  <c r="K382" i="28"/>
  <c r="C449" i="30"/>
  <c r="M235" i="25"/>
  <c r="N165" i="30"/>
  <c r="N249" i="28"/>
  <c r="K154" i="28"/>
  <c r="P774" i="28"/>
  <c r="Q482" i="28"/>
  <c r="H792" i="28"/>
  <c r="Q887" i="28"/>
  <c r="J523" i="28"/>
  <c r="Q376" i="28"/>
  <c r="K602" i="28"/>
  <c r="M68" i="25"/>
  <c r="G507" i="28"/>
  <c r="M82" i="25"/>
  <c r="M110" i="25"/>
  <c r="G393" i="28"/>
  <c r="J113" i="28"/>
  <c r="L342" i="25"/>
  <c r="J531" i="28"/>
  <c r="P153" i="28"/>
  <c r="O381" i="25"/>
  <c r="P687" i="28"/>
  <c r="M230" i="25"/>
  <c r="J708" i="28"/>
  <c r="G787" i="30"/>
  <c r="H321" i="28"/>
  <c r="H755" i="28"/>
  <c r="D199" i="30"/>
  <c r="C73" i="30"/>
  <c r="N54" i="30"/>
  <c r="H9" i="28"/>
  <c r="J667" i="28"/>
  <c r="G290" i="30"/>
  <c r="P692" i="28"/>
  <c r="S833" i="28"/>
  <c r="F369" i="25"/>
  <c r="D229" i="25"/>
  <c r="N574" i="28"/>
  <c r="I16" i="25"/>
  <c r="Q312" i="28"/>
  <c r="C305" i="25"/>
  <c r="K309" i="28"/>
  <c r="L318" i="25"/>
  <c r="G97" i="28"/>
  <c r="I290" i="30"/>
  <c r="K804" i="28"/>
  <c r="Q642" i="28"/>
  <c r="H444" i="28"/>
  <c r="J93" i="28"/>
  <c r="B146" i="30"/>
  <c r="N69" i="28"/>
  <c r="B449" i="30"/>
  <c r="D63" i="25"/>
  <c r="Q621" i="28"/>
  <c r="F175" i="25"/>
  <c r="J48" i="25"/>
  <c r="P792" i="28"/>
  <c r="O213" i="25"/>
  <c r="H282" i="28"/>
  <c r="L222" i="25"/>
  <c r="M826" i="28"/>
  <c r="M299" i="30"/>
  <c r="G312" i="25"/>
  <c r="E59" i="30"/>
  <c r="C221" i="30"/>
  <c r="P658" i="28"/>
  <c r="N747" i="28"/>
  <c r="P322" i="28"/>
  <c r="J665" i="28"/>
  <c r="G857" i="28"/>
  <c r="J482" i="28"/>
  <c r="C82" i="30"/>
  <c r="G212" i="25"/>
  <c r="P106" i="28"/>
  <c r="H6" i="30"/>
  <c r="G579" i="28"/>
  <c r="S629" i="28"/>
  <c r="J387" i="30"/>
  <c r="J8" i="25"/>
  <c r="M439" i="28"/>
  <c r="I399" i="30"/>
  <c r="E236" i="30"/>
  <c r="M550" i="28"/>
  <c r="F192" i="25"/>
  <c r="H620" i="28"/>
  <c r="G111" i="25"/>
  <c r="G160" i="28"/>
  <c r="D170" i="25"/>
  <c r="G877" i="28"/>
  <c r="J190" i="30"/>
  <c r="I46" i="25"/>
  <c r="C25" i="25"/>
  <c r="O688" i="30"/>
  <c r="L375" i="30"/>
  <c r="N13" i="30"/>
  <c r="G261" i="25"/>
  <c r="N108" i="30"/>
  <c r="G733" i="28"/>
  <c r="P698" i="28"/>
  <c r="H268" i="28"/>
  <c r="H582" i="28"/>
  <c r="C159" i="30"/>
  <c r="G25" i="30"/>
  <c r="Q155" i="28"/>
  <c r="G58" i="28"/>
  <c r="H248" i="28"/>
  <c r="P496" i="28"/>
  <c r="C125" i="30"/>
  <c r="I337" i="25"/>
  <c r="J208" i="28"/>
  <c r="N415" i="28"/>
  <c r="K494" i="28"/>
  <c r="G864" i="28"/>
  <c r="H294" i="28"/>
  <c r="N130" i="28"/>
  <c r="I9" i="30"/>
  <c r="P872" i="28"/>
  <c r="G408" i="28"/>
  <c r="I291" i="25"/>
  <c r="N48" i="28"/>
  <c r="L230" i="25"/>
  <c r="J157" i="30"/>
  <c r="Q28" i="28"/>
  <c r="J381" i="28"/>
  <c r="D260" i="30"/>
  <c r="G645" i="28"/>
  <c r="H892" i="28"/>
  <c r="I6" i="30"/>
  <c r="H272" i="30"/>
  <c r="C380" i="25"/>
  <c r="P892" i="28"/>
  <c r="M813" i="28"/>
  <c r="I798" i="30"/>
  <c r="C723" i="30"/>
  <c r="Q479" i="28"/>
  <c r="M764" i="28"/>
  <c r="M809" i="28"/>
  <c r="F380" i="25"/>
  <c r="D98" i="30"/>
  <c r="Q170" i="28"/>
  <c r="S782" i="28"/>
  <c r="L452" i="30"/>
  <c r="S600" i="28"/>
  <c r="O125" i="30"/>
  <c r="M116" i="25"/>
  <c r="G523" i="28"/>
  <c r="H625" i="28"/>
  <c r="H260" i="28"/>
  <c r="N550" i="28"/>
  <c r="D145" i="25"/>
  <c r="Q727" i="28"/>
  <c r="Q156" i="28"/>
  <c r="M145" i="25"/>
  <c r="M403" i="28"/>
  <c r="J286" i="28"/>
  <c r="G286" i="25"/>
  <c r="N843" i="28"/>
  <c r="F342" i="25"/>
  <c r="L116" i="25"/>
  <c r="J96" i="25"/>
  <c r="L102" i="30"/>
  <c r="M490" i="28"/>
  <c r="B283" i="30"/>
  <c r="P400" i="28"/>
  <c r="G625" i="30"/>
  <c r="K807" i="28"/>
  <c r="M81" i="28"/>
  <c r="J19" i="25"/>
  <c r="F130" i="25"/>
  <c r="Q586" i="28"/>
  <c r="D286" i="25"/>
  <c r="B263" i="30"/>
  <c r="K726" i="28"/>
  <c r="Q386" i="28"/>
  <c r="M454" i="28"/>
  <c r="M39" i="25"/>
  <c r="S734" i="28"/>
  <c r="N337" i="28"/>
  <c r="S469" i="28"/>
  <c r="J526" i="28"/>
  <c r="I295" i="25"/>
  <c r="N168" i="28"/>
  <c r="J753" i="30"/>
  <c r="D77" i="30"/>
  <c r="J246" i="25"/>
  <c r="N546" i="28"/>
  <c r="G383" i="28"/>
  <c r="J84" i="25"/>
  <c r="O62" i="25"/>
  <c r="N13" i="28"/>
  <c r="B223" i="30"/>
  <c r="G77" i="28"/>
  <c r="O106" i="25"/>
  <c r="F135" i="25"/>
  <c r="O226" i="25"/>
  <c r="Q318" i="28"/>
  <c r="P65" i="28"/>
  <c r="S717" i="28"/>
  <c r="G527" i="28"/>
  <c r="H798" i="30"/>
  <c r="M355" i="28"/>
  <c r="O15" i="25"/>
  <c r="P307" i="28"/>
  <c r="Q666" i="28"/>
  <c r="S61" i="28"/>
  <c r="Q817" i="28"/>
  <c r="J480" i="28"/>
  <c r="G28" i="28"/>
  <c r="Q192" i="28"/>
  <c r="M371" i="25"/>
  <c r="I444" i="30"/>
  <c r="G180" i="28"/>
  <c r="D392" i="30"/>
  <c r="O306" i="25"/>
  <c r="B333" i="30"/>
  <c r="S859" i="28"/>
  <c r="Q616" i="28"/>
  <c r="J30" i="25"/>
  <c r="O407" i="30"/>
  <c r="Q671" i="28"/>
  <c r="Q611" i="28"/>
  <c r="Q180" i="28"/>
  <c r="M269" i="28"/>
  <c r="J270" i="28"/>
  <c r="J448" i="28"/>
  <c r="C214" i="30"/>
  <c r="P43" i="28"/>
  <c r="G145" i="28"/>
  <c r="D134" i="30"/>
  <c r="H669" i="30"/>
  <c r="I387" i="25"/>
  <c r="J380" i="25"/>
  <c r="M428" i="30"/>
  <c r="O9" i="30"/>
  <c r="J450" i="28"/>
  <c r="N99" i="28"/>
  <c r="J414" i="30"/>
  <c r="J569" i="28"/>
  <c r="B36" i="30"/>
  <c r="K8" i="28"/>
  <c r="K100" i="28"/>
  <c r="D379" i="25"/>
  <c r="F386" i="25"/>
  <c r="C502" i="30"/>
  <c r="M370" i="28"/>
  <c r="N636" i="28"/>
  <c r="H41" i="28"/>
  <c r="E449" i="30"/>
  <c r="K120" i="28"/>
  <c r="S129" i="28"/>
  <c r="G200" i="25"/>
  <c r="O80" i="25"/>
  <c r="D323" i="25"/>
  <c r="M406" i="28"/>
  <c r="S75" i="28"/>
  <c r="G811" i="28"/>
  <c r="G24" i="25"/>
  <c r="D818" i="30"/>
  <c r="J238" i="28"/>
  <c r="S562" i="28"/>
  <c r="J109" i="30"/>
  <c r="F187" i="25"/>
  <c r="G274" i="28"/>
  <c r="S545" i="28"/>
  <c r="K25" i="28"/>
  <c r="N56" i="28"/>
  <c r="S272" i="28"/>
  <c r="J288" i="28"/>
  <c r="K211" i="28"/>
  <c r="K415" i="28"/>
  <c r="G674" i="28"/>
  <c r="J321" i="30"/>
  <c r="M74" i="30"/>
  <c r="H412" i="30"/>
  <c r="H420" i="28"/>
  <c r="L171" i="25"/>
  <c r="L319" i="25"/>
  <c r="N176" i="30"/>
  <c r="N374" i="30"/>
  <c r="I38" i="25"/>
  <c r="H302" i="30"/>
  <c r="O55" i="30"/>
  <c r="S345" i="28"/>
  <c r="P891" i="28"/>
  <c r="J716" i="28"/>
  <c r="N3" i="30"/>
  <c r="E566" i="30"/>
  <c r="S680" i="28"/>
  <c r="K545" i="28"/>
  <c r="M412" i="28"/>
  <c r="P441" i="28"/>
  <c r="B120" i="30"/>
  <c r="L29" i="30"/>
  <c r="S485" i="28"/>
  <c r="D224" i="25"/>
  <c r="M66" i="25"/>
  <c r="D179" i="25"/>
  <c r="P881" i="28"/>
  <c r="G347" i="30"/>
  <c r="N706" i="30"/>
  <c r="P13" i="28"/>
  <c r="M65" i="25"/>
  <c r="B497" i="30"/>
  <c r="M160" i="25"/>
  <c r="C345" i="25"/>
  <c r="P633" i="28"/>
  <c r="F79" i="25"/>
  <c r="K621" i="28"/>
  <c r="G260" i="25"/>
  <c r="J312" i="25"/>
  <c r="S864" i="28"/>
  <c r="K57" i="28"/>
  <c r="S659" i="28"/>
  <c r="M41" i="25"/>
  <c r="H459" i="30"/>
  <c r="H25" i="30"/>
  <c r="S82" i="28"/>
  <c r="P218" i="28"/>
  <c r="P572" i="28"/>
  <c r="C231" i="30"/>
  <c r="H713" i="28"/>
  <c r="J528" i="28"/>
  <c r="I374" i="25"/>
  <c r="J735" i="28"/>
  <c r="L57" i="25"/>
  <c r="B446" i="30"/>
  <c r="N44" i="28"/>
  <c r="G176" i="25"/>
  <c r="N578" i="28"/>
  <c r="F163" i="25"/>
  <c r="J100" i="25"/>
  <c r="L381" i="30"/>
  <c r="N349" i="30"/>
  <c r="H729" i="28"/>
  <c r="Q422" i="28"/>
  <c r="G830" i="28"/>
  <c r="P57" i="28"/>
  <c r="J662" i="28"/>
  <c r="G327" i="25"/>
  <c r="C135" i="30"/>
  <c r="E28" i="30"/>
  <c r="M11" i="25"/>
  <c r="P120" i="28"/>
  <c r="L61" i="25"/>
  <c r="Q878" i="28"/>
  <c r="H738" i="28"/>
  <c r="F254" i="25"/>
  <c r="D426" i="30"/>
  <c r="E801" i="30"/>
  <c r="C32" i="25"/>
  <c r="K608" i="28"/>
  <c r="D386" i="25"/>
  <c r="S768" i="28"/>
  <c r="N301" i="30"/>
  <c r="S561" i="28"/>
  <c r="I192" i="30"/>
  <c r="K774" i="28"/>
  <c r="Q478" i="28"/>
  <c r="D180" i="25"/>
  <c r="G404" i="28"/>
  <c r="K237" i="28"/>
  <c r="J127" i="30"/>
  <c r="L222" i="30"/>
  <c r="C15" i="30"/>
  <c r="H172" i="30"/>
  <c r="N721" i="28"/>
  <c r="E155" i="30"/>
  <c r="O296" i="30"/>
  <c r="J522" i="28"/>
  <c r="F372" i="25"/>
  <c r="F26" i="18"/>
  <c r="K391" i="28"/>
  <c r="K28" i="28"/>
  <c r="H229" i="30"/>
  <c r="Q884" i="28"/>
  <c r="P281" i="28"/>
  <c r="L197" i="30"/>
  <c r="O363" i="25"/>
  <c r="D136" i="25"/>
  <c r="K767" i="28"/>
  <c r="G16" i="25"/>
  <c r="C163" i="25"/>
  <c r="K310" i="28"/>
  <c r="H33" i="28"/>
  <c r="I247" i="25"/>
  <c r="Q203" i="28"/>
  <c r="M696" i="28"/>
  <c r="H497" i="28"/>
  <c r="C378" i="25"/>
  <c r="N179" i="28"/>
  <c r="E4" i="30"/>
  <c r="S523" i="28"/>
  <c r="J679" i="30"/>
  <c r="C255" i="25"/>
  <c r="J527" i="30"/>
  <c r="M639" i="28"/>
  <c r="C293" i="25"/>
  <c r="G105" i="25"/>
  <c r="M495" i="28"/>
  <c r="K387" i="28"/>
  <c r="C235" i="25"/>
  <c r="J890" i="28"/>
  <c r="J325" i="25"/>
  <c r="N765" i="28"/>
  <c r="K170" i="28"/>
  <c r="Q16" i="28"/>
  <c r="G45" i="30"/>
  <c r="M189" i="25"/>
  <c r="H129" i="30"/>
  <c r="L30" i="30"/>
  <c r="H428" i="28"/>
  <c r="D346" i="25"/>
  <c r="G616" i="28"/>
  <c r="H826" i="28"/>
  <c r="J348" i="30"/>
  <c r="I479" i="30"/>
  <c r="J420" i="30"/>
  <c r="N397" i="28"/>
  <c r="D122" i="25"/>
  <c r="O20" i="30"/>
  <c r="S14" i="28"/>
  <c r="L212" i="25"/>
  <c r="G617" i="28"/>
  <c r="S724" i="28"/>
  <c r="M270" i="28"/>
  <c r="L246" i="25"/>
  <c r="G435" i="28"/>
  <c r="B502" i="30"/>
  <c r="S108" i="28"/>
  <c r="M496" i="30"/>
  <c r="B191" i="30"/>
  <c r="L286" i="30"/>
  <c r="M266" i="25"/>
  <c r="D256" i="25"/>
  <c r="N171" i="28"/>
  <c r="H528" i="28"/>
  <c r="S550" i="28"/>
  <c r="Q457" i="28"/>
  <c r="H107" i="28"/>
  <c r="D314" i="30"/>
  <c r="E584" i="30"/>
  <c r="G221" i="25"/>
  <c r="E494" i="30"/>
  <c r="O97" i="25"/>
  <c r="H562" i="28"/>
  <c r="S494" i="28"/>
  <c r="G137" i="25"/>
  <c r="M582" i="28"/>
  <c r="F290" i="25"/>
  <c r="L245" i="25"/>
  <c r="S402" i="28"/>
  <c r="M98" i="28"/>
  <c r="N593" i="30"/>
  <c r="N178" i="28"/>
  <c r="G513" i="28"/>
  <c r="G289" i="25"/>
  <c r="O100" i="30"/>
  <c r="F165" i="25"/>
  <c r="K777" i="28"/>
  <c r="D309" i="25"/>
  <c r="C388" i="25"/>
  <c r="G215" i="25"/>
  <c r="J869" i="28"/>
  <c r="G69" i="28"/>
  <c r="O247" i="25"/>
  <c r="J664" i="28"/>
  <c r="F154" i="25"/>
  <c r="K419" i="28"/>
  <c r="C174" i="25"/>
  <c r="H500" i="28"/>
  <c r="F339" i="25"/>
  <c r="J91" i="30"/>
  <c r="K228" i="28"/>
  <c r="H381" i="28"/>
  <c r="N331" i="28"/>
  <c r="M605" i="28"/>
  <c r="H101" i="28"/>
  <c r="F47" i="18"/>
  <c r="G577" i="28"/>
  <c r="N32" i="28"/>
  <c r="H596" i="28"/>
  <c r="H133" i="28"/>
  <c r="D823" i="30"/>
  <c r="F348" i="25"/>
  <c r="P627" i="28"/>
  <c r="Q772" i="28"/>
  <c r="H413" i="28"/>
  <c r="H295" i="30"/>
  <c r="E85" i="30"/>
  <c r="O281" i="30"/>
  <c r="C147" i="25"/>
  <c r="P731" i="28"/>
  <c r="J357" i="25"/>
  <c r="G139" i="25"/>
  <c r="M350" i="30"/>
  <c r="J355" i="28"/>
  <c r="Q580" i="28"/>
  <c r="P7" i="28"/>
  <c r="F265" i="25"/>
  <c r="B169" i="30"/>
  <c r="M346" i="28"/>
  <c r="H267" i="28"/>
  <c r="J498" i="28"/>
  <c r="D359" i="25"/>
  <c r="K537" i="28"/>
  <c r="N718" i="28"/>
  <c r="M553" i="28"/>
  <c r="J106" i="25"/>
  <c r="D307" i="25"/>
  <c r="D502" i="30"/>
  <c r="J32" i="25"/>
  <c r="G74" i="25"/>
  <c r="Q525" i="28"/>
  <c r="C528" i="30"/>
  <c r="D696" i="30"/>
  <c r="M701" i="30"/>
  <c r="S334" i="28"/>
  <c r="K548" i="28"/>
  <c r="L236" i="25"/>
  <c r="J52" i="30"/>
  <c r="G518" i="30"/>
  <c r="E86" i="30"/>
  <c r="P671" i="28"/>
  <c r="G812" i="30"/>
  <c r="H363" i="28"/>
  <c r="N148" i="28"/>
  <c r="C137" i="25"/>
  <c r="N483" i="28"/>
  <c r="H629" i="28"/>
  <c r="B436" i="30"/>
  <c r="Q542" i="28"/>
  <c r="M203" i="30"/>
  <c r="C78" i="30"/>
  <c r="M305" i="30"/>
  <c r="I168" i="30"/>
  <c r="M836" i="28"/>
  <c r="D259" i="25"/>
  <c r="I91" i="30"/>
  <c r="G229" i="28"/>
  <c r="G709" i="28"/>
  <c r="J208" i="30"/>
  <c r="G225" i="28"/>
  <c r="Q158" i="28"/>
  <c r="J34" i="25"/>
  <c r="L706" i="30"/>
  <c r="S707" i="28"/>
  <c r="D714" i="30"/>
  <c r="M173" i="30"/>
  <c r="H125" i="30"/>
  <c r="G255" i="28"/>
  <c r="S843" i="28"/>
  <c r="M462" i="28"/>
  <c r="G57" i="28"/>
  <c r="I87" i="30"/>
  <c r="O316" i="25"/>
  <c r="S894" i="28"/>
  <c r="S479" i="28"/>
  <c r="I68" i="25"/>
  <c r="H26" i="22"/>
  <c r="M4" i="25"/>
  <c r="K77" i="28"/>
  <c r="C237" i="30"/>
  <c r="H143" i="28"/>
  <c r="L58" i="25"/>
  <c r="G39" i="25"/>
  <c r="H485" i="28"/>
  <c r="O486" i="30"/>
  <c r="O736" i="30"/>
  <c r="P876" i="28"/>
  <c r="G187" i="25"/>
  <c r="M216" i="28"/>
  <c r="G294" i="30"/>
  <c r="O421" i="30"/>
  <c r="G98" i="25"/>
  <c r="M14" i="30"/>
  <c r="G166" i="30"/>
  <c r="O224" i="25"/>
  <c r="I134" i="30"/>
  <c r="N535" i="30"/>
  <c r="K873" i="28"/>
  <c r="M866" i="28"/>
  <c r="N344" i="28"/>
  <c r="P42" i="28"/>
  <c r="K113" i="28"/>
  <c r="P365" i="28"/>
  <c r="I332" i="30"/>
  <c r="G49" i="30"/>
  <c r="D97" i="25"/>
  <c r="P475" i="28"/>
  <c r="K786" i="28"/>
  <c r="G703" i="28"/>
  <c r="D71" i="30"/>
  <c r="N874" i="28"/>
  <c r="K307" i="28"/>
  <c r="Q350" i="28"/>
  <c r="H10" i="22"/>
  <c r="I320" i="25"/>
  <c r="G322" i="28"/>
  <c r="G765" i="30"/>
  <c r="G113" i="28"/>
  <c r="M219" i="30"/>
  <c r="N433" i="28"/>
  <c r="G215" i="28"/>
  <c r="N289" i="28"/>
  <c r="N38" i="28"/>
  <c r="O278" i="25"/>
  <c r="D145" i="30"/>
  <c r="Q742" i="28"/>
  <c r="P768" i="28"/>
  <c r="D335" i="30"/>
  <c r="I79" i="30"/>
  <c r="S417" i="28"/>
  <c r="P298" i="28"/>
  <c r="D172" i="30"/>
  <c r="J365" i="25"/>
  <c r="H349" i="28"/>
  <c r="S612" i="28"/>
  <c r="O335" i="25"/>
  <c r="Q843" i="28"/>
  <c r="G182" i="28"/>
  <c r="B262" i="30"/>
  <c r="N19" i="30"/>
  <c r="J235" i="30"/>
  <c r="Q462" i="28"/>
  <c r="K582" i="28"/>
  <c r="Q113" i="28"/>
  <c r="C386" i="30"/>
  <c r="J352" i="28"/>
  <c r="O56" i="30"/>
  <c r="J280" i="28"/>
  <c r="M574" i="28"/>
  <c r="N446" i="28"/>
  <c r="G178" i="25"/>
  <c r="D667" i="30"/>
  <c r="M237" i="25"/>
  <c r="B696" i="30"/>
  <c r="N458" i="30"/>
  <c r="P826" i="28"/>
  <c r="K879" i="28"/>
  <c r="M214" i="28"/>
  <c r="O49" i="30"/>
  <c r="P443" i="28"/>
  <c r="N562" i="28"/>
  <c r="N181" i="28"/>
  <c r="Q183" i="28"/>
  <c r="L487" i="30"/>
  <c r="Q407" i="28"/>
  <c r="O159" i="30"/>
  <c r="H793" i="28"/>
  <c r="J219" i="30"/>
  <c r="N62" i="28"/>
  <c r="C94" i="25"/>
  <c r="G706" i="28"/>
  <c r="P164" i="28"/>
  <c r="J729" i="30"/>
  <c r="G431" i="28"/>
  <c r="N398" i="28"/>
  <c r="D8" i="30"/>
  <c r="O162" i="25"/>
  <c r="Q77" i="28"/>
  <c r="N207" i="28"/>
  <c r="J782" i="28"/>
  <c r="N401" i="28"/>
  <c r="I273" i="25"/>
  <c r="L376" i="25"/>
  <c r="G202" i="25"/>
  <c r="E9" i="30"/>
  <c r="G3" i="30"/>
  <c r="O697" i="30"/>
  <c r="N379" i="28"/>
  <c r="K411" i="28"/>
  <c r="J223" i="25"/>
  <c r="Q388" i="28"/>
  <c r="I361" i="25"/>
  <c r="M671" i="28"/>
  <c r="M144" i="30"/>
  <c r="Q540" i="28"/>
  <c r="G708" i="28"/>
  <c r="G411" i="28"/>
  <c r="H764" i="28"/>
  <c r="M374" i="25"/>
  <c r="N421" i="30"/>
  <c r="J285" i="30"/>
  <c r="D50" i="30"/>
  <c r="N144" i="28"/>
  <c r="J485" i="28"/>
  <c r="N489" i="28"/>
  <c r="J242" i="28"/>
  <c r="H452" i="28"/>
  <c r="G719" i="28"/>
  <c r="Q79" i="28"/>
  <c r="N848" i="28"/>
  <c r="P238" i="28"/>
  <c r="I150" i="25"/>
  <c r="C50" i="30"/>
  <c r="G150" i="25"/>
  <c r="J800" i="28"/>
  <c r="M12" i="30"/>
  <c r="Q111" i="28"/>
  <c r="E440" i="30"/>
  <c r="D31" i="25"/>
  <c r="J644" i="28"/>
  <c r="O391" i="30"/>
  <c r="C592" i="30"/>
  <c r="D57" i="30"/>
  <c r="O139" i="25"/>
  <c r="H512" i="28"/>
  <c r="M474" i="28"/>
  <c r="Q33" i="28"/>
  <c r="F264" i="25"/>
  <c r="K869" i="28"/>
  <c r="I306" i="30"/>
  <c r="H3" i="30"/>
  <c r="S755" i="28"/>
  <c r="L464" i="30"/>
  <c r="G598" i="28"/>
  <c r="Q655" i="28"/>
  <c r="K552" i="28"/>
  <c r="G308" i="28"/>
  <c r="M14" i="28"/>
  <c r="D258" i="25"/>
  <c r="M241" i="28"/>
  <c r="M336" i="28"/>
  <c r="G280" i="28"/>
  <c r="M705" i="28"/>
  <c r="J192" i="25"/>
  <c r="L214" i="25"/>
  <c r="P84" i="28"/>
  <c r="G163" i="28"/>
  <c r="J321" i="25"/>
  <c r="S821" i="28"/>
  <c r="M329" i="28"/>
  <c r="D6" i="30"/>
  <c r="J628" i="28"/>
  <c r="H653" i="28"/>
  <c r="N589" i="28"/>
  <c r="F54" i="25"/>
  <c r="I149" i="30"/>
  <c r="S10" i="28"/>
  <c r="J800" i="30"/>
  <c r="M47" i="25"/>
  <c r="N692" i="30"/>
  <c r="N161" i="30"/>
  <c r="N18" i="28"/>
  <c r="S412" i="28"/>
  <c r="M233" i="28"/>
  <c r="H250" i="28"/>
  <c r="J169" i="30"/>
  <c r="O252" i="25"/>
  <c r="N352" i="30"/>
  <c r="M868" i="28"/>
  <c r="B469" i="30"/>
  <c r="O526" i="30"/>
  <c r="K102" i="28"/>
  <c r="F51" i="18"/>
  <c r="Q118" i="28"/>
  <c r="G446" i="30"/>
  <c r="D165" i="25"/>
  <c r="G401" i="28"/>
  <c r="I17" i="25"/>
  <c r="D724" i="30"/>
  <c r="M290" i="30"/>
  <c r="P182" i="28"/>
  <c r="B176" i="30"/>
  <c r="P289" i="28"/>
  <c r="N6" i="30"/>
  <c r="K618" i="28"/>
  <c r="G118" i="30"/>
  <c r="I108" i="25"/>
  <c r="J26" i="28"/>
  <c r="M607" i="28"/>
  <c r="C356" i="25"/>
  <c r="C202" i="25"/>
  <c r="Q244" i="28"/>
  <c r="J788" i="28"/>
  <c r="F231" i="25"/>
  <c r="O270" i="25"/>
  <c r="C596" i="30"/>
  <c r="M227" i="28"/>
  <c r="K207" i="28"/>
  <c r="S234" i="28"/>
  <c r="G28" i="25"/>
  <c r="N254" i="28"/>
  <c r="G300" i="28"/>
  <c r="B118" i="30"/>
  <c r="G100" i="28"/>
  <c r="N863" i="28"/>
  <c r="D233" i="25"/>
  <c r="J491" i="28"/>
  <c r="G822" i="28"/>
  <c r="C325" i="25"/>
  <c r="J246" i="28"/>
  <c r="S616" i="28"/>
  <c r="P383" i="28"/>
  <c r="O385" i="25"/>
  <c r="L359" i="30"/>
  <c r="O26" i="30"/>
  <c r="D827" i="30"/>
  <c r="L125" i="30"/>
  <c r="O375" i="25"/>
  <c r="N759" i="28"/>
  <c r="N480" i="28"/>
  <c r="L263" i="25"/>
  <c r="I170" i="25"/>
  <c r="Q790" i="28"/>
  <c r="L29" i="22"/>
  <c r="P423" i="28"/>
  <c r="C75" i="25"/>
  <c r="G804" i="28"/>
  <c r="S395" i="28"/>
  <c r="H37" i="22"/>
  <c r="G323" i="30"/>
  <c r="G191" i="30"/>
  <c r="Q69" i="28"/>
  <c r="M537" i="28"/>
  <c r="I352" i="25"/>
  <c r="H438" i="30"/>
  <c r="O258" i="25"/>
  <c r="S455" i="28"/>
  <c r="S681" i="28"/>
  <c r="G162" i="25"/>
  <c r="N477" i="28"/>
  <c r="K287" i="28"/>
  <c r="J486" i="30"/>
  <c r="D235" i="25"/>
  <c r="S442" i="28"/>
  <c r="J14" i="28"/>
  <c r="C278" i="25"/>
  <c r="I56" i="25"/>
  <c r="K66" i="28"/>
  <c r="F89" i="25"/>
  <c r="L345" i="25"/>
  <c r="B68" i="30"/>
  <c r="J56" i="28"/>
  <c r="P141" i="28"/>
  <c r="H38" i="22"/>
  <c r="N731" i="28"/>
  <c r="M107" i="25"/>
  <c r="J464" i="30"/>
  <c r="J412" i="28"/>
  <c r="P356" i="28"/>
  <c r="P807" i="28"/>
  <c r="P354" i="28"/>
  <c r="N842" i="28"/>
  <c r="L227" i="30"/>
  <c r="M69" i="28"/>
  <c r="G801" i="28"/>
  <c r="K878" i="28"/>
  <c r="P650" i="28"/>
  <c r="P494" i="28"/>
  <c r="N675" i="28"/>
  <c r="E605" i="30"/>
  <c r="Q93" i="28"/>
  <c r="H271" i="28"/>
  <c r="J538" i="28"/>
  <c r="L339" i="25"/>
  <c r="N450" i="28"/>
  <c r="Q82" i="28"/>
  <c r="N496" i="30"/>
  <c r="S323" i="28"/>
  <c r="G37" i="30"/>
  <c r="H330" i="30"/>
  <c r="P816" i="28"/>
  <c r="F45" i="18"/>
  <c r="M296" i="28"/>
  <c r="H642" i="28"/>
  <c r="J307" i="28"/>
  <c r="J774" i="28"/>
  <c r="G561" i="30"/>
  <c r="E288" i="30"/>
  <c r="P219" i="28"/>
  <c r="M560" i="28"/>
  <c r="G365" i="28"/>
  <c r="J493" i="28"/>
  <c r="E499" i="30"/>
  <c r="Q691" i="28"/>
  <c r="F96" i="18"/>
  <c r="Q104" i="28"/>
  <c r="Q530" i="28"/>
  <c r="N615" i="28"/>
  <c r="M441" i="28"/>
  <c r="K555" i="28"/>
  <c r="H819" i="30"/>
  <c r="P450" i="28"/>
  <c r="L16" i="30"/>
  <c r="J793" i="28"/>
  <c r="D278" i="25"/>
  <c r="C201" i="25"/>
  <c r="G75" i="25"/>
  <c r="L382" i="25"/>
  <c r="N641" i="28"/>
  <c r="H55" i="30"/>
  <c r="M313" i="30"/>
  <c r="G92" i="25"/>
  <c r="D489" i="30"/>
  <c r="G316" i="30"/>
  <c r="L246" i="30"/>
  <c r="G42" i="25"/>
  <c r="L138" i="25"/>
  <c r="P758" i="28"/>
  <c r="C439" i="30"/>
  <c r="K336" i="28"/>
  <c r="C209" i="25"/>
  <c r="P718" i="28"/>
  <c r="M838" i="28"/>
  <c r="J155" i="30"/>
  <c r="C438" i="30"/>
  <c r="M90" i="30"/>
  <c r="B13" i="30"/>
  <c r="D414" i="30"/>
  <c r="H264" i="30"/>
  <c r="M170" i="28"/>
  <c r="N70" i="28"/>
  <c r="C99" i="25"/>
  <c r="Q152" i="28"/>
  <c r="K857" i="28"/>
  <c r="N824" i="28"/>
  <c r="P557" i="28"/>
  <c r="P267" i="28"/>
  <c r="C409" i="30"/>
  <c r="M735" i="28"/>
  <c r="L429" i="30"/>
  <c r="O205" i="25"/>
  <c r="C321" i="30"/>
  <c r="J222" i="28"/>
  <c r="E226" i="30"/>
  <c r="G127" i="25"/>
  <c r="I571" i="30"/>
  <c r="J119" i="30"/>
  <c r="P10" i="28"/>
  <c r="J102" i="28"/>
  <c r="G259" i="25"/>
  <c r="I123" i="25"/>
  <c r="K182" i="28"/>
  <c r="Q384" i="28"/>
  <c r="B481" i="30"/>
  <c r="M359" i="25"/>
  <c r="N60" i="28"/>
  <c r="J320" i="28"/>
  <c r="M155" i="28"/>
  <c r="C160" i="25"/>
  <c r="J828" i="28"/>
  <c r="G466" i="28"/>
  <c r="I261" i="25"/>
  <c r="P810" i="28"/>
  <c r="K512" i="28"/>
  <c r="O243" i="25"/>
  <c r="L188" i="30"/>
  <c r="C21" i="30"/>
  <c r="B101" i="30"/>
  <c r="K443" i="28"/>
  <c r="L363" i="25"/>
  <c r="K133" i="28"/>
  <c r="I685" i="30"/>
  <c r="G307" i="28"/>
  <c r="L6" i="30"/>
  <c r="Q813" i="28"/>
  <c r="M16" i="25"/>
  <c r="G597" i="30"/>
  <c r="I811" i="30"/>
  <c r="M362" i="25"/>
  <c r="P558" i="28"/>
  <c r="O138" i="25"/>
  <c r="J616" i="28"/>
  <c r="J118" i="28"/>
  <c r="L264" i="30"/>
  <c r="M546" i="28"/>
  <c r="E454" i="30"/>
  <c r="D137" i="25"/>
  <c r="M59" i="25"/>
  <c r="S440" i="28"/>
  <c r="G96" i="25"/>
  <c r="G868" i="28"/>
  <c r="S99" i="28"/>
  <c r="J294" i="30"/>
  <c r="J300" i="30"/>
  <c r="N297" i="28"/>
  <c r="M804" i="28"/>
  <c r="G311" i="30"/>
  <c r="C323" i="25"/>
  <c r="S663" i="28"/>
  <c r="O211" i="25"/>
  <c r="K394" i="28"/>
  <c r="K125" i="28"/>
  <c r="O8" i="25"/>
  <c r="Q640" i="28"/>
  <c r="M101" i="28"/>
  <c r="M521" i="28"/>
  <c r="B802" i="30"/>
  <c r="S284" i="28"/>
  <c r="K34" i="28"/>
  <c r="S114" i="28"/>
  <c r="P108" i="28"/>
  <c r="J842" i="28"/>
  <c r="G702" i="28"/>
  <c r="G99" i="28"/>
  <c r="F241" i="25"/>
  <c r="G467" i="30"/>
  <c r="N235" i="28"/>
  <c r="L294" i="30"/>
  <c r="I382" i="25"/>
  <c r="S493" i="28"/>
  <c r="H404" i="28"/>
  <c r="K613" i="28"/>
  <c r="D168" i="30"/>
  <c r="J654" i="28"/>
  <c r="H774" i="30"/>
  <c r="J866" i="28"/>
  <c r="D294" i="25"/>
  <c r="I588" i="30"/>
  <c r="L275" i="25"/>
  <c r="O130" i="25"/>
  <c r="E60" i="30"/>
  <c r="B588" i="30"/>
  <c r="L12" i="25"/>
  <c r="I298" i="30"/>
  <c r="G373" i="28"/>
  <c r="J58" i="25"/>
  <c r="N273" i="28"/>
  <c r="Q757" i="28"/>
  <c r="K560" i="28"/>
  <c r="N387" i="30"/>
  <c r="L267" i="30"/>
  <c r="N423" i="28"/>
  <c r="J293" i="28"/>
  <c r="G278" i="25"/>
  <c r="F21" i="25"/>
  <c r="Q643" i="28"/>
  <c r="N800" i="28"/>
  <c r="Q195" i="28"/>
  <c r="M299" i="28"/>
  <c r="C322" i="25"/>
  <c r="L381" i="25"/>
  <c r="K171" i="28"/>
  <c r="Q400" i="28"/>
  <c r="F181" i="25"/>
  <c r="N634" i="28"/>
  <c r="F87" i="25"/>
  <c r="M738" i="28"/>
  <c r="P98" i="28"/>
  <c r="K746" i="28"/>
  <c r="E94" i="30"/>
  <c r="Q688" i="28"/>
  <c r="M92" i="28"/>
  <c r="G296" i="28"/>
  <c r="I10" i="25"/>
  <c r="M104" i="25"/>
  <c r="N782" i="28"/>
  <c r="M345" i="25"/>
  <c r="S883" i="28"/>
  <c r="K301" i="28"/>
  <c r="P372" i="28"/>
  <c r="C71" i="25"/>
  <c r="S476" i="28"/>
  <c r="N69" i="30"/>
  <c r="M543" i="28"/>
  <c r="I267" i="25"/>
  <c r="K558" i="28"/>
  <c r="H530" i="30"/>
  <c r="Q890" i="28"/>
  <c r="D808" i="30"/>
  <c r="I62" i="30"/>
  <c r="M281" i="28"/>
  <c r="K533" i="28"/>
  <c r="D9" i="30"/>
  <c r="G34" i="25"/>
  <c r="C158" i="25"/>
  <c r="D388" i="25"/>
  <c r="Q648" i="28"/>
  <c r="G771" i="28"/>
  <c r="G520" i="28"/>
  <c r="J294" i="25"/>
  <c r="G349" i="25"/>
  <c r="N202" i="30"/>
  <c r="G138" i="25"/>
  <c r="H301" i="28"/>
  <c r="L193" i="25"/>
  <c r="C149" i="25"/>
  <c r="M197" i="28"/>
  <c r="O303" i="25"/>
  <c r="H53" i="30"/>
  <c r="J308" i="25"/>
  <c r="H285" i="28"/>
  <c r="I810" i="30"/>
  <c r="D819" i="30"/>
  <c r="G383" i="25"/>
  <c r="S466" i="28"/>
  <c r="S642" i="28"/>
  <c r="O219" i="30"/>
  <c r="M167" i="28"/>
  <c r="K115" i="28"/>
  <c r="N169" i="28"/>
  <c r="J135" i="28"/>
  <c r="I117" i="30"/>
  <c r="G20" i="28"/>
  <c r="S548" i="28"/>
  <c r="F109" i="25"/>
  <c r="H129" i="28"/>
  <c r="M84" i="30"/>
  <c r="J236" i="25"/>
  <c r="J699" i="28"/>
  <c r="C80" i="30"/>
  <c r="C304" i="25"/>
  <c r="D210" i="25"/>
  <c r="S753" i="28"/>
  <c r="P178" i="28"/>
  <c r="O133" i="30"/>
  <c r="C302" i="30"/>
  <c r="O10" i="30"/>
  <c r="I263" i="30"/>
  <c r="E250" i="30"/>
  <c r="P276" i="28"/>
  <c r="O284" i="25"/>
  <c r="J532" i="28"/>
  <c r="Q247" i="28"/>
  <c r="Q764" i="28"/>
  <c r="S587" i="28"/>
  <c r="C140" i="25"/>
  <c r="J112" i="25"/>
  <c r="L219" i="25"/>
  <c r="E529" i="30"/>
  <c r="O76" i="25"/>
  <c r="M140" i="30"/>
  <c r="L46" i="30"/>
  <c r="G831" i="28"/>
  <c r="C50" i="25"/>
  <c r="M178" i="28"/>
  <c r="J237" i="28"/>
  <c r="H323" i="28"/>
  <c r="I341" i="25"/>
  <c r="C826" i="30"/>
  <c r="G152" i="25"/>
  <c r="C125" i="25"/>
  <c r="M423" i="28"/>
  <c r="J193" i="30"/>
  <c r="H188" i="28"/>
  <c r="C366" i="30"/>
  <c r="O334" i="30"/>
  <c r="P684" i="28"/>
  <c r="J755" i="28"/>
  <c r="M276" i="30"/>
  <c r="M850" i="28"/>
  <c r="E807" i="30"/>
  <c r="M703" i="28"/>
  <c r="J24" i="28"/>
  <c r="I745" i="30"/>
  <c r="E674" i="30"/>
  <c r="C205" i="25"/>
  <c r="D622" i="30"/>
  <c r="I476" i="30"/>
  <c r="G189" i="30"/>
  <c r="H609" i="30"/>
  <c r="M812" i="28"/>
  <c r="S247" i="28"/>
  <c r="D357" i="25"/>
  <c r="J153" i="25"/>
  <c r="J397" i="28"/>
  <c r="S77" i="28"/>
  <c r="S769" i="28"/>
  <c r="Q502" i="28"/>
  <c r="H824" i="28"/>
  <c r="I328" i="30"/>
  <c r="J802" i="28"/>
  <c r="L384" i="25"/>
  <c r="J270" i="30"/>
  <c r="C100" i="30"/>
  <c r="I304" i="25"/>
  <c r="C812" i="30"/>
  <c r="P863" i="28"/>
  <c r="O348" i="30"/>
  <c r="M810" i="28"/>
  <c r="H76" i="30"/>
  <c r="L109" i="25"/>
  <c r="M31" i="30"/>
  <c r="O83" i="25"/>
  <c r="H490" i="30"/>
  <c r="K192" i="28"/>
  <c r="N74" i="30"/>
  <c r="H83" i="28"/>
  <c r="G379" i="28"/>
  <c r="O313" i="25"/>
  <c r="D349" i="25"/>
  <c r="M223" i="25"/>
  <c r="G259" i="30"/>
  <c r="C350" i="25"/>
  <c r="D230" i="25"/>
  <c r="J365" i="28"/>
  <c r="M97" i="28"/>
  <c r="H493" i="28"/>
  <c r="G843" i="28"/>
  <c r="H434" i="30"/>
  <c r="J158" i="30"/>
  <c r="M103" i="25"/>
  <c r="H145" i="28"/>
  <c r="S283" i="28"/>
  <c r="N175" i="30"/>
  <c r="M246" i="28"/>
  <c r="I319" i="30"/>
  <c r="N204" i="28"/>
  <c r="L332" i="30"/>
  <c r="J406" i="28"/>
  <c r="Q277" i="28"/>
  <c r="L77" i="25"/>
  <c r="C315" i="25"/>
  <c r="H723" i="28"/>
  <c r="N775" i="28"/>
  <c r="M247" i="25"/>
  <c r="L71" i="30"/>
  <c r="J4" i="25"/>
  <c r="C301" i="25"/>
  <c r="P429" i="28"/>
  <c r="G104" i="30"/>
  <c r="P171" i="28"/>
  <c r="H886" i="28"/>
  <c r="M85" i="30"/>
  <c r="K295" i="28"/>
  <c r="I39" i="30"/>
  <c r="K637" i="28"/>
  <c r="S298" i="28"/>
  <c r="K620" i="28"/>
  <c r="M502" i="28"/>
  <c r="L114" i="25"/>
  <c r="S590" i="28"/>
  <c r="J287" i="25"/>
  <c r="L514" i="30"/>
  <c r="C234" i="30"/>
  <c r="P898" i="28"/>
  <c r="P47" i="28"/>
  <c r="G323" i="28"/>
  <c r="B222" i="30"/>
  <c r="G407" i="28"/>
  <c r="C76" i="25"/>
  <c r="J47" i="28"/>
  <c r="K749" i="28"/>
  <c r="P35" i="28"/>
  <c r="F329" i="25"/>
  <c r="D213" i="25"/>
  <c r="M351" i="25"/>
  <c r="M348" i="28"/>
  <c r="N160" i="30"/>
  <c r="J361" i="28"/>
  <c r="M792" i="28"/>
  <c r="K200" i="28"/>
  <c r="J316" i="28"/>
  <c r="B244" i="30"/>
  <c r="D92" i="25"/>
  <c r="Q212" i="28"/>
  <c r="M153" i="28"/>
  <c r="C10" i="30"/>
  <c r="S808" i="28"/>
  <c r="J895" i="28"/>
  <c r="I198" i="25"/>
  <c r="S588" i="28"/>
  <c r="O174" i="30"/>
  <c r="S282" i="28"/>
  <c r="J8" i="28"/>
  <c r="M381" i="25"/>
  <c r="N886" i="28"/>
  <c r="K402" i="28"/>
  <c r="D350" i="25"/>
  <c r="J541" i="30"/>
  <c r="J17" i="28"/>
  <c r="Q225" i="28"/>
  <c r="K379" i="28"/>
  <c r="G629" i="30"/>
  <c r="O54" i="25"/>
  <c r="Q301" i="28"/>
  <c r="G239" i="25"/>
  <c r="E696" i="30"/>
  <c r="S551" i="28"/>
  <c r="J439" i="28"/>
  <c r="M435" i="28"/>
  <c r="D266" i="25"/>
  <c r="Q54" i="28"/>
  <c r="M163" i="28"/>
  <c r="J312" i="28"/>
  <c r="J849" i="28"/>
  <c r="G141" i="25"/>
  <c r="K895" i="28"/>
  <c r="O581" i="30"/>
  <c r="N288" i="28"/>
  <c r="O378" i="30"/>
  <c r="Q894" i="28"/>
  <c r="C268" i="25"/>
  <c r="K95" i="28"/>
  <c r="N75" i="28"/>
  <c r="Q755" i="28"/>
  <c r="F245" i="25"/>
  <c r="Q897" i="28"/>
  <c r="N376" i="28"/>
  <c r="K168" i="28"/>
  <c r="G414" i="28"/>
  <c r="N553" i="28"/>
  <c r="K149" i="28"/>
  <c r="Q480" i="28"/>
  <c r="H655" i="28"/>
  <c r="N431" i="28"/>
  <c r="H82" i="28"/>
  <c r="J648" i="28"/>
  <c r="J532" i="30"/>
  <c r="N199" i="30"/>
  <c r="S457" i="28"/>
  <c r="M142" i="30"/>
  <c r="M334" i="28"/>
  <c r="O174" i="25"/>
  <c r="G670" i="28"/>
  <c r="E188" i="30"/>
  <c r="J317" i="28"/>
  <c r="M780" i="28"/>
  <c r="H745" i="28"/>
  <c r="E490" i="30"/>
  <c r="S213" i="28"/>
  <c r="D137" i="30"/>
  <c r="O39" i="25"/>
  <c r="M138" i="30"/>
  <c r="N438" i="28"/>
  <c r="L48" i="25"/>
  <c r="H447" i="30"/>
  <c r="Q446" i="28"/>
  <c r="K665" i="28"/>
  <c r="J143" i="30"/>
  <c r="D311" i="30"/>
  <c r="N307" i="30"/>
  <c r="N287" i="30"/>
  <c r="C341" i="30"/>
  <c r="D38" i="25"/>
  <c r="G516" i="28"/>
  <c r="N36" i="30"/>
  <c r="Q49" i="28"/>
  <c r="I355" i="25"/>
  <c r="G780" i="28"/>
  <c r="G862" i="28"/>
  <c r="H148" i="28"/>
  <c r="M674" i="28"/>
  <c r="O166" i="25"/>
  <c r="K81" i="28"/>
  <c r="D106" i="25"/>
  <c r="M383" i="28"/>
  <c r="K831" i="28"/>
  <c r="P787" i="28"/>
  <c r="L227" i="25"/>
  <c r="B433" i="30"/>
  <c r="G446" i="28"/>
  <c r="D820" i="30"/>
  <c r="E578" i="30"/>
  <c r="S835" i="28"/>
  <c r="H610" i="30"/>
  <c r="H591" i="28"/>
  <c r="P588" i="28"/>
  <c r="S422" i="28"/>
  <c r="P283" i="28"/>
  <c r="G102" i="28"/>
  <c r="N804" i="28"/>
  <c r="L215" i="30"/>
  <c r="P241" i="28"/>
  <c r="J71" i="28"/>
  <c r="J546" i="28"/>
  <c r="M274" i="30"/>
  <c r="K866" i="28"/>
  <c r="G764" i="28"/>
  <c r="N867" i="28"/>
  <c r="P819" i="28"/>
  <c r="I584" i="30"/>
  <c r="P648" i="28"/>
  <c r="D306" i="30"/>
  <c r="D193" i="30"/>
  <c r="H481" i="28"/>
  <c r="F296" i="25"/>
  <c r="C243" i="30"/>
  <c r="C404" i="30"/>
  <c r="S779" i="28"/>
  <c r="M187" i="30"/>
  <c r="H602" i="28"/>
  <c r="J247" i="28"/>
  <c r="H751" i="28"/>
  <c r="G152" i="28"/>
  <c r="D192" i="25"/>
  <c r="S569" i="28"/>
  <c r="Q130" i="28"/>
  <c r="P111" i="28"/>
  <c r="I327" i="25"/>
  <c r="K524" i="28"/>
  <c r="O136" i="25"/>
  <c r="N897" i="28"/>
  <c r="D193" i="25"/>
  <c r="O242" i="25"/>
  <c r="O260" i="30"/>
  <c r="G528" i="28"/>
  <c r="G125" i="25"/>
  <c r="O335" i="30"/>
  <c r="D72" i="25"/>
  <c r="H731" i="28"/>
  <c r="G223" i="30"/>
  <c r="G147" i="28"/>
  <c r="S812" i="28"/>
  <c r="S829" i="28"/>
  <c r="S716" i="28"/>
  <c r="F299" i="25"/>
  <c r="G254" i="25"/>
  <c r="L324" i="25"/>
  <c r="G114" i="28"/>
  <c r="G29" i="30"/>
  <c r="M82" i="28"/>
  <c r="M396" i="28"/>
  <c r="P177" i="28"/>
  <c r="C97" i="25"/>
  <c r="F31" i="18"/>
  <c r="Q288" i="28"/>
  <c r="J703" i="28"/>
  <c r="P290" i="28"/>
  <c r="O382" i="25"/>
  <c r="Q625" i="28"/>
  <c r="D159" i="25"/>
  <c r="N76" i="30"/>
  <c r="M46" i="25"/>
  <c r="S501" i="28"/>
  <c r="G73" i="25"/>
  <c r="J19" i="30"/>
  <c r="L180" i="25"/>
  <c r="C251" i="30"/>
  <c r="D115" i="30"/>
  <c r="J608" i="28"/>
  <c r="H459" i="28"/>
  <c r="N210" i="28"/>
  <c r="B699" i="30"/>
  <c r="Q536" i="28"/>
  <c r="D189" i="30"/>
  <c r="S169" i="28"/>
  <c r="I585" i="30"/>
  <c r="J888" i="28"/>
  <c r="Q293" i="28"/>
  <c r="P515" i="28"/>
  <c r="D10" i="25"/>
  <c r="H62" i="28"/>
  <c r="N565" i="28"/>
  <c r="S407" i="28"/>
  <c r="S180" i="28"/>
  <c r="J277" i="25"/>
  <c r="B805" i="30"/>
  <c r="H684" i="30"/>
  <c r="G361" i="30"/>
  <c r="M530" i="28"/>
  <c r="F361" i="25"/>
  <c r="G314" i="28"/>
  <c r="L305" i="25"/>
  <c r="J639" i="28"/>
  <c r="M856" i="28"/>
  <c r="K720" i="28"/>
  <c r="H77" i="30"/>
  <c r="I245" i="25"/>
  <c r="M205" i="28"/>
  <c r="M725" i="28"/>
  <c r="M246" i="25"/>
  <c r="H118" i="28"/>
  <c r="F184" i="25"/>
  <c r="G199" i="25"/>
  <c r="K416" i="28"/>
  <c r="Q849" i="28"/>
  <c r="H576" i="28"/>
  <c r="N864" i="28"/>
  <c r="P464" i="28"/>
  <c r="H472" i="28"/>
  <c r="L177" i="25"/>
  <c r="G803" i="28"/>
  <c r="G121" i="28"/>
  <c r="F155" i="25"/>
  <c r="E197" i="30"/>
  <c r="L125" i="25"/>
  <c r="I106" i="25"/>
  <c r="M150" i="28"/>
  <c r="O326" i="25"/>
  <c r="Q563" i="28"/>
  <c r="J489" i="28"/>
  <c r="M220" i="25"/>
  <c r="H560" i="28"/>
  <c r="M120" i="25"/>
  <c r="C190" i="25"/>
  <c r="N573" i="28"/>
  <c r="H195" i="28"/>
  <c r="J234" i="30"/>
  <c r="D56" i="25"/>
  <c r="H692" i="28"/>
  <c r="G893" i="28"/>
  <c r="D132" i="30"/>
  <c r="J61" i="28"/>
  <c r="P478" i="28"/>
  <c r="K176" i="28"/>
  <c r="P110" i="28"/>
  <c r="B140" i="30"/>
  <c r="L367" i="25"/>
  <c r="O98" i="30"/>
  <c r="M567" i="28"/>
  <c r="L371" i="25"/>
  <c r="N792" i="28"/>
  <c r="S657" i="28"/>
  <c r="C118" i="25"/>
  <c r="F283" i="25"/>
  <c r="N191" i="28"/>
  <c r="K277" i="28"/>
  <c r="K376" i="28"/>
  <c r="M234" i="28"/>
  <c r="B66" i="30"/>
  <c r="B7" i="30"/>
  <c r="I80" i="25"/>
  <c r="O59" i="30"/>
  <c r="L159" i="25"/>
  <c r="K684" i="28"/>
  <c r="L327" i="25"/>
  <c r="N773" i="28"/>
  <c r="N348" i="28"/>
  <c r="M451" i="28"/>
  <c r="I372" i="25"/>
  <c r="G52" i="25"/>
  <c r="K603" i="28"/>
  <c r="D102" i="25"/>
  <c r="N436" i="28"/>
  <c r="M241" i="25"/>
  <c r="N554" i="28"/>
  <c r="O261" i="25"/>
  <c r="C231" i="25"/>
  <c r="C189" i="25"/>
  <c r="Q415" i="28"/>
  <c r="G344" i="30"/>
  <c r="S498" i="28"/>
  <c r="I244" i="25"/>
  <c r="H278" i="28"/>
  <c r="G751" i="28"/>
  <c r="O384" i="25"/>
  <c r="P17" i="28"/>
  <c r="F81" i="25"/>
  <c r="G628" i="28"/>
  <c r="S586" i="28"/>
  <c r="H779" i="28"/>
  <c r="K741" i="28"/>
  <c r="F318" i="25"/>
  <c r="G802" i="28"/>
  <c r="K629" i="28"/>
  <c r="J129" i="25"/>
  <c r="J272" i="25"/>
  <c r="N191" i="30"/>
  <c r="M611" i="28"/>
  <c r="O48" i="30"/>
  <c r="I90" i="30"/>
  <c r="C96" i="25"/>
  <c r="C360" i="25"/>
  <c r="M344" i="25"/>
  <c r="N378" i="30"/>
  <c r="F199" i="25"/>
  <c r="C162" i="25"/>
  <c r="J120" i="25"/>
  <c r="M27" i="28"/>
  <c r="L54" i="25"/>
  <c r="M503" i="28"/>
  <c r="D225" i="25"/>
  <c r="C156" i="30"/>
  <c r="M109" i="25"/>
  <c r="K571" i="28"/>
  <c r="N14" i="28"/>
  <c r="K367" i="28"/>
  <c r="L256" i="25"/>
  <c r="F91" i="25"/>
  <c r="H670" i="28"/>
  <c r="K197" i="28"/>
  <c r="K244" i="28"/>
  <c r="C397" i="30"/>
  <c r="J101" i="28"/>
  <c r="J333" i="28"/>
  <c r="G141" i="28"/>
  <c r="D77" i="25"/>
  <c r="H181" i="28"/>
  <c r="H384" i="28"/>
  <c r="J453" i="28"/>
  <c r="G236" i="25"/>
  <c r="M384" i="25"/>
  <c r="I275" i="25"/>
  <c r="M663" i="28"/>
  <c r="B102" i="30"/>
  <c r="M380" i="30"/>
  <c r="Q285" i="28"/>
  <c r="S497" i="28"/>
  <c r="I386" i="30"/>
  <c r="H116" i="30"/>
  <c r="C40" i="25"/>
  <c r="D40" i="30"/>
  <c r="F383" i="25"/>
  <c r="J198" i="28"/>
  <c r="S387" i="28"/>
  <c r="J376" i="30"/>
  <c r="G463" i="28"/>
  <c r="G576" i="28"/>
  <c r="G225" i="30"/>
  <c r="S131" i="28"/>
  <c r="B69" i="30"/>
  <c r="C133" i="25"/>
  <c r="P126" i="28"/>
  <c r="S535" i="28"/>
  <c r="G712" i="28"/>
  <c r="S609" i="28"/>
  <c r="S17" i="28"/>
  <c r="H438" i="28"/>
  <c r="C53" i="30"/>
  <c r="H879" i="28"/>
  <c r="M547" i="28"/>
  <c r="N146" i="30"/>
  <c r="L243" i="25"/>
  <c r="I191" i="25"/>
  <c r="M306" i="30"/>
  <c r="O189" i="30"/>
  <c r="F122" i="25"/>
  <c r="C290" i="25"/>
  <c r="J206" i="30"/>
  <c r="O22" i="25"/>
  <c r="M18" i="30"/>
  <c r="G675" i="28"/>
  <c r="B99" i="30"/>
  <c r="B235" i="30"/>
  <c r="J169" i="28"/>
  <c r="Q390" i="28"/>
  <c r="P80" i="28"/>
  <c r="Q365" i="28"/>
  <c r="J634" i="30"/>
  <c r="J325" i="28"/>
  <c r="M640" i="28"/>
  <c r="G581" i="28"/>
  <c r="Q11" i="28"/>
  <c r="L183" i="25"/>
  <c r="O297" i="25"/>
  <c r="S739" i="28"/>
  <c r="N308" i="28"/>
  <c r="M189" i="28"/>
  <c r="M449" i="28"/>
  <c r="J70" i="30"/>
  <c r="J230" i="28"/>
  <c r="D149" i="25"/>
  <c r="H194" i="28"/>
  <c r="H704" i="30"/>
  <c r="F18" i="25"/>
  <c r="H831" i="28"/>
  <c r="K607" i="28"/>
  <c r="G441" i="30"/>
  <c r="Q124" i="28"/>
  <c r="N409" i="28"/>
  <c r="Q734" i="28"/>
  <c r="D241" i="30"/>
  <c r="O235" i="25"/>
  <c r="E121" i="30"/>
  <c r="C77" i="30"/>
  <c r="B546" i="30"/>
  <c r="F178" i="25"/>
  <c r="P104" i="28"/>
  <c r="H77" i="28"/>
  <c r="O279" i="25"/>
  <c r="P700" i="28"/>
  <c r="J683" i="28"/>
  <c r="L257" i="30"/>
  <c r="H375" i="28"/>
  <c r="I277" i="30"/>
  <c r="G684" i="28"/>
  <c r="K577" i="28"/>
  <c r="K744" i="28"/>
  <c r="D547" i="30"/>
  <c r="N580" i="30"/>
  <c r="G517" i="28"/>
  <c r="N587" i="28"/>
  <c r="F251" i="25"/>
  <c r="L178" i="25"/>
  <c r="O127" i="30"/>
  <c r="D586" i="30"/>
  <c r="C415" i="30"/>
  <c r="N857" i="28"/>
  <c r="D325" i="25"/>
  <c r="G873" i="28"/>
  <c r="H827" i="28"/>
  <c r="J862" i="28"/>
  <c r="M545" i="30"/>
  <c r="L416" i="30"/>
  <c r="N67" i="28"/>
  <c r="M445" i="28"/>
  <c r="I369" i="25"/>
  <c r="J30" i="28"/>
  <c r="I453" i="30"/>
  <c r="G526" i="28"/>
  <c r="P180" i="28"/>
  <c r="O307" i="25"/>
  <c r="M403" i="30"/>
  <c r="G216" i="25"/>
  <c r="G366" i="25"/>
  <c r="M281" i="25"/>
  <c r="J783" i="28"/>
  <c r="L15" i="30"/>
  <c r="L15" i="25"/>
  <c r="M831" i="28"/>
  <c r="C28" i="25"/>
  <c r="N158" i="30"/>
  <c r="S522" i="28"/>
  <c r="G558" i="28"/>
  <c r="G67" i="25"/>
  <c r="D91" i="25"/>
  <c r="I482" i="30"/>
  <c r="Q313" i="28"/>
  <c r="S181" i="28"/>
  <c r="K783" i="28"/>
  <c r="D20" i="25"/>
  <c r="G671" i="28"/>
  <c r="E302" i="30"/>
  <c r="P201" i="28"/>
  <c r="C104" i="25"/>
  <c r="L105" i="30"/>
  <c r="F76" i="18"/>
  <c r="D319" i="30"/>
  <c r="C303" i="25"/>
  <c r="J484" i="28"/>
  <c r="M625" i="28"/>
  <c r="Q710" i="28"/>
  <c r="S709" i="28"/>
  <c r="G335" i="28"/>
  <c r="M467" i="28"/>
  <c r="M601" i="28"/>
  <c r="H720" i="28"/>
  <c r="O27" i="25"/>
  <c r="Q699" i="28"/>
  <c r="N834" i="28"/>
  <c r="Q608" i="28"/>
  <c r="G474" i="28"/>
  <c r="Q352" i="28"/>
  <c r="C299" i="25"/>
  <c r="D41" i="25"/>
  <c r="C41" i="25"/>
  <c r="M307" i="25"/>
  <c r="J105" i="25"/>
  <c r="I161" i="25"/>
  <c r="F174" i="25"/>
  <c r="G432" i="28"/>
  <c r="G258" i="25"/>
  <c r="H369" i="28"/>
  <c r="G29" i="25"/>
  <c r="O207" i="25"/>
  <c r="K407" i="28"/>
  <c r="L103" i="30"/>
  <c r="H719" i="28"/>
  <c r="P446" i="28"/>
  <c r="C346" i="25"/>
  <c r="G340" i="30"/>
  <c r="Q544" i="28"/>
  <c r="D83" i="25"/>
  <c r="G736" i="28"/>
  <c r="C251" i="25"/>
  <c r="J591" i="28"/>
  <c r="E579" i="30"/>
  <c r="D355" i="25"/>
  <c r="H473" i="28"/>
  <c r="L158" i="25"/>
  <c r="Q125" i="28"/>
  <c r="K852" i="28"/>
  <c r="H217" i="28"/>
  <c r="P641" i="28"/>
  <c r="O172" i="25"/>
  <c r="J264" i="25"/>
  <c r="S119" i="28"/>
  <c r="P113" i="28"/>
  <c r="N261" i="28"/>
  <c r="M777" i="28"/>
  <c r="K519" i="28"/>
  <c r="G136" i="25"/>
  <c r="H47" i="30"/>
  <c r="G559" i="28"/>
  <c r="G375" i="25"/>
  <c r="H202" i="28"/>
  <c r="P45" i="28"/>
  <c r="F127" i="25"/>
  <c r="D261" i="30"/>
  <c r="H479" i="28"/>
  <c r="P438" i="28"/>
  <c r="G806" i="28"/>
  <c r="M298" i="25"/>
  <c r="C240" i="25"/>
  <c r="F276" i="25"/>
  <c r="G728" i="28"/>
  <c r="D150" i="25"/>
  <c r="M83" i="25"/>
  <c r="I99" i="25"/>
  <c r="S295" i="28"/>
  <c r="O310" i="25"/>
  <c r="F55" i="25"/>
  <c r="J548" i="28"/>
  <c r="K591" i="28"/>
  <c r="G161" i="25"/>
  <c r="C297" i="25"/>
  <c r="J212" i="25"/>
  <c r="H144" i="30"/>
  <c r="O276" i="25"/>
  <c r="K822" i="28"/>
  <c r="Q216" i="28"/>
  <c r="J297" i="25"/>
  <c r="M693" i="28"/>
  <c r="O312" i="25"/>
  <c r="C77" i="25"/>
  <c r="I87" i="25"/>
  <c r="C24" i="25"/>
  <c r="L37" i="25"/>
  <c r="I283" i="25"/>
  <c r="I101" i="25"/>
  <c r="G58" i="25"/>
  <c r="C138" i="25"/>
  <c r="Q476" i="28"/>
  <c r="H469" i="28"/>
  <c r="S798" i="28"/>
  <c r="P531" i="28"/>
  <c r="S575" i="28"/>
  <c r="D290" i="25"/>
  <c r="P556" i="28"/>
  <c r="P622" i="28"/>
  <c r="P764" i="28"/>
  <c r="I165" i="25"/>
  <c r="J413" i="28"/>
  <c r="G798" i="30"/>
  <c r="E235" i="30"/>
  <c r="F388" i="25"/>
  <c r="S527" i="28"/>
  <c r="D222" i="30"/>
  <c r="P74" i="28"/>
  <c r="H548" i="28"/>
  <c r="D658" i="30"/>
  <c r="B20" i="30"/>
  <c r="E206" i="30"/>
  <c r="H370" i="28"/>
  <c r="K403" i="28"/>
  <c r="S344" i="28"/>
  <c r="I381" i="30"/>
  <c r="S433" i="28"/>
  <c r="H454" i="30"/>
  <c r="Q539" i="28"/>
  <c r="G788" i="28"/>
  <c r="C275" i="30"/>
  <c r="G133" i="25"/>
  <c r="G80" i="28"/>
  <c r="K849" i="28"/>
  <c r="N226" i="28"/>
  <c r="J56" i="30"/>
  <c r="Q107" i="28"/>
  <c r="M143" i="30"/>
  <c r="S300" i="28"/>
  <c r="L242" i="25"/>
  <c r="O291" i="25"/>
  <c r="F310" i="25"/>
  <c r="I390" i="30"/>
  <c r="J629" i="28"/>
  <c r="M860" i="28"/>
  <c r="O350" i="30"/>
  <c r="K187" i="28"/>
  <c r="C115" i="25"/>
  <c r="E95" i="30"/>
  <c r="M304" i="28"/>
  <c r="C331" i="30"/>
  <c r="G302" i="25"/>
  <c r="I169" i="25"/>
  <c r="M842" i="28"/>
  <c r="O146" i="25"/>
  <c r="M225" i="28"/>
  <c r="J366" i="30"/>
  <c r="P519" i="28"/>
  <c r="Q854" i="28"/>
  <c r="G212" i="28"/>
  <c r="N205" i="30"/>
  <c r="F289" i="25"/>
  <c r="M268" i="30"/>
  <c r="M664" i="28"/>
  <c r="L604" i="30"/>
  <c r="L317" i="25"/>
  <c r="H227" i="28"/>
  <c r="P222" i="28"/>
  <c r="N314" i="28"/>
  <c r="J209" i="30"/>
  <c r="C245" i="30"/>
  <c r="L466" i="30"/>
  <c r="E297" i="30"/>
  <c r="Q418" i="28"/>
  <c r="G306" i="30"/>
  <c r="G636" i="30"/>
  <c r="N566" i="30"/>
  <c r="J138" i="30"/>
  <c r="Q547" i="28"/>
  <c r="K330" i="28"/>
  <c r="J137" i="25"/>
  <c r="N603" i="28"/>
  <c r="H437" i="28"/>
  <c r="M7" i="28"/>
  <c r="G476" i="28"/>
  <c r="B236" i="30"/>
  <c r="H810" i="30"/>
  <c r="G109" i="30"/>
  <c r="E77" i="30"/>
  <c r="G149" i="25"/>
  <c r="H184" i="28"/>
  <c r="J186" i="28"/>
  <c r="G101" i="25"/>
  <c r="I126" i="25"/>
  <c r="C153" i="25"/>
  <c r="F164" i="25"/>
  <c r="K739" i="28"/>
  <c r="I343" i="25"/>
  <c r="K528" i="28"/>
  <c r="B259" i="30"/>
  <c r="G421" i="30"/>
  <c r="B510" i="30"/>
  <c r="C374" i="30"/>
  <c r="C294" i="25"/>
  <c r="B194" i="30"/>
  <c r="F121" i="25"/>
  <c r="F202" i="25"/>
  <c r="E321" i="30"/>
  <c r="S854" i="28"/>
  <c r="S348" i="28"/>
  <c r="P567" i="28"/>
  <c r="S47" i="28"/>
  <c r="F72" i="25"/>
  <c r="O103" i="25"/>
  <c r="S69" i="28"/>
  <c r="K9" i="28"/>
  <c r="I485" i="30"/>
  <c r="S370" i="28"/>
  <c r="D120" i="25"/>
  <c r="G445" i="28"/>
  <c r="J571" i="28"/>
  <c r="H262" i="28"/>
  <c r="H418" i="28"/>
  <c r="M136" i="28"/>
  <c r="J329" i="30"/>
  <c r="C383" i="25"/>
  <c r="D337" i="25"/>
  <c r="I705" i="30"/>
  <c r="I14" i="25"/>
  <c r="B679" i="30"/>
  <c r="O798" i="30"/>
  <c r="J645" i="28"/>
  <c r="S816" i="28"/>
  <c r="O322" i="25"/>
  <c r="J69" i="30"/>
  <c r="O89" i="30"/>
  <c r="J76" i="30"/>
  <c r="H383" i="28"/>
  <c r="K143" i="28"/>
  <c r="P82" i="28"/>
  <c r="J631" i="28"/>
  <c r="M444" i="28"/>
  <c r="J767" i="28"/>
  <c r="P625" i="28"/>
  <c r="J320" i="25"/>
  <c r="M754" i="28"/>
  <c r="J621" i="28"/>
  <c r="I132" i="25"/>
  <c r="Q629" i="28"/>
  <c r="D90" i="30"/>
  <c r="J286" i="25"/>
  <c r="S848" i="28"/>
  <c r="B74" i="30"/>
  <c r="D39" i="25"/>
  <c r="H377" i="28"/>
  <c r="J73" i="28"/>
  <c r="I128" i="25"/>
  <c r="G638" i="28"/>
  <c r="I37" i="25"/>
  <c r="J843" i="28"/>
  <c r="J560" i="28"/>
  <c r="K656" i="28"/>
  <c r="H204" i="28"/>
  <c r="H608" i="28"/>
  <c r="M301" i="28"/>
  <c r="M200" i="28"/>
  <c r="N224" i="30"/>
  <c r="N410" i="28"/>
  <c r="E172" i="30"/>
  <c r="G305" i="25"/>
  <c r="N755" i="28"/>
  <c r="E211" i="30"/>
  <c r="C25" i="27"/>
  <c r="M348" i="25"/>
  <c r="C113" i="30"/>
  <c r="D301" i="25"/>
  <c r="J139" i="25"/>
  <c r="M146" i="28"/>
  <c r="J239" i="28"/>
  <c r="G800" i="28"/>
  <c r="L251" i="25"/>
  <c r="P368" i="28"/>
  <c r="J711" i="28"/>
  <c r="I82" i="25"/>
  <c r="J407" i="28"/>
  <c r="D341" i="25"/>
  <c r="M115" i="28"/>
  <c r="C223" i="25"/>
  <c r="M84" i="25"/>
  <c r="N277" i="28"/>
  <c r="D108" i="25"/>
  <c r="I94" i="25"/>
  <c r="F365" i="25"/>
  <c r="O378" i="25"/>
  <c r="M557" i="28"/>
  <c r="M273" i="28"/>
  <c r="N269" i="28"/>
  <c r="K541" i="28"/>
  <c r="N200" i="28"/>
  <c r="J555" i="28"/>
  <c r="H351" i="28"/>
  <c r="G122" i="28"/>
  <c r="Q348" i="28"/>
  <c r="F12" i="18"/>
  <c r="I117" i="25"/>
  <c r="D176" i="30"/>
  <c r="G381" i="25"/>
  <c r="N736" i="28"/>
  <c r="J304" i="25"/>
  <c r="I66" i="25"/>
  <c r="L364" i="25"/>
  <c r="J125" i="28"/>
  <c r="H488" i="28"/>
  <c r="N621" i="28"/>
  <c r="N125" i="28"/>
  <c r="N487" i="28"/>
  <c r="M51" i="28"/>
  <c r="J71" i="30"/>
  <c r="Q618" i="28"/>
  <c r="K275" i="28"/>
  <c r="S879" i="28"/>
  <c r="G429" i="28"/>
  <c r="M111" i="25"/>
  <c r="N313" i="28"/>
  <c r="S9" i="28"/>
  <c r="K683" i="28"/>
  <c r="H533" i="28"/>
  <c r="G680" i="28"/>
  <c r="G750" i="28"/>
  <c r="M766" i="28"/>
  <c r="M603" i="28"/>
  <c r="H406" i="28"/>
  <c r="H852" i="28"/>
  <c r="H499" i="28"/>
  <c r="K685" i="28"/>
  <c r="J33" i="25"/>
  <c r="G102" i="25"/>
  <c r="G177" i="25"/>
  <c r="N868" i="28"/>
  <c r="H718" i="28"/>
  <c r="M458" i="30"/>
  <c r="E822" i="30"/>
  <c r="D399" i="30"/>
  <c r="G335" i="25"/>
  <c r="K118" i="28"/>
  <c r="M496" i="28"/>
  <c r="H256" i="30"/>
  <c r="B447" i="30"/>
  <c r="P765" i="28"/>
  <c r="O126" i="25"/>
  <c r="Q871" i="28"/>
  <c r="Q469" i="28"/>
  <c r="I183" i="25"/>
  <c r="H253" i="30"/>
  <c r="C823" i="30"/>
  <c r="N656" i="30"/>
  <c r="S64" i="28"/>
  <c r="E594" i="30"/>
  <c r="C266" i="25"/>
  <c r="B405" i="30"/>
  <c r="J249" i="28"/>
  <c r="G818" i="28"/>
  <c r="M894" i="28"/>
  <c r="G291" i="28"/>
  <c r="N709" i="28"/>
  <c r="D239" i="30"/>
  <c r="S379" i="28"/>
  <c r="M649" i="28"/>
  <c r="O743" i="30"/>
  <c r="H71" i="30"/>
  <c r="J65" i="25"/>
  <c r="Q292" i="28"/>
  <c r="H302" i="28"/>
  <c r="F141" i="25"/>
  <c r="L18" i="25"/>
  <c r="P212" i="28"/>
  <c r="G533" i="30"/>
  <c r="Q809" i="28"/>
  <c r="E314" i="30"/>
  <c r="G43" i="30"/>
  <c r="L69" i="25"/>
  <c r="F41" i="25"/>
  <c r="G376" i="28"/>
  <c r="O50" i="25"/>
  <c r="S731" i="28"/>
  <c r="K688" i="28"/>
  <c r="K730" i="28"/>
  <c r="M328" i="30"/>
  <c r="B809" i="30"/>
  <c r="O532" i="30"/>
  <c r="I821" i="30"/>
  <c r="K141" i="28"/>
  <c r="G138" i="30"/>
  <c r="D212" i="25"/>
  <c r="G663" i="28"/>
  <c r="H395" i="28"/>
  <c r="B598" i="30"/>
  <c r="P897" i="28"/>
  <c r="B92" i="30"/>
  <c r="K356" i="28"/>
  <c r="Q291" i="28"/>
  <c r="G347" i="25"/>
  <c r="M772" i="28"/>
  <c r="J493" i="30"/>
  <c r="B294" i="30"/>
  <c r="P507" i="28"/>
  <c r="N246" i="28"/>
  <c r="N508" i="30"/>
  <c r="O254" i="25"/>
  <c r="J647" i="28"/>
  <c r="N121" i="28"/>
  <c r="J414" i="28"/>
  <c r="N340" i="30"/>
  <c r="C11" i="30"/>
  <c r="S347" i="28"/>
  <c r="M108" i="28"/>
  <c r="H603" i="28"/>
  <c r="M571" i="28"/>
  <c r="Q395" i="28"/>
  <c r="N82" i="28"/>
  <c r="P223" i="28"/>
  <c r="G814" i="28"/>
  <c r="S260" i="28"/>
  <c r="I212" i="30"/>
  <c r="G326" i="25"/>
  <c r="I113" i="25"/>
  <c r="D320" i="25"/>
  <c r="S460" i="28"/>
  <c r="J742" i="28"/>
  <c r="J39" i="28"/>
  <c r="J780" i="28"/>
  <c r="J528" i="30"/>
  <c r="G578" i="28"/>
  <c r="D126" i="25"/>
  <c r="J550" i="28"/>
  <c r="N890" i="28"/>
  <c r="L46" i="25"/>
  <c r="B326" i="30"/>
  <c r="I565" i="30"/>
  <c r="Q541" i="28"/>
  <c r="J200" i="28"/>
  <c r="M751" i="28"/>
  <c r="B56" i="30"/>
  <c r="G529" i="28"/>
  <c r="H322" i="28"/>
  <c r="H589" i="28"/>
  <c r="S840" i="28"/>
  <c r="O482" i="30"/>
  <c r="B129" i="30"/>
  <c r="M228" i="25"/>
  <c r="F5" i="25"/>
  <c r="D258" i="30"/>
  <c r="I176" i="30"/>
  <c r="G178" i="28"/>
  <c r="M200" i="25"/>
  <c r="J417" i="30"/>
  <c r="I130" i="25"/>
  <c r="K227" i="28"/>
  <c r="D287" i="25"/>
  <c r="H393" i="28"/>
  <c r="I338" i="25"/>
  <c r="H560" i="30"/>
  <c r="K389" i="28"/>
  <c r="D159" i="30"/>
  <c r="I364" i="25"/>
  <c r="G147" i="30"/>
  <c r="F261" i="25"/>
  <c r="I256" i="25"/>
  <c r="K10" i="28"/>
  <c r="O116" i="25"/>
  <c r="L162" i="25"/>
  <c r="Q524" i="28"/>
  <c r="O122" i="30"/>
  <c r="D326" i="30"/>
  <c r="C29" i="30"/>
  <c r="K164" i="28"/>
  <c r="N694" i="28"/>
  <c r="I434" i="30"/>
  <c r="H78" i="28"/>
  <c r="J150" i="28"/>
  <c r="J351" i="28"/>
  <c r="C44" i="25"/>
  <c r="Q891" i="28"/>
  <c r="M892" i="28"/>
  <c r="C47" i="30"/>
  <c r="L271" i="30"/>
  <c r="N548" i="28"/>
  <c r="L798" i="30"/>
  <c r="I322" i="25"/>
  <c r="M303" i="28"/>
  <c r="H414" i="28"/>
  <c r="N404" i="28"/>
  <c r="N720" i="28"/>
  <c r="D161" i="30"/>
  <c r="M216" i="25"/>
  <c r="M53" i="25"/>
  <c r="Q166" i="28"/>
  <c r="P408" i="28"/>
  <c r="M492" i="28"/>
  <c r="H564" i="30"/>
  <c r="I20" i="25"/>
  <c r="F38" i="25"/>
  <c r="O120" i="25"/>
  <c r="H336" i="28"/>
  <c r="D356" i="25"/>
  <c r="D495" i="30"/>
  <c r="P278" i="28"/>
  <c r="C313" i="25"/>
  <c r="P358" i="28"/>
  <c r="I386" i="25"/>
  <c r="J20" i="28"/>
  <c r="M431" i="28"/>
  <c r="H430" i="28"/>
  <c r="Q797" i="28"/>
  <c r="M174" i="25"/>
  <c r="M22" i="25"/>
  <c r="D375" i="25"/>
  <c r="J252" i="25"/>
  <c r="J28" i="25"/>
  <c r="F195" i="25"/>
  <c r="K465" i="28"/>
  <c r="K475" i="28"/>
  <c r="D177" i="25"/>
  <c r="P335" i="28"/>
  <c r="G629" i="28"/>
  <c r="K474" i="28"/>
  <c r="D602" i="30"/>
  <c r="H218" i="28"/>
  <c r="N877" i="28"/>
  <c r="N540" i="28"/>
  <c r="L200" i="25"/>
  <c r="H417" i="28"/>
  <c r="F30" i="25"/>
  <c r="J562" i="28"/>
  <c r="M390" i="28"/>
  <c r="P574" i="28"/>
  <c r="Q450" i="28"/>
  <c r="G563" i="28"/>
  <c r="G173" i="25"/>
  <c r="I377" i="25"/>
  <c r="O179" i="25"/>
  <c r="F69" i="25"/>
  <c r="B407" i="30"/>
  <c r="F183" i="25"/>
  <c r="N86" i="28"/>
  <c r="D87" i="25"/>
  <c r="Q519" i="28"/>
  <c r="H180" i="28"/>
  <c r="G22" i="25"/>
  <c r="P102" i="28"/>
  <c r="N290" i="28"/>
  <c r="H634" i="28"/>
  <c r="S390" i="28"/>
  <c r="L267" i="25"/>
  <c r="K280" i="28"/>
  <c r="Q864" i="28"/>
  <c r="K540" i="28"/>
  <c r="J372" i="28"/>
  <c r="G336" i="28"/>
  <c r="M694" i="28"/>
  <c r="L90" i="25"/>
  <c r="L135" i="25"/>
  <c r="I57" i="30"/>
  <c r="C172" i="25"/>
  <c r="J132" i="25"/>
  <c r="S726" i="28"/>
  <c r="G609" i="28"/>
  <c r="G439" i="28"/>
  <c r="C266" i="30"/>
  <c r="Q14" i="28"/>
  <c r="M743" i="28"/>
  <c r="D222" i="25"/>
  <c r="H167" i="28"/>
  <c r="M188" i="25"/>
  <c r="D361" i="25"/>
  <c r="Q262" i="28"/>
  <c r="M718" i="28"/>
  <c r="J43" i="28"/>
  <c r="Q829" i="28"/>
  <c r="K725" i="28"/>
  <c r="J471" i="28"/>
  <c r="M318" i="25"/>
  <c r="F101" i="25"/>
  <c r="G832" i="28"/>
  <c r="O31" i="30"/>
  <c r="K867" i="28"/>
  <c r="H774" i="28"/>
  <c r="K722" i="28"/>
  <c r="J726" i="28"/>
  <c r="J626" i="30"/>
  <c r="L10" i="25"/>
  <c r="S166" i="28"/>
  <c r="D19" i="25"/>
  <c r="K241" i="28"/>
  <c r="J8" i="30"/>
  <c r="S754" i="28"/>
  <c r="M378" i="30"/>
  <c r="O227" i="25"/>
  <c r="D575" i="30"/>
  <c r="N522" i="28"/>
  <c r="N135" i="30"/>
  <c r="D403" i="30"/>
  <c r="E626" i="30"/>
  <c r="C23" i="25"/>
  <c r="G77" i="30"/>
  <c r="C222" i="25"/>
  <c r="G158" i="28"/>
  <c r="K796" i="28"/>
  <c r="N239" i="30"/>
  <c r="G58" i="30"/>
  <c r="H74" i="28"/>
  <c r="N744" i="28"/>
  <c r="S459" i="28"/>
  <c r="P401" i="28"/>
  <c r="H96" i="28"/>
  <c r="B297" i="30"/>
  <c r="K315" i="28"/>
  <c r="G623" i="28"/>
  <c r="I12" i="25"/>
  <c r="Q367" i="28"/>
  <c r="J57" i="25"/>
  <c r="D9" i="25"/>
  <c r="D592" i="30"/>
  <c r="J736" i="28"/>
  <c r="G386" i="25"/>
  <c r="J226" i="25"/>
  <c r="N26" i="28"/>
  <c r="S489" i="28"/>
  <c r="J198" i="30"/>
  <c r="H816" i="28"/>
  <c r="I67" i="25"/>
  <c r="J375" i="25"/>
  <c r="C175" i="30"/>
  <c r="J588" i="30"/>
  <c r="N117" i="30"/>
  <c r="S686" i="28"/>
  <c r="D238" i="25"/>
  <c r="G309" i="25"/>
  <c r="G377" i="25"/>
  <c r="H835" i="28"/>
  <c r="L25" i="30"/>
  <c r="S27" i="28"/>
  <c r="C819" i="30"/>
  <c r="B318" i="30"/>
  <c r="N243" i="30"/>
  <c r="N682" i="28"/>
  <c r="G14" i="28"/>
  <c r="H556" i="30"/>
  <c r="J886" i="28"/>
  <c r="K689" i="28"/>
  <c r="H857" i="28"/>
  <c r="G247" i="28"/>
  <c r="G126" i="25"/>
  <c r="L17" i="30"/>
  <c r="M855" i="28"/>
  <c r="G336" i="25"/>
  <c r="P614" i="28"/>
  <c r="L329" i="30"/>
  <c r="I3" i="30"/>
  <c r="S301" i="28"/>
  <c r="Q606" i="28"/>
  <c r="G117" i="30"/>
  <c r="K263" i="28"/>
  <c r="N115" i="28"/>
  <c r="P585" i="28"/>
  <c r="L92" i="25"/>
  <c r="N264" i="30"/>
  <c r="L148" i="25"/>
  <c r="J302" i="28"/>
  <c r="J227" i="30"/>
  <c r="N795" i="28"/>
  <c r="G51" i="28"/>
  <c r="E402" i="30"/>
  <c r="B234" i="30"/>
  <c r="M581" i="28"/>
  <c r="G161" i="30"/>
  <c r="L160" i="25"/>
  <c r="I147" i="25"/>
  <c r="Q484" i="28"/>
  <c r="C110" i="30"/>
  <c r="N230" i="28"/>
  <c r="N606" i="30"/>
  <c r="G137" i="28"/>
  <c r="K437" i="28"/>
  <c r="O385" i="30"/>
  <c r="M241" i="30"/>
  <c r="C230" i="30"/>
  <c r="H487" i="28"/>
  <c r="K296" i="28"/>
  <c r="L287" i="25"/>
  <c r="L291" i="25"/>
  <c r="S876" i="28"/>
  <c r="F76" i="25"/>
  <c r="G836" i="28"/>
  <c r="M204" i="25"/>
  <c r="J379" i="28"/>
  <c r="D373" i="25"/>
  <c r="I248" i="25"/>
  <c r="G855" i="28"/>
  <c r="J366" i="28"/>
  <c r="D160" i="25"/>
  <c r="L262" i="25"/>
  <c r="H416" i="28"/>
  <c r="Q791" i="28"/>
  <c r="O279" i="30"/>
  <c r="S638" i="28"/>
  <c r="N189" i="28"/>
  <c r="H42" i="28"/>
  <c r="G289" i="30"/>
  <c r="D821" i="30"/>
  <c r="L118" i="25"/>
  <c r="S462" i="28"/>
  <c r="H149" i="30"/>
  <c r="P523" i="28"/>
  <c r="E814" i="30"/>
  <c r="G782" i="30"/>
  <c r="Q228" i="28"/>
  <c r="L80" i="25"/>
  <c r="Q140" i="28"/>
  <c r="G473" i="28"/>
  <c r="P604" i="28"/>
  <c r="J815" i="28"/>
  <c r="G292" i="30"/>
  <c r="J673" i="28"/>
  <c r="B161" i="30"/>
  <c r="H332" i="30"/>
  <c r="M242" i="28"/>
  <c r="J362" i="25"/>
  <c r="H59" i="30"/>
  <c r="H311" i="28"/>
  <c r="N286" i="30"/>
  <c r="S771" i="28"/>
  <c r="E414" i="30"/>
  <c r="C510" i="30"/>
  <c r="F375" i="25"/>
  <c r="M232" i="25"/>
  <c r="N683" i="28"/>
  <c r="M125" i="30"/>
  <c r="S454" i="28"/>
  <c r="N155" i="30"/>
  <c r="M64" i="28"/>
  <c r="N575" i="28"/>
  <c r="O142" i="25"/>
  <c r="E144" i="30"/>
  <c r="G700" i="28"/>
  <c r="H64" i="28"/>
  <c r="N495" i="28"/>
  <c r="I309" i="25"/>
  <c r="M314" i="28"/>
  <c r="S410" i="28"/>
  <c r="N823" i="28"/>
  <c r="K496" i="28"/>
  <c r="M72" i="25"/>
  <c r="J457" i="28"/>
  <c r="C5" i="25"/>
  <c r="K757" i="28"/>
  <c r="D237" i="30"/>
  <c r="J239" i="25"/>
  <c r="D326" i="25"/>
  <c r="J556" i="28"/>
  <c r="S521" i="28"/>
  <c r="N459" i="28"/>
  <c r="N818" i="28"/>
  <c r="C49" i="30"/>
  <c r="M827" i="28"/>
  <c r="M329" i="25"/>
  <c r="B135" i="30"/>
  <c r="S777" i="28"/>
  <c r="F347" i="25"/>
  <c r="G268" i="25"/>
  <c r="H108" i="30"/>
  <c r="G285" i="25"/>
  <c r="Q159" i="28"/>
  <c r="S555" i="28"/>
  <c r="H146" i="28"/>
  <c r="H746" i="28"/>
  <c r="M148" i="25"/>
  <c r="Q97" i="28"/>
  <c r="Q490" i="28"/>
  <c r="K865" i="28"/>
  <c r="H578" i="28"/>
  <c r="K442" i="28"/>
  <c r="F274" i="25"/>
  <c r="M535" i="28"/>
  <c r="K536" i="28"/>
  <c r="C34" i="25"/>
  <c r="I151" i="25"/>
  <c r="H182" i="28"/>
  <c r="M713" i="28"/>
  <c r="I326" i="25"/>
  <c r="F186" i="25"/>
  <c r="D384" i="25"/>
  <c r="M461" i="28"/>
  <c r="F363" i="25"/>
  <c r="C341" i="25"/>
  <c r="C200" i="25"/>
  <c r="E178" i="30"/>
  <c r="H524" i="28"/>
  <c r="P336" i="28"/>
  <c r="D321" i="25"/>
  <c r="G197" i="28"/>
  <c r="M542" i="28"/>
  <c r="G153" i="25"/>
  <c r="L335" i="25"/>
  <c r="K673" i="28"/>
  <c r="N284" i="28"/>
  <c r="D48" i="25"/>
  <c r="D360" i="25"/>
  <c r="O110" i="30"/>
  <c r="G388" i="28"/>
  <c r="O327" i="25"/>
  <c r="J730" i="28"/>
  <c r="J540" i="28"/>
  <c r="J175" i="25"/>
  <c r="H232" i="28"/>
  <c r="F150" i="25"/>
  <c r="G285" i="28"/>
  <c r="F171" i="25"/>
  <c r="I366" i="25"/>
  <c r="G643" i="28"/>
  <c r="O78" i="25"/>
  <c r="J458" i="28"/>
  <c r="N120" i="28"/>
  <c r="I5" i="25"/>
  <c r="N809" i="28"/>
  <c r="Q439" i="28"/>
  <c r="Q754" i="28"/>
  <c r="Q683" i="28"/>
  <c r="L312" i="25"/>
  <c r="P462" i="28"/>
  <c r="M315" i="25"/>
  <c r="F280" i="25"/>
  <c r="J115" i="28"/>
  <c r="G203" i="25"/>
  <c r="C22" i="25"/>
  <c r="Q555" i="28"/>
  <c r="J741" i="28"/>
  <c r="F20" i="25"/>
  <c r="L239" i="30"/>
  <c r="G797" i="28"/>
  <c r="J707" i="28"/>
  <c r="G218" i="30"/>
  <c r="G753" i="28"/>
  <c r="M121" i="25"/>
  <c r="H26" i="30"/>
  <c r="D202" i="25"/>
  <c r="J316" i="25"/>
  <c r="J454" i="28"/>
  <c r="J130" i="28"/>
  <c r="P284" i="28"/>
  <c r="Q600" i="28"/>
  <c r="N486" i="28"/>
  <c r="O315" i="25"/>
  <c r="J259" i="25"/>
  <c r="G532" i="30"/>
  <c r="P183" i="28"/>
  <c r="E464" i="30"/>
  <c r="D130" i="25"/>
  <c r="Q841" i="28"/>
  <c r="S721" i="28"/>
  <c r="C8" i="30"/>
  <c r="L353" i="30"/>
  <c r="I60" i="25"/>
  <c r="H672" i="28"/>
  <c r="H143" i="30"/>
  <c r="F53" i="25"/>
  <c r="P610" i="28"/>
  <c r="L42" i="30"/>
  <c r="L52" i="30"/>
  <c r="L24" i="25"/>
  <c r="N859" i="28"/>
  <c r="L279" i="25"/>
  <c r="G480" i="28"/>
  <c r="M413" i="28"/>
  <c r="S517" i="28"/>
  <c r="E513" i="30"/>
  <c r="G716" i="28"/>
  <c r="H76" i="28"/>
  <c r="H20" i="30"/>
  <c r="E25" i="30"/>
  <c r="E204" i="30"/>
  <c r="M10" i="28"/>
  <c r="L179" i="25"/>
  <c r="N648" i="28"/>
  <c r="N749" i="28"/>
  <c r="K202" i="28"/>
  <c r="J54" i="30"/>
  <c r="K495" i="28"/>
  <c r="G45" i="25"/>
  <c r="K469" i="28"/>
  <c r="I293" i="30"/>
  <c r="G46" i="25"/>
  <c r="I58" i="25"/>
  <c r="M182" i="28"/>
  <c r="N163" i="30"/>
  <c r="G375" i="30"/>
  <c r="N839" i="28"/>
  <c r="H305" i="28"/>
  <c r="D58" i="30"/>
  <c r="D178" i="30"/>
  <c r="C381" i="25"/>
  <c r="O360" i="25"/>
  <c r="I66" i="30"/>
  <c r="S473" i="28"/>
  <c r="I265" i="25"/>
  <c r="H895" i="28"/>
  <c r="J315" i="30"/>
  <c r="K119" i="28"/>
  <c r="B817" i="30"/>
  <c r="M271" i="25"/>
  <c r="M97" i="25"/>
  <c r="Q67" i="28"/>
  <c r="G823" i="28"/>
  <c r="Q839" i="28"/>
  <c r="J138" i="25"/>
  <c r="G78" i="30"/>
  <c r="G325" i="30"/>
  <c r="N712" i="28"/>
  <c r="S428" i="28"/>
  <c r="C7" i="25"/>
  <c r="S863" i="28"/>
  <c r="H491" i="28"/>
  <c r="J504" i="28"/>
  <c r="H796" i="28"/>
  <c r="O350" i="25"/>
  <c r="C114" i="30"/>
  <c r="J168" i="28"/>
  <c r="H274" i="30"/>
  <c r="O87" i="30"/>
  <c r="K861" i="28"/>
  <c r="C374" i="25"/>
  <c r="M529" i="28"/>
  <c r="E225" i="30"/>
  <c r="C241" i="25"/>
  <c r="L357" i="30"/>
  <c r="J161" i="25"/>
  <c r="P459" i="28"/>
  <c r="K156" i="28"/>
  <c r="H282" i="30"/>
  <c r="J718" i="28"/>
  <c r="Q213" i="28"/>
  <c r="F79" i="18"/>
  <c r="M429" i="28"/>
  <c r="K54" i="28"/>
  <c r="D419" i="30"/>
  <c r="F304" i="25"/>
  <c r="J401" i="28"/>
  <c r="C789" i="30"/>
  <c r="S319" i="28"/>
  <c r="G214" i="28"/>
  <c r="S418" i="28"/>
  <c r="B367" i="30"/>
  <c r="N365" i="30"/>
  <c r="K332" i="28"/>
  <c r="J306" i="28"/>
  <c r="H876" i="28"/>
  <c r="S271" i="28"/>
  <c r="I50" i="30"/>
  <c r="C141" i="30"/>
  <c r="J170" i="28"/>
  <c r="G422" i="30"/>
  <c r="L11" i="25"/>
  <c r="F111" i="18"/>
  <c r="L345" i="30"/>
  <c r="N382" i="30"/>
  <c r="K208" i="28"/>
  <c r="F321" i="25"/>
  <c r="J765" i="28"/>
  <c r="N58" i="28"/>
  <c r="H324" i="30"/>
  <c r="P874" i="28"/>
  <c r="H613" i="28"/>
  <c r="K564" i="28"/>
  <c r="D132" i="25"/>
  <c r="O102" i="25"/>
  <c r="D423" i="30"/>
  <c r="G132" i="28"/>
  <c r="F277" i="25"/>
  <c r="G385" i="28"/>
  <c r="M71" i="30"/>
  <c r="G449" i="28"/>
  <c r="G245" i="28"/>
  <c r="J701" i="28"/>
  <c r="D245" i="25"/>
  <c r="Q338" i="28"/>
  <c r="G295" i="28"/>
  <c r="H87" i="30"/>
  <c r="G169" i="25"/>
  <c r="J408" i="28"/>
  <c r="L361" i="25"/>
  <c r="S536" i="28"/>
  <c r="G829" i="28"/>
  <c r="N74" i="28"/>
  <c r="J174" i="30"/>
  <c r="M535" i="30"/>
  <c r="J745" i="30"/>
  <c r="H356" i="28"/>
  <c r="N277" i="30"/>
  <c r="C387" i="25"/>
  <c r="Q500" i="28"/>
  <c r="J724" i="28"/>
  <c r="J865" i="28"/>
  <c r="J216" i="28"/>
  <c r="K672" i="28"/>
  <c r="N99" i="30"/>
  <c r="D242" i="25"/>
  <c r="S853" i="28"/>
  <c r="G685" i="28"/>
  <c r="B174" i="30"/>
  <c r="L164" i="30"/>
  <c r="J326" i="25"/>
  <c r="H529" i="28"/>
  <c r="Q800" i="28"/>
  <c r="C376" i="25"/>
  <c r="N257" i="30"/>
  <c r="E354" i="30"/>
  <c r="M443" i="30"/>
  <c r="M714" i="28"/>
  <c r="G274" i="25"/>
  <c r="P344" i="28"/>
  <c r="G606" i="28"/>
  <c r="D170" i="30"/>
  <c r="N206" i="28"/>
  <c r="D139" i="25"/>
  <c r="H43" i="28"/>
  <c r="J215" i="25"/>
  <c r="B349" i="30"/>
  <c r="K423" i="28"/>
  <c r="N27" i="30"/>
  <c r="P776" i="28"/>
  <c r="M626" i="28"/>
  <c r="J188" i="28"/>
  <c r="G538" i="28"/>
  <c r="Q144" i="28"/>
  <c r="G83" i="28"/>
  <c r="J311" i="28"/>
  <c r="M634" i="28"/>
  <c r="Q345" i="28"/>
  <c r="L22" i="22"/>
  <c r="J344" i="25"/>
  <c r="K271" i="28"/>
  <c r="S16" i="28"/>
  <c r="E468" i="30"/>
  <c r="Q143" i="28"/>
  <c r="L141" i="30"/>
  <c r="M400" i="28"/>
  <c r="H859" i="28"/>
  <c r="N295" i="28"/>
  <c r="P706" i="28"/>
  <c r="M752" i="30"/>
  <c r="M49" i="25"/>
  <c r="M590" i="28"/>
  <c r="H691" i="28"/>
  <c r="M108" i="25"/>
  <c r="M356" i="28"/>
  <c r="G125" i="28"/>
  <c r="G201" i="25"/>
  <c r="L25" i="25"/>
  <c r="D330" i="25"/>
  <c r="J436" i="28"/>
  <c r="N133" i="28"/>
  <c r="M272" i="28"/>
  <c r="M324" i="28"/>
  <c r="G107" i="25"/>
  <c r="Q132" i="28"/>
  <c r="N572" i="28"/>
  <c r="O63" i="25"/>
  <c r="Q471" i="28"/>
  <c r="G14" i="25"/>
  <c r="M147" i="25"/>
  <c r="M370" i="25"/>
  <c r="S385" i="28"/>
  <c r="N601" i="28"/>
  <c r="J654" i="30"/>
  <c r="M36" i="30"/>
  <c r="H292" i="28"/>
  <c r="F57" i="25"/>
  <c r="Q330" i="28"/>
  <c r="C306" i="25"/>
  <c r="B821" i="30"/>
  <c r="H310" i="28"/>
  <c r="J452" i="28"/>
  <c r="J558" i="28"/>
  <c r="K859" i="28"/>
  <c r="M157" i="30"/>
  <c r="O373" i="25"/>
  <c r="P407" i="28"/>
  <c r="N651" i="28"/>
  <c r="F324" i="25"/>
  <c r="P716" i="28"/>
  <c r="G342" i="25"/>
  <c r="O356" i="25"/>
  <c r="M515" i="28"/>
  <c r="O266" i="25"/>
  <c r="I105" i="25"/>
  <c r="M654" i="28"/>
  <c r="J315" i="25"/>
  <c r="Q465" i="28"/>
  <c r="I278" i="25"/>
  <c r="N306" i="28"/>
  <c r="J737" i="28"/>
  <c r="M32" i="30"/>
  <c r="L355" i="25"/>
  <c r="D269" i="25"/>
  <c r="J31" i="30"/>
  <c r="H144" i="28"/>
  <c r="G271" i="28"/>
  <c r="E137" i="30"/>
  <c r="M434" i="30"/>
  <c r="P387" i="28"/>
  <c r="B315" i="30"/>
  <c r="P536" i="28"/>
  <c r="F115" i="25"/>
  <c r="M55" i="25"/>
  <c r="K681" i="28"/>
  <c r="P893" i="28"/>
  <c r="F42" i="25"/>
  <c r="H67" i="28"/>
  <c r="J549" i="28"/>
  <c r="P859" i="28"/>
  <c r="M227" i="25"/>
  <c r="C286" i="30"/>
  <c r="E76" i="30"/>
  <c r="M323" i="25"/>
  <c r="L359" i="25"/>
  <c r="N771" i="28"/>
  <c r="I360" i="25"/>
  <c r="K544" i="28"/>
  <c r="J770" i="28"/>
  <c r="S852" i="28"/>
  <c r="C19" i="25"/>
  <c r="M60" i="25"/>
  <c r="C264" i="25"/>
  <c r="H704" i="28"/>
  <c r="G791" i="28"/>
  <c r="D143" i="25"/>
  <c r="Q250" i="28"/>
  <c r="O295" i="30"/>
  <c r="O94" i="25"/>
  <c r="Q419" i="28"/>
  <c r="J892" i="28"/>
  <c r="L176" i="25"/>
  <c r="G35" i="25"/>
  <c r="G443" i="28"/>
  <c r="K814" i="28"/>
  <c r="G264" i="28"/>
  <c r="H504" i="28"/>
  <c r="P693" i="28"/>
  <c r="S513" i="28"/>
  <c r="L366" i="25"/>
  <c r="F367" i="25"/>
  <c r="D255" i="25"/>
  <c r="C342" i="25"/>
  <c r="F102" i="25"/>
  <c r="M321" i="25"/>
  <c r="N186" i="28"/>
  <c r="J364" i="25"/>
  <c r="G652" i="28"/>
  <c r="I217" i="25"/>
  <c r="P436" i="28"/>
  <c r="O274" i="25"/>
  <c r="I264" i="25"/>
  <c r="K405" i="28"/>
  <c r="M254" i="30"/>
  <c r="N627" i="28"/>
  <c r="E351" i="30"/>
  <c r="P409" i="28"/>
  <c r="L292" i="25"/>
  <c r="K657" i="28"/>
  <c r="Q722" i="28"/>
  <c r="M157" i="25"/>
  <c r="C288" i="25"/>
  <c r="D184" i="25"/>
  <c r="H687" i="28"/>
  <c r="J342" i="25"/>
  <c r="G585" i="28"/>
  <c r="Q571" i="28"/>
  <c r="M13" i="28"/>
  <c r="K704" i="28"/>
  <c r="O286" i="25"/>
  <c r="J649" i="28"/>
  <c r="Q660" i="28"/>
  <c r="J420" i="28"/>
  <c r="O17" i="25"/>
  <c r="N698" i="28"/>
  <c r="N419" i="28"/>
  <c r="F71" i="25"/>
  <c r="J183" i="28"/>
  <c r="O309" i="25"/>
  <c r="G17" i="25"/>
  <c r="F208" i="25"/>
  <c r="S539" i="28"/>
  <c r="L352" i="25"/>
  <c r="H163" i="28"/>
  <c r="C105" i="25"/>
  <c r="P824" i="28"/>
  <c r="N435" i="28"/>
  <c r="K31" i="28"/>
  <c r="I243" i="25"/>
  <c r="D219" i="30"/>
  <c r="L97" i="25"/>
  <c r="H685" i="28"/>
  <c r="G501" i="28"/>
  <c r="P570" i="28"/>
  <c r="J147" i="25"/>
  <c r="B471" i="30"/>
  <c r="N559" i="30"/>
  <c r="C506" i="30"/>
  <c r="M354" i="28"/>
  <c r="C5" i="30"/>
  <c r="M93" i="25"/>
  <c r="C63" i="30"/>
  <c r="J201" i="25"/>
  <c r="K289" i="28"/>
  <c r="M792" i="30"/>
  <c r="H275" i="30"/>
  <c r="P316" i="28"/>
  <c r="B818" i="30"/>
  <c r="D37" i="25"/>
  <c r="G53" i="28"/>
  <c r="S123" i="28"/>
  <c r="F44" i="25"/>
  <c r="N103" i="30"/>
  <c r="N778" i="28"/>
  <c r="E803" i="30"/>
  <c r="H150" i="28"/>
  <c r="L142" i="25"/>
  <c r="N580" i="28"/>
  <c r="N858" i="28"/>
  <c r="H207" i="28"/>
  <c r="N605" i="28"/>
  <c r="N461" i="28"/>
  <c r="G591" i="28"/>
  <c r="K350" i="28"/>
  <c r="F6" i="25"/>
  <c r="G114" i="25"/>
  <c r="L297" i="25"/>
  <c r="I28" i="25"/>
  <c r="J353" i="28"/>
  <c r="M541" i="28"/>
  <c r="G313" i="25"/>
  <c r="G154" i="30"/>
  <c r="G737" i="28"/>
  <c r="G556" i="30"/>
  <c r="G851" i="28"/>
  <c r="D351" i="25"/>
  <c r="H179" i="28"/>
  <c r="B55" i="30"/>
  <c r="J635" i="28"/>
  <c r="G455" i="28"/>
  <c r="K473" i="28"/>
  <c r="O164" i="30"/>
  <c r="J383" i="28"/>
  <c r="C631" i="30"/>
  <c r="L259" i="25"/>
  <c r="H752" i="28"/>
  <c r="N599" i="30"/>
  <c r="E407" i="30"/>
  <c r="M199" i="25"/>
  <c r="Q635" i="28"/>
  <c r="M263" i="28"/>
  <c r="J65" i="28"/>
  <c r="N656" i="28"/>
  <c r="G258" i="30"/>
  <c r="S613" i="28"/>
  <c r="F114" i="25"/>
  <c r="H748" i="28"/>
  <c r="J409" i="28"/>
  <c r="J410" i="30"/>
  <c r="G220" i="28"/>
  <c r="C66" i="25"/>
  <c r="C216" i="25"/>
  <c r="M209" i="28"/>
  <c r="N717" i="28"/>
  <c r="E704" i="30"/>
  <c r="G63" i="25"/>
  <c r="F308" i="25"/>
  <c r="K360" i="28"/>
  <c r="O261" i="30"/>
  <c r="N728" i="28"/>
  <c r="K69" i="28"/>
  <c r="K773" i="28"/>
  <c r="H654" i="28"/>
  <c r="S736" i="28"/>
  <c r="M57" i="25"/>
  <c r="O156" i="25"/>
  <c r="C29" i="25"/>
  <c r="F143" i="25"/>
  <c r="P274" i="28"/>
  <c r="J13" i="25"/>
  <c r="M106" i="25"/>
  <c r="C35" i="25"/>
  <c r="G68" i="25"/>
  <c r="O190" i="25"/>
  <c r="C17" i="30"/>
  <c r="M662" i="28"/>
  <c r="J287" i="28"/>
  <c r="F29" i="25"/>
  <c r="G694" i="28"/>
  <c r="M851" i="28"/>
  <c r="P680" i="28"/>
  <c r="D352" i="25"/>
  <c r="M180" i="28"/>
  <c r="M258" i="25"/>
  <c r="F298" i="25"/>
  <c r="B192" i="30"/>
  <c r="H461" i="28"/>
  <c r="I344" i="25"/>
  <c r="H436" i="28"/>
  <c r="C178" i="25"/>
  <c r="D374" i="25"/>
  <c r="G157" i="30"/>
  <c r="G422" i="28"/>
  <c r="J16" i="28"/>
  <c r="G399" i="28"/>
  <c r="G49" i="25"/>
  <c r="N151" i="28"/>
  <c r="K513" i="28"/>
  <c r="Q729" i="28"/>
  <c r="F353" i="25"/>
  <c r="G494" i="28"/>
  <c r="Q690" i="28"/>
  <c r="J20" i="25"/>
  <c r="G109" i="25"/>
  <c r="C165" i="30"/>
  <c r="G48" i="28"/>
  <c r="J318" i="25"/>
  <c r="J564" i="28"/>
  <c r="H658" i="28"/>
  <c r="D147" i="30"/>
  <c r="G151" i="28"/>
  <c r="G196" i="25"/>
  <c r="D201" i="25"/>
  <c r="Q224" i="28"/>
  <c r="P710" i="28"/>
  <c r="G41" i="28"/>
  <c r="P444" i="28"/>
  <c r="O79" i="25"/>
  <c r="O118" i="25"/>
  <c r="G13" i="25"/>
  <c r="M375" i="25"/>
  <c r="D26" i="25"/>
  <c r="M506" i="28"/>
  <c r="H698" i="28"/>
  <c r="I312" i="25"/>
  <c r="G384" i="25"/>
  <c r="K574" i="28"/>
  <c r="D57" i="25"/>
  <c r="J733" i="28"/>
  <c r="M15" i="25"/>
  <c r="F93" i="25"/>
  <c r="J41" i="25"/>
  <c r="G479" i="28"/>
  <c r="S780" i="28"/>
  <c r="H759" i="28"/>
  <c r="J712" i="28"/>
  <c r="N534" i="28"/>
  <c r="M32" i="28"/>
  <c r="J11" i="30"/>
  <c r="D164" i="25"/>
  <c r="K752" i="28"/>
  <c r="Q45" i="28"/>
  <c r="J125" i="25"/>
  <c r="G288" i="25"/>
  <c r="J66" i="25"/>
  <c r="M156" i="25"/>
  <c r="K50" i="28"/>
  <c r="M153" i="25"/>
  <c r="K201" i="28"/>
  <c r="I18" i="25"/>
  <c r="L164" i="25"/>
  <c r="S802" i="28"/>
  <c r="G385" i="25"/>
  <c r="I287" i="25"/>
  <c r="E88" i="30"/>
  <c r="J80" i="25"/>
  <c r="M793" i="28"/>
  <c r="G287" i="25"/>
  <c r="I175" i="25"/>
  <c r="D277" i="30"/>
  <c r="C173" i="25"/>
  <c r="H617" i="28"/>
  <c r="J467" i="28"/>
  <c r="L175" i="25"/>
  <c r="M194" i="25"/>
  <c r="P789" i="28"/>
  <c r="S832" i="28"/>
  <c r="Q687" i="28"/>
  <c r="J404" i="28"/>
  <c r="Q728" i="28"/>
  <c r="M848" i="28"/>
  <c r="K655" i="28"/>
  <c r="D52" i="25"/>
  <c r="P624" i="28"/>
  <c r="L338" i="25"/>
  <c r="O376" i="25"/>
  <c r="H514" i="28"/>
  <c r="S540" i="28"/>
  <c r="J361" i="25"/>
  <c r="E421" i="30"/>
  <c r="F295" i="25"/>
  <c r="M122" i="28"/>
  <c r="I51" i="25"/>
  <c r="K413" i="28"/>
  <c r="J680" i="28"/>
  <c r="M669" i="28"/>
  <c r="N321" i="28"/>
  <c r="O180" i="25"/>
  <c r="G265" i="28"/>
  <c r="J58" i="28"/>
  <c r="N531" i="28"/>
  <c r="H539" i="28"/>
  <c r="J181" i="25"/>
  <c r="D322" i="25"/>
  <c r="J203" i="25"/>
  <c r="M102" i="25"/>
  <c r="F118" i="25"/>
  <c r="M615" i="28"/>
  <c r="O99" i="25"/>
  <c r="D319" i="25"/>
  <c r="D261" i="25"/>
  <c r="G87" i="25"/>
  <c r="O357" i="25"/>
  <c r="I228" i="25"/>
  <c r="N664" i="28"/>
  <c r="L112" i="25"/>
  <c r="H200" i="28"/>
  <c r="H332" i="28"/>
  <c r="M398" i="28"/>
  <c r="J358" i="25"/>
  <c r="M621" i="28"/>
  <c r="G130" i="25"/>
  <c r="Q363" i="28"/>
  <c r="G361" i="28"/>
  <c r="H806" i="28"/>
  <c r="G299" i="28"/>
  <c r="K68" i="28"/>
  <c r="S519" i="28"/>
  <c r="M352" i="28"/>
  <c r="Q582" i="28"/>
  <c r="G167" i="28"/>
  <c r="H862" i="28"/>
  <c r="M460" i="28"/>
  <c r="L272" i="25"/>
  <c r="S693" i="28"/>
  <c r="O281" i="25"/>
  <c r="M93" i="28"/>
  <c r="Q825" i="28"/>
  <c r="L115" i="25"/>
  <c r="Q392" i="28"/>
  <c r="H60" i="30"/>
  <c r="H789" i="28"/>
  <c r="N892" i="28"/>
  <c r="O42" i="25"/>
  <c r="S105" i="28"/>
  <c r="N787" i="28"/>
  <c r="N893" i="28"/>
  <c r="M379" i="28"/>
  <c r="L107" i="25"/>
  <c r="K422" i="28"/>
  <c r="P812" i="28"/>
  <c r="M106" i="30"/>
  <c r="S171" i="28"/>
  <c r="B84" i="30"/>
  <c r="J581" i="30"/>
  <c r="B37" i="30"/>
  <c r="I154" i="25"/>
  <c r="D274" i="25"/>
  <c r="B226" i="30"/>
  <c r="S273" i="28"/>
  <c r="G499" i="30"/>
  <c r="H800" i="28"/>
  <c r="I456" i="30"/>
  <c r="N682" i="30"/>
  <c r="I381" i="25"/>
  <c r="O196" i="25"/>
  <c r="N66" i="30"/>
  <c r="E348" i="30"/>
  <c r="P184" i="28"/>
  <c r="I353" i="25"/>
  <c r="G97" i="30"/>
  <c r="S261" i="28"/>
  <c r="O104" i="30"/>
  <c r="K38" i="28"/>
  <c r="P469" i="28"/>
  <c r="J810" i="28"/>
  <c r="M184" i="28"/>
  <c r="N667" i="28"/>
  <c r="B59" i="30"/>
  <c r="S628" i="28"/>
  <c r="O111" i="30"/>
  <c r="J310" i="25"/>
  <c r="J670" i="28"/>
  <c r="N357" i="28"/>
  <c r="P318" i="28"/>
  <c r="C51" i="25"/>
  <c r="D129" i="25"/>
  <c r="J52" i="25"/>
  <c r="S837" i="28"/>
  <c r="J189" i="30"/>
  <c r="E306" i="30"/>
  <c r="H86" i="28"/>
  <c r="H873" i="28"/>
  <c r="M64" i="25"/>
  <c r="J20" i="30"/>
  <c r="K44" i="28"/>
  <c r="E827" i="30"/>
  <c r="P634" i="28"/>
  <c r="P738" i="28"/>
  <c r="N301" i="28"/>
  <c r="M228" i="28"/>
  <c r="F59" i="18"/>
  <c r="M128" i="28"/>
  <c r="J817" i="28"/>
  <c r="G116" i="25"/>
  <c r="S414" i="28"/>
  <c r="O93" i="25"/>
  <c r="H668" i="28"/>
  <c r="J877" i="28"/>
  <c r="M118" i="28"/>
  <c r="D394" i="30"/>
  <c r="M645" i="28"/>
  <c r="J578" i="28"/>
  <c r="D45" i="25"/>
  <c r="M107" i="28"/>
  <c r="J625" i="28"/>
  <c r="F111" i="25"/>
  <c r="S499" i="28"/>
  <c r="J535" i="28"/>
  <c r="G296" i="25"/>
  <c r="C204" i="25"/>
  <c r="L31" i="25"/>
  <c r="F243" i="25"/>
  <c r="M715" i="28"/>
  <c r="D354" i="25"/>
  <c r="M481" i="28"/>
  <c r="I376" i="25"/>
  <c r="K480" i="28"/>
  <c r="S223" i="28"/>
  <c r="F314" i="25"/>
  <c r="L373" i="25"/>
  <c r="M172" i="25"/>
  <c r="D73" i="25"/>
  <c r="D32" i="25"/>
  <c r="P537" i="28"/>
  <c r="G263" i="28"/>
  <c r="S490" i="28"/>
  <c r="F51" i="25"/>
  <c r="I211" i="25"/>
  <c r="J418" i="28"/>
  <c r="K877" i="28"/>
  <c r="O200" i="25"/>
  <c r="N655" i="28"/>
  <c r="F322" i="25"/>
  <c r="Q267" i="28"/>
  <c r="G743" i="28"/>
  <c r="B317" i="30"/>
  <c r="L340" i="25"/>
  <c r="I88" i="25"/>
  <c r="I75" i="25"/>
  <c r="Q570" i="28"/>
  <c r="M255" i="28"/>
  <c r="D296" i="25"/>
  <c r="J268" i="25"/>
  <c r="C356" i="30"/>
  <c r="M316" i="25"/>
  <c r="K226" i="28"/>
  <c r="F294" i="25"/>
  <c r="J25" i="25"/>
  <c r="G33" i="30"/>
  <c r="H743" i="28"/>
  <c r="Q307" i="28"/>
  <c r="J613" i="28"/>
  <c r="P99" i="28"/>
  <c r="G282" i="25"/>
  <c r="G555" i="28"/>
  <c r="B61" i="30"/>
  <c r="M410" i="28"/>
  <c r="M898" i="28"/>
  <c r="M798" i="28"/>
  <c r="S491" i="28"/>
  <c r="K772" i="28"/>
  <c r="D260" i="25"/>
  <c r="S818" i="28"/>
  <c r="Q402" i="28"/>
  <c r="P514" i="28"/>
  <c r="S373" i="28"/>
  <c r="H135" i="30"/>
  <c r="J881" i="28"/>
  <c r="I230" i="30"/>
  <c r="G537" i="28"/>
  <c r="K420" i="28"/>
  <c r="M539" i="28"/>
  <c r="H252" i="28"/>
  <c r="J113" i="25"/>
  <c r="F210" i="25"/>
  <c r="K654" i="28"/>
  <c r="S518" i="28"/>
  <c r="P125" i="28"/>
  <c r="Q237" i="28"/>
  <c r="G270" i="25"/>
  <c r="L66" i="25"/>
  <c r="D366" i="25"/>
  <c r="S603" i="28"/>
  <c r="M656" i="28"/>
  <c r="O129" i="30"/>
  <c r="P734" i="28"/>
  <c r="N370" i="28"/>
  <c r="S445" i="28"/>
  <c r="B306" i="30"/>
  <c r="K816" i="28"/>
  <c r="S237" i="28"/>
  <c r="H631" i="28"/>
  <c r="Q587" i="28"/>
  <c r="K384" i="28"/>
  <c r="H119" i="28"/>
  <c r="J529" i="28"/>
  <c r="S243" i="28"/>
  <c r="H505" i="28"/>
  <c r="J387" i="25"/>
  <c r="I7" i="25"/>
  <c r="O352" i="25"/>
  <c r="J763" i="30"/>
  <c r="G246" i="28"/>
  <c r="M50" i="25"/>
  <c r="J440" i="28"/>
  <c r="S217" i="28"/>
  <c r="P640" i="28"/>
  <c r="J720" i="28"/>
  <c r="L211" i="30"/>
  <c r="C72" i="30"/>
  <c r="N657" i="28"/>
  <c r="J173" i="25"/>
  <c r="K765" i="28"/>
  <c r="D324" i="25"/>
  <c r="Q236" i="28"/>
  <c r="L33" i="25"/>
  <c r="P96" i="28"/>
  <c r="I62" i="25"/>
  <c r="N853" i="28"/>
  <c r="G264" i="25"/>
  <c r="P800" i="28"/>
  <c r="I302" i="25"/>
  <c r="Q730" i="28"/>
  <c r="S624" i="28"/>
  <c r="N399" i="28"/>
  <c r="G262" i="28"/>
  <c r="N25" i="30"/>
  <c r="P864" i="28"/>
  <c r="F313" i="25"/>
  <c r="F325" i="25"/>
  <c r="D372" i="25"/>
  <c r="J49" i="30"/>
  <c r="P569" i="28"/>
  <c r="J158" i="28"/>
  <c r="E810" i="30"/>
  <c r="K82" i="28"/>
  <c r="G156" i="25"/>
  <c r="I336" i="25"/>
  <c r="N57" i="28"/>
  <c r="M96" i="25"/>
  <c r="J23" i="25"/>
  <c r="H102" i="28"/>
  <c r="P405" i="28"/>
  <c r="I221" i="25"/>
  <c r="K875" i="28"/>
  <c r="D189" i="25"/>
  <c r="I299" i="25"/>
  <c r="N496" i="28"/>
  <c r="O134" i="25"/>
  <c r="G118" i="28"/>
  <c r="I54" i="25"/>
  <c r="Q789" i="28"/>
  <c r="O161" i="25"/>
  <c r="E165" i="30"/>
  <c r="G636" i="28"/>
  <c r="G548" i="28"/>
  <c r="C256" i="25"/>
  <c r="L285" i="25"/>
  <c r="M576" i="28"/>
  <c r="M133" i="25"/>
  <c r="Q18" i="28"/>
  <c r="C183" i="25"/>
  <c r="G73" i="28"/>
  <c r="N528" i="28"/>
  <c r="L118" i="30"/>
  <c r="Q850" i="28"/>
  <c r="O202" i="25"/>
  <c r="Q794" i="28"/>
  <c r="M225" i="25"/>
  <c r="S665" i="28"/>
  <c r="D76" i="30"/>
  <c r="J468" i="28"/>
  <c r="D11" i="25"/>
  <c r="L157" i="25"/>
  <c r="C306" i="30"/>
  <c r="C152" i="25"/>
  <c r="F138" i="25"/>
  <c r="N614" i="28"/>
  <c r="H736" i="28"/>
  <c r="G332" i="28"/>
  <c r="Q26" i="28"/>
  <c r="S564" i="28"/>
  <c r="K712" i="28"/>
  <c r="C317" i="25"/>
  <c r="G755" i="28"/>
  <c r="H155" i="30"/>
  <c r="L220" i="30"/>
  <c r="E812" i="30"/>
  <c r="O538" i="30"/>
  <c r="G120" i="28"/>
  <c r="I484" i="30"/>
  <c r="P829" i="28"/>
  <c r="F105" i="25"/>
  <c r="E40" i="30"/>
  <c r="I668" i="30"/>
  <c r="G29" i="28"/>
  <c r="Q436" i="28"/>
  <c r="C548" i="30"/>
  <c r="G158" i="30"/>
  <c r="J455" i="28"/>
  <c r="G314" i="25"/>
  <c r="D244" i="30"/>
  <c r="L64" i="25"/>
  <c r="M690" i="28"/>
  <c r="N516" i="28"/>
  <c r="K572" i="28"/>
  <c r="H874" i="28"/>
  <c r="M187" i="28"/>
  <c r="G731" i="28"/>
  <c r="S249" i="28"/>
  <c r="H386" i="28"/>
  <c r="O758" i="30"/>
  <c r="F267" i="25"/>
  <c r="P518" i="28"/>
  <c r="P181" i="28"/>
  <c r="J231" i="28"/>
  <c r="C489" i="30"/>
  <c r="P659" i="28"/>
  <c r="H519" i="28"/>
  <c r="O135" i="25"/>
  <c r="D196" i="30"/>
  <c r="F209" i="25"/>
  <c r="M155" i="25"/>
  <c r="O184" i="25"/>
  <c r="P471" i="28"/>
  <c r="P895" i="28"/>
  <c r="G88" i="30"/>
  <c r="J142" i="25"/>
  <c r="I240" i="30"/>
  <c r="H22" i="22"/>
  <c r="G437" i="28"/>
  <c r="G346" i="28"/>
  <c r="Q344" i="28"/>
  <c r="L11" i="30"/>
  <c r="P561" i="28"/>
  <c r="M513" i="28"/>
  <c r="M704" i="28"/>
  <c r="P328" i="28"/>
  <c r="Q68" i="28"/>
  <c r="O255" i="25"/>
  <c r="D18" i="30"/>
  <c r="G149" i="28"/>
  <c r="K794" i="28"/>
  <c r="K714" i="28"/>
  <c r="N557" i="28"/>
  <c r="H379" i="28"/>
  <c r="S838" i="28"/>
  <c r="L202" i="30"/>
  <c r="O209" i="30"/>
  <c r="Q811" i="28"/>
  <c r="J376" i="28"/>
  <c r="K123" i="28"/>
  <c r="M830" i="28"/>
  <c r="G450" i="28"/>
  <c r="C351" i="25"/>
  <c r="G319" i="28"/>
  <c r="D144" i="25"/>
  <c r="C9" i="21"/>
  <c r="M5" i="25"/>
  <c r="G151" i="30"/>
  <c r="M198" i="28"/>
  <c r="L518" i="30"/>
  <c r="J263" i="28"/>
  <c r="M484" i="28"/>
  <c r="K674" i="28"/>
  <c r="M207" i="28"/>
  <c r="O154" i="25"/>
  <c r="P612" i="28"/>
  <c r="M471" i="30"/>
  <c r="S263" i="28"/>
  <c r="M698" i="28"/>
  <c r="J433" i="28"/>
  <c r="P418" i="28"/>
  <c r="G640" i="28"/>
  <c r="K157" i="28"/>
  <c r="S74" i="28"/>
  <c r="J260" i="28"/>
  <c r="H648" i="28"/>
  <c r="L129" i="25"/>
  <c r="H868" i="28"/>
  <c r="G183" i="25"/>
  <c r="G163" i="30"/>
  <c r="G112" i="28"/>
  <c r="G474" i="30"/>
  <c r="D380" i="25"/>
  <c r="K787" i="28"/>
  <c r="K274" i="28"/>
  <c r="F328" i="25"/>
  <c r="G237" i="28"/>
  <c r="K854" i="28"/>
  <c r="L172" i="25"/>
  <c r="G571" i="28"/>
  <c r="I72" i="25"/>
  <c r="K755" i="28"/>
  <c r="J238" i="25"/>
  <c r="K648" i="28"/>
  <c r="H54" i="28"/>
  <c r="P513" i="28"/>
  <c r="H665" i="28"/>
  <c r="D226" i="30"/>
  <c r="F58" i="25"/>
  <c r="N347" i="30"/>
  <c r="O371" i="25"/>
  <c r="G70" i="28"/>
  <c r="L344" i="25"/>
  <c r="G205" i="30"/>
  <c r="P107" i="28"/>
  <c r="K628" i="28"/>
  <c r="S889" i="28"/>
  <c r="C236" i="25"/>
  <c r="K463" i="28"/>
  <c r="E8" i="30"/>
  <c r="D328" i="25"/>
  <c r="E207" i="30"/>
  <c r="D298" i="25"/>
  <c r="O214" i="25"/>
  <c r="P756" i="28"/>
  <c r="M633" i="28"/>
  <c r="J534" i="28"/>
  <c r="E317" i="30"/>
  <c r="J206" i="25"/>
  <c r="I303" i="30"/>
  <c r="M122" i="25"/>
  <c r="L228" i="25"/>
  <c r="G18" i="25"/>
  <c r="M369" i="25"/>
  <c r="J81" i="25"/>
  <c r="G687" i="28"/>
  <c r="H819" i="28"/>
  <c r="J36" i="25"/>
  <c r="O294" i="25"/>
  <c r="L84" i="25"/>
  <c r="K568" i="28"/>
  <c r="J370" i="25"/>
  <c r="H694" i="28"/>
  <c r="L323" i="25"/>
  <c r="H329" i="28"/>
  <c r="H457" i="28"/>
  <c r="J59" i="25"/>
  <c r="P229" i="28"/>
  <c r="H522" i="30"/>
  <c r="O301" i="25"/>
  <c r="I64" i="25"/>
  <c r="G740" i="28"/>
  <c r="J279" i="25"/>
  <c r="L232" i="25"/>
  <c r="S79" i="28"/>
  <c r="Q651" i="28"/>
  <c r="L296" i="30"/>
  <c r="S84" i="28"/>
  <c r="I340" i="25"/>
  <c r="G138" i="28"/>
  <c r="G371" i="28"/>
  <c r="Q603" i="28"/>
  <c r="H697" i="28"/>
  <c r="L437" i="30"/>
  <c r="D205" i="25"/>
  <c r="H615" i="28"/>
  <c r="N339" i="28"/>
  <c r="J339" i="25"/>
  <c r="O89" i="25"/>
  <c r="S691" i="28"/>
  <c r="Q351" i="28"/>
  <c r="S109" i="28"/>
  <c r="I203" i="25"/>
  <c r="I281" i="25"/>
  <c r="C22" i="30"/>
  <c r="C32" i="30"/>
  <c r="M559" i="28"/>
  <c r="D329" i="25"/>
  <c r="I73" i="25"/>
  <c r="G177" i="28"/>
  <c r="M863" i="28"/>
  <c r="M769" i="28"/>
  <c r="J299" i="25"/>
  <c r="G26" i="25"/>
  <c r="S525" i="28"/>
  <c r="O487" i="30"/>
  <c r="J167" i="30"/>
  <c r="O38" i="25"/>
  <c r="M322" i="25"/>
  <c r="S305" i="28"/>
  <c r="M817" i="28"/>
  <c r="N850" i="28"/>
  <c r="P217" i="28"/>
  <c r="S155" i="28"/>
  <c r="O229" i="25"/>
  <c r="B484" i="30"/>
  <c r="J160" i="25"/>
  <c r="G722" i="28"/>
  <c r="P564" i="28"/>
  <c r="O81" i="25"/>
  <c r="S662" i="28"/>
  <c r="F77" i="25"/>
  <c r="C281" i="25"/>
  <c r="F387" i="25"/>
  <c r="C9" i="25"/>
  <c r="L379" i="25"/>
  <c r="N159" i="28"/>
  <c r="C175" i="25"/>
  <c r="G333" i="28"/>
  <c r="N266" i="28"/>
  <c r="K23" i="28"/>
  <c r="P688" i="28"/>
  <c r="F258" i="25"/>
  <c r="G266" i="28"/>
  <c r="M287" i="30"/>
  <c r="G807" i="28"/>
  <c r="S652" i="28"/>
  <c r="P712" i="28"/>
  <c r="J40" i="28"/>
  <c r="B539" i="30"/>
  <c r="D36" i="25"/>
  <c r="S451" i="28"/>
  <c r="N687" i="28"/>
  <c r="C121" i="25"/>
  <c r="H637" i="28"/>
  <c r="N649" i="28"/>
  <c r="O84" i="25"/>
  <c r="M620" i="28"/>
  <c r="N607" i="28"/>
  <c r="O107" i="25"/>
  <c r="G283" i="25"/>
  <c r="N701" i="28"/>
  <c r="C20" i="30"/>
  <c r="D186" i="25"/>
  <c r="M531" i="28"/>
  <c r="K799" i="28"/>
  <c r="F17" i="25"/>
  <c r="J803" i="28"/>
  <c r="H680" i="28"/>
  <c r="D211" i="30"/>
  <c r="N630" i="28"/>
  <c r="F92" i="25"/>
  <c r="G360" i="28"/>
  <c r="M526" i="28"/>
  <c r="J754" i="28"/>
  <c r="H555" i="28"/>
  <c r="D378" i="25"/>
  <c r="S336" i="28"/>
  <c r="C135" i="25"/>
  <c r="O45" i="25"/>
  <c r="M250" i="28"/>
  <c r="H58" i="30"/>
  <c r="G57" i="25"/>
  <c r="S648" i="28"/>
  <c r="M275" i="25"/>
  <c r="D637" i="30"/>
  <c r="N45" i="30"/>
  <c r="O272" i="30"/>
  <c r="S664" i="28"/>
  <c r="Q892" i="28"/>
  <c r="E283" i="30"/>
  <c r="G433" i="28"/>
  <c r="L24" i="30"/>
  <c r="O444" i="30"/>
  <c r="G57" i="30"/>
  <c r="H220" i="28"/>
  <c r="I97" i="25"/>
  <c r="N740" i="28"/>
  <c r="H547" i="28"/>
  <c r="D158" i="25"/>
  <c r="J81" i="30"/>
  <c r="I318" i="25"/>
  <c r="G358" i="30"/>
  <c r="J103" i="25"/>
  <c r="C187" i="30"/>
  <c r="F99" i="25"/>
  <c r="L81" i="30"/>
  <c r="S244" i="28"/>
  <c r="O113" i="25"/>
  <c r="N309" i="28"/>
  <c r="Q741" i="28"/>
  <c r="I147" i="30"/>
  <c r="F343" i="25"/>
  <c r="H261" i="28"/>
  <c r="G143" i="30"/>
  <c r="M120" i="28"/>
  <c r="J415" i="28"/>
  <c r="L346" i="25"/>
  <c r="J107" i="28"/>
  <c r="Q715" i="28"/>
  <c r="O149" i="25"/>
  <c r="J66" i="28"/>
  <c r="L177" i="30"/>
  <c r="P823" i="28"/>
  <c r="C359" i="30"/>
  <c r="P877" i="28"/>
  <c r="I181" i="25"/>
  <c r="S667" i="28"/>
  <c r="G218" i="25"/>
  <c r="Q798" i="28"/>
  <c r="Q596" i="28"/>
  <c r="B256" i="30"/>
  <c r="J582" i="28"/>
  <c r="P246" i="28"/>
  <c r="S826" i="28"/>
  <c r="S447" i="28"/>
  <c r="H221" i="28"/>
  <c r="I339" i="25"/>
  <c r="G70" i="25"/>
  <c r="M164" i="30"/>
  <c r="G370" i="25"/>
  <c r="P16" i="28"/>
  <c r="J40" i="25"/>
  <c r="G790" i="28"/>
  <c r="Q575" i="28"/>
  <c r="M332" i="28"/>
  <c r="J336" i="28"/>
  <c r="P661" i="28"/>
  <c r="H495" i="28"/>
  <c r="D166" i="25"/>
  <c r="D291" i="25"/>
  <c r="P617" i="28"/>
  <c r="P498" i="28"/>
  <c r="B189" i="30"/>
  <c r="G145" i="30"/>
  <c r="N722" i="28"/>
  <c r="P873" i="28"/>
  <c r="K785" i="28"/>
  <c r="P548" i="28"/>
  <c r="S401" i="28"/>
  <c r="L27" i="25"/>
  <c r="J224" i="25"/>
  <c r="K862" i="28"/>
  <c r="P433" i="28"/>
  <c r="M499" i="28"/>
  <c r="G382" i="28"/>
  <c r="K432" i="28"/>
  <c r="C247" i="25"/>
  <c r="P767" i="28"/>
  <c r="F198" i="25"/>
  <c r="K48" i="28"/>
  <c r="L134" i="25"/>
  <c r="G834" i="28"/>
  <c r="M368" i="25"/>
  <c r="K599" i="28"/>
  <c r="K334" i="28"/>
  <c r="P157" i="28"/>
  <c r="Q557" i="28"/>
  <c r="G142" i="25"/>
  <c r="L229" i="25"/>
  <c r="I209" i="30"/>
  <c r="K663" i="28"/>
  <c r="L169" i="25"/>
  <c r="H378" i="28"/>
  <c r="C89" i="25"/>
  <c r="M387" i="28"/>
  <c r="J217" i="25"/>
  <c r="C277" i="30"/>
  <c r="F303" i="25"/>
  <c r="Q881" i="28"/>
  <c r="L294" i="25"/>
  <c r="M236" i="25"/>
  <c r="Q550" i="28"/>
  <c r="I35" i="25"/>
  <c r="G316" i="25"/>
  <c r="O217" i="25"/>
  <c r="M286" i="25"/>
  <c r="S542" i="28"/>
  <c r="P95" i="28"/>
  <c r="K459" i="28"/>
  <c r="C269" i="25"/>
  <c r="O666" i="30"/>
  <c r="N642" i="28"/>
  <c r="M253" i="28"/>
  <c r="F173" i="25"/>
  <c r="M386" i="28"/>
  <c r="S643" i="28"/>
  <c r="Q481" i="28"/>
  <c r="I356" i="25"/>
  <c r="N666" i="28"/>
  <c r="J714" i="28"/>
  <c r="Q657" i="28"/>
  <c r="J95" i="25"/>
  <c r="N543" i="28"/>
  <c r="Q101" i="28"/>
  <c r="M457" i="28"/>
  <c r="G190" i="25"/>
  <c r="O387" i="25"/>
  <c r="S212" i="28"/>
  <c r="Q896" i="28"/>
  <c r="C238" i="25"/>
  <c r="G373" i="25"/>
  <c r="C39" i="25"/>
  <c r="N622" i="28"/>
  <c r="Q807" i="28"/>
  <c r="I57" i="25"/>
  <c r="N108" i="28"/>
  <c r="C196" i="25"/>
  <c r="H543" i="28"/>
  <c r="C259" i="25"/>
  <c r="K538" i="28"/>
  <c r="M409" i="28"/>
  <c r="Q750" i="28"/>
  <c r="P606" i="28"/>
  <c r="H156" i="30"/>
  <c r="K870" i="28"/>
  <c r="Q820" i="28"/>
  <c r="C12" i="25"/>
  <c r="I253" i="25"/>
  <c r="Q855" i="28"/>
  <c r="S698" i="28"/>
  <c r="G116" i="30"/>
  <c r="M180" i="25"/>
  <c r="K501" i="28"/>
  <c r="M36" i="28"/>
  <c r="J626" i="28"/>
  <c r="G611" i="28"/>
  <c r="J368" i="25"/>
  <c r="L94" i="25"/>
  <c r="O264" i="25"/>
  <c r="O274" i="30"/>
  <c r="F357" i="25"/>
  <c r="H486" i="28"/>
  <c r="Q709" i="28"/>
  <c r="C106" i="30"/>
  <c r="C195" i="25"/>
  <c r="O33" i="30"/>
  <c r="C320" i="25"/>
  <c r="G62" i="25"/>
  <c r="P711" i="28"/>
  <c r="N821" i="28"/>
  <c r="Q232" i="28"/>
  <c r="D81" i="25"/>
  <c r="I275" i="30"/>
  <c r="M34" i="25"/>
  <c r="C210" i="25"/>
  <c r="Q830" i="28"/>
  <c r="M688" i="28"/>
  <c r="S232" i="28"/>
  <c r="L357" i="25"/>
  <c r="M442" i="28"/>
  <c r="J220" i="25"/>
  <c r="K453" i="28"/>
  <c r="J319" i="25"/>
  <c r="S735" i="28"/>
  <c r="L5" i="25"/>
  <c r="K643" i="28"/>
  <c r="G377" i="30"/>
  <c r="E154" i="30"/>
  <c r="L166" i="25"/>
  <c r="L154" i="30"/>
  <c r="F330" i="25"/>
  <c r="G38" i="25"/>
  <c r="N448" i="28"/>
  <c r="D128" i="25"/>
  <c r="K798" i="28"/>
  <c r="B30" i="30"/>
  <c r="D351" i="30"/>
  <c r="N686" i="28"/>
  <c r="G614" i="28"/>
  <c r="Q535" i="28"/>
  <c r="P503" i="28"/>
  <c r="D84" i="30"/>
  <c r="H160" i="28"/>
  <c r="Q182" i="28"/>
  <c r="L276" i="25"/>
  <c r="G580" i="28"/>
  <c r="Q573" i="28"/>
  <c r="I296" i="25"/>
  <c r="G80" i="25"/>
  <c r="S611" i="28"/>
  <c r="L62" i="25"/>
  <c r="G180" i="25"/>
  <c r="Q872" i="28"/>
  <c r="E821" i="30"/>
  <c r="S118" i="28"/>
  <c r="C273" i="25"/>
  <c r="K105" i="28"/>
  <c r="J314" i="25"/>
  <c r="J32" i="30"/>
  <c r="I33" i="25"/>
  <c r="S885" i="28"/>
  <c r="S481" i="28"/>
  <c r="S439" i="28"/>
  <c r="J337" i="30"/>
  <c r="G110" i="25"/>
  <c r="P263" i="28"/>
  <c r="Q404" i="28"/>
  <c r="G353" i="25"/>
  <c r="H25" i="28"/>
  <c r="J650" i="28"/>
  <c r="M522" i="28"/>
  <c r="I279" i="25"/>
  <c r="D244" i="25"/>
  <c r="P105" i="28"/>
  <c r="K59" i="28"/>
  <c r="H531" i="28"/>
  <c r="O340" i="25"/>
  <c r="I313" i="25"/>
  <c r="K754" i="28"/>
  <c r="I238" i="25"/>
  <c r="G648" i="28"/>
  <c r="K52" i="28"/>
  <c r="J351" i="25"/>
  <c r="I443" i="30"/>
  <c r="K14" i="28"/>
  <c r="J183" i="25"/>
  <c r="Q78" i="28"/>
  <c r="N883" i="28"/>
  <c r="P121" i="28"/>
  <c r="J820" i="28"/>
  <c r="G716" i="30"/>
  <c r="J329" i="28"/>
  <c r="G417" i="30"/>
  <c r="Q310" i="28"/>
  <c r="C490" i="30"/>
  <c r="H318" i="28"/>
  <c r="D6" i="25"/>
  <c r="N33" i="28"/>
  <c r="J17" i="25"/>
  <c r="D130" i="30"/>
  <c r="M651" i="28"/>
  <c r="Q100" i="28"/>
  <c r="C207" i="25"/>
  <c r="P699" i="28"/>
  <c r="Q737" i="28"/>
  <c r="H361" i="28"/>
  <c r="E125" i="30"/>
  <c r="B23" i="30"/>
  <c r="H162" i="28"/>
  <c r="K458" i="28"/>
  <c r="O95" i="30"/>
  <c r="Q442" i="28"/>
  <c r="Q626" i="28"/>
  <c r="P598" i="28"/>
  <c r="C122" i="25"/>
  <c r="D523" i="30"/>
  <c r="S134" i="28"/>
  <c r="O713" i="30"/>
  <c r="L257" i="25"/>
  <c r="J79" i="28"/>
  <c r="M695" i="28"/>
  <c r="G226" i="28"/>
  <c r="S335" i="28"/>
  <c r="C366" i="25"/>
  <c r="K230" i="28"/>
  <c r="F28" i="18"/>
  <c r="G428" i="28"/>
  <c r="P775" i="28"/>
  <c r="J685" i="28"/>
  <c r="H161" i="30"/>
  <c r="B514" i="30"/>
  <c r="M34" i="28"/>
  <c r="N662" i="28"/>
  <c r="J202" i="25"/>
  <c r="F43" i="25"/>
  <c r="S656" i="28"/>
  <c r="J43" i="30"/>
  <c r="D25" i="25"/>
  <c r="C818" i="30"/>
  <c r="D111" i="25"/>
  <c r="E331" i="30"/>
  <c r="K556" i="28"/>
  <c r="G202" i="28"/>
  <c r="M75" i="25"/>
  <c r="J505" i="28"/>
  <c r="H18" i="30"/>
  <c r="I274" i="25"/>
  <c r="J345" i="25"/>
  <c r="G253" i="25"/>
  <c r="J336" i="25"/>
  <c r="S651" i="28"/>
  <c r="S647" i="28"/>
  <c r="I308" i="25"/>
  <c r="M350" i="25"/>
  <c r="O66" i="25"/>
  <c r="G495" i="28"/>
  <c r="N652" i="28"/>
  <c r="C101" i="25"/>
  <c r="J353" i="25"/>
  <c r="N147" i="28"/>
  <c r="H641" i="28"/>
  <c r="H682" i="28"/>
  <c r="M224" i="25"/>
  <c r="I148" i="25"/>
  <c r="P491" i="28"/>
  <c r="Q123" i="28"/>
  <c r="M33" i="28"/>
  <c r="C225" i="25"/>
  <c r="G567" i="28"/>
  <c r="H12" i="28"/>
  <c r="F103" i="25"/>
  <c r="K698" i="28"/>
  <c r="C353" i="25"/>
  <c r="K858" i="28"/>
  <c r="N420" i="28"/>
  <c r="M136" i="25"/>
  <c r="G74" i="30"/>
  <c r="H635" i="28"/>
  <c r="J42" i="28"/>
  <c r="J429" i="28"/>
  <c r="G309" i="28"/>
  <c r="J136" i="25"/>
  <c r="P541" i="28"/>
  <c r="P346" i="28"/>
  <c r="J557" i="28"/>
  <c r="Q473" i="28"/>
  <c r="J367" i="30"/>
  <c r="H283" i="28"/>
  <c r="G48" i="25"/>
  <c r="P796" i="28"/>
  <c r="G613" i="28"/>
  <c r="G866" i="28"/>
  <c r="G393" i="30"/>
  <c r="G443" i="30"/>
  <c r="D195" i="25"/>
  <c r="C211" i="25"/>
  <c r="S140" i="28"/>
  <c r="N212" i="28"/>
  <c r="F35" i="25"/>
  <c r="Q117" i="28"/>
  <c r="G90" i="25"/>
  <c r="K448" i="28"/>
  <c r="S743" i="28"/>
  <c r="L147" i="25"/>
  <c r="P828" i="28"/>
  <c r="F323" i="25"/>
  <c r="I43" i="25"/>
  <c r="M37" i="28"/>
  <c r="H897" i="28"/>
  <c r="K565" i="28"/>
  <c r="N263" i="28"/>
  <c r="Q605" i="28"/>
  <c r="S487" i="28"/>
  <c r="J640" i="28"/>
  <c r="I174" i="25"/>
  <c r="I31" i="25"/>
  <c r="H557" i="28"/>
  <c r="M309" i="25"/>
  <c r="K221" i="28"/>
  <c r="G158" i="25"/>
  <c r="G230" i="30"/>
  <c r="S719" i="28"/>
  <c r="G128" i="25"/>
  <c r="O13" i="25"/>
  <c r="N499" i="28"/>
  <c r="M119" i="25"/>
  <c r="G41" i="25"/>
  <c r="O198" i="25"/>
  <c r="D218" i="25"/>
  <c r="L137" i="25"/>
  <c r="H470" i="28"/>
  <c r="Q638" i="28"/>
  <c r="D113" i="25"/>
  <c r="M700" i="28"/>
  <c r="M540" i="28"/>
  <c r="M380" i="28"/>
  <c r="G352" i="25"/>
  <c r="D27" i="25"/>
  <c r="K723" i="28"/>
  <c r="D216" i="25"/>
  <c r="G61" i="30"/>
  <c r="E356" i="30"/>
  <c r="H690" i="28"/>
  <c r="N453" i="28"/>
  <c r="C70" i="25"/>
  <c r="F156" i="25"/>
  <c r="K150" i="28"/>
  <c r="L139" i="25"/>
  <c r="O137" i="30"/>
  <c r="P709" i="28"/>
  <c r="I70" i="25"/>
  <c r="G25" i="25"/>
  <c r="Q562" i="28"/>
  <c r="H597" i="28"/>
  <c r="J162" i="25"/>
  <c r="K686" i="28"/>
  <c r="M127" i="28"/>
  <c r="H294" i="30"/>
  <c r="Q362" i="28"/>
  <c r="K479" i="28"/>
  <c r="G51" i="30"/>
  <c r="S316" i="28"/>
  <c r="M306" i="28"/>
  <c r="G256" i="25"/>
  <c r="H380" i="28"/>
  <c r="J36" i="30"/>
  <c r="G357" i="28"/>
  <c r="M106" i="28"/>
  <c r="S366" i="28"/>
  <c r="C54" i="25"/>
  <c r="P474" i="28"/>
  <c r="J766" i="28"/>
  <c r="G374" i="25"/>
  <c r="C134" i="25"/>
  <c r="D49" i="25"/>
  <c r="M31" i="25"/>
  <c r="N451" i="28"/>
  <c r="F73" i="25"/>
  <c r="N766" i="28"/>
  <c r="M660" i="28"/>
  <c r="Q696" i="28"/>
  <c r="L383" i="25"/>
  <c r="I208" i="25"/>
  <c r="Q590" i="28"/>
  <c r="M767" i="28"/>
  <c r="K587" i="28"/>
  <c r="L255" i="25"/>
  <c r="H183" i="28"/>
  <c r="P189" i="28"/>
  <c r="S178" i="28"/>
  <c r="K481" i="28"/>
  <c r="O61" i="25"/>
  <c r="P673" i="28"/>
  <c r="D277" i="25"/>
  <c r="M805" i="28"/>
  <c r="S727" i="28"/>
  <c r="K452" i="28"/>
  <c r="M151" i="25"/>
  <c r="C44" i="30"/>
  <c r="J61" i="25"/>
  <c r="S828" i="28"/>
  <c r="N251" i="28"/>
  <c r="F234" i="25"/>
  <c r="C139" i="25"/>
  <c r="P682" i="28"/>
  <c r="G533" i="28"/>
  <c r="N588" i="28"/>
  <c r="N786" i="28"/>
  <c r="L135" i="30"/>
  <c r="L204" i="25"/>
  <c r="S238" i="28"/>
  <c r="Q556" i="28"/>
  <c r="K717" i="28"/>
  <c r="Q454" i="28"/>
  <c r="M327" i="25"/>
  <c r="D119" i="25"/>
  <c r="G746" i="28"/>
  <c r="I152" i="25"/>
  <c r="Q885" i="28"/>
  <c r="S713" i="28"/>
  <c r="F59" i="25"/>
  <c r="K290" i="28"/>
  <c r="J576" i="28"/>
  <c r="H878" i="28"/>
  <c r="P36" i="28"/>
  <c r="G193" i="25"/>
  <c r="D481" i="30"/>
  <c r="G103" i="25"/>
  <c r="O127" i="25"/>
  <c r="S36" i="28"/>
  <c r="H616" i="28"/>
  <c r="S892" i="28"/>
  <c r="G683" i="28"/>
  <c r="M755" i="28"/>
  <c r="H203" i="28"/>
  <c r="K743" i="28"/>
  <c r="D342" i="30"/>
  <c r="P376" i="28"/>
  <c r="N742" i="28"/>
  <c r="S788" i="28"/>
  <c r="Q121" i="28"/>
  <c r="P534" i="28"/>
  <c r="N749" i="30"/>
  <c r="O55" i="25"/>
  <c r="K313" i="28"/>
  <c r="L83" i="25"/>
  <c r="D340" i="25"/>
  <c r="O160" i="25"/>
  <c r="O309" i="30"/>
  <c r="E221" i="30"/>
  <c r="M286" i="28"/>
  <c r="J75" i="25"/>
  <c r="L508" i="30"/>
  <c r="J327" i="28"/>
  <c r="P589" i="28"/>
  <c r="E800" i="30"/>
  <c r="Q869" i="28"/>
  <c r="M470" i="28"/>
  <c r="S800" i="28"/>
  <c r="S873" i="28"/>
  <c r="G369" i="25"/>
  <c r="C46" i="25"/>
  <c r="O72" i="25"/>
  <c r="N192" i="30"/>
  <c r="B210" i="30"/>
  <c r="J379" i="25"/>
  <c r="E444" i="30"/>
  <c r="E678" i="30"/>
  <c r="Q455" i="28"/>
  <c r="J5" i="25"/>
  <c r="M293" i="30"/>
  <c r="S488" i="28"/>
  <c r="G86" i="28"/>
  <c r="G895" i="28"/>
  <c r="L25" i="22"/>
  <c r="J853" i="28"/>
  <c r="S121" i="28"/>
  <c r="Q712" i="28"/>
  <c r="L111" i="25"/>
  <c r="Q883" i="28"/>
  <c r="M101" i="25"/>
  <c r="N591" i="28"/>
  <c r="G358" i="28"/>
  <c r="P230" i="28"/>
  <c r="H836" i="28"/>
  <c r="G436" i="28"/>
  <c r="H81" i="28"/>
  <c r="J233" i="25"/>
  <c r="P666" i="28"/>
  <c r="G471" i="28"/>
  <c r="N241" i="28"/>
  <c r="G19" i="28"/>
  <c r="G140" i="25"/>
  <c r="O464" i="30"/>
  <c r="P460" i="28"/>
  <c r="N737" i="28"/>
  <c r="N813" i="28"/>
  <c r="I186" i="25"/>
  <c r="H455" i="28"/>
  <c r="S384" i="28"/>
  <c r="H812" i="28"/>
  <c r="L329" i="25"/>
  <c r="D345" i="30"/>
  <c r="H178" i="28"/>
  <c r="F278" i="25"/>
  <c r="P657" i="28"/>
  <c r="I300" i="25"/>
  <c r="G351" i="25"/>
  <c r="I252" i="25"/>
  <c r="M747" i="28"/>
  <c r="M549" i="28"/>
  <c r="M130" i="25"/>
  <c r="H84" i="28"/>
  <c r="P818" i="28"/>
  <c r="M385" i="25"/>
  <c r="M149" i="25"/>
  <c r="I111" i="25"/>
  <c r="C354" i="25"/>
  <c r="O245" i="25"/>
  <c r="H510" i="30"/>
  <c r="M20" i="25"/>
  <c r="O362" i="25"/>
  <c r="M555" i="28"/>
  <c r="O91" i="25"/>
  <c r="K468" i="28"/>
  <c r="C267" i="25"/>
  <c r="G136" i="28"/>
  <c r="P448" i="28"/>
  <c r="I109" i="25"/>
  <c r="M614" i="28"/>
  <c r="L286" i="25"/>
  <c r="G165" i="28"/>
  <c r="J686" i="28"/>
  <c r="S737" i="28"/>
  <c r="M334" i="30"/>
  <c r="S495" i="28"/>
  <c r="H164" i="28"/>
  <c r="M19" i="30"/>
  <c r="C92" i="25"/>
  <c r="I144" i="25"/>
  <c r="M91" i="25"/>
  <c r="P670" i="28"/>
  <c r="P179" i="28"/>
  <c r="I118" i="30"/>
  <c r="M534" i="28"/>
  <c r="B420" i="30"/>
  <c r="L354" i="25"/>
  <c r="P32" i="28"/>
  <c r="P735" i="28"/>
  <c r="G225" i="25"/>
  <c r="K881" i="28"/>
  <c r="M29" i="25"/>
  <c r="M28" i="25"/>
  <c r="C327" i="25"/>
  <c r="N624" i="28"/>
  <c r="Q560" i="28"/>
  <c r="N429" i="28"/>
  <c r="G400" i="28"/>
  <c r="S546" i="28"/>
  <c r="C212" i="25"/>
  <c r="N93" i="28"/>
  <c r="J140" i="30"/>
  <c r="J386" i="25"/>
  <c r="G178" i="30"/>
  <c r="M238" i="25"/>
  <c r="F376" i="25"/>
  <c r="J848" i="28"/>
  <c r="D71" i="25"/>
  <c r="J190" i="28"/>
  <c r="S112" i="28"/>
  <c r="Q568" i="28"/>
  <c r="J369" i="28"/>
  <c r="K507" i="28"/>
  <c r="S359" i="28"/>
  <c r="M54" i="25"/>
  <c r="Q391" i="28"/>
  <c r="P708" i="28"/>
  <c r="M632" i="28"/>
  <c r="H667" i="28"/>
  <c r="D32" i="30"/>
  <c r="K863" i="28"/>
  <c r="S570" i="28"/>
  <c r="H130" i="28"/>
  <c r="L101" i="25"/>
  <c r="N576" i="28"/>
  <c r="G93" i="25"/>
  <c r="M218" i="25"/>
  <c r="D107" i="25"/>
  <c r="S541" i="28"/>
  <c r="J575" i="30"/>
  <c r="H801" i="28"/>
  <c r="S403" i="28"/>
  <c r="S203" i="28"/>
  <c r="P209" i="28"/>
  <c r="F140" i="25"/>
  <c r="J748" i="28"/>
  <c r="M282" i="25"/>
  <c r="M202" i="25"/>
  <c r="J689" i="28"/>
  <c r="G159" i="30"/>
  <c r="M736" i="28"/>
  <c r="M38" i="25"/>
  <c r="N585" i="28"/>
  <c r="M81" i="25"/>
  <c r="K314" i="28"/>
  <c r="P717" i="28"/>
  <c r="S661" i="28"/>
  <c r="H284" i="28"/>
  <c r="J441" i="28"/>
  <c r="G382" i="25"/>
  <c r="I29" i="30"/>
  <c r="L309" i="25"/>
  <c r="D304" i="25"/>
  <c r="J372" i="25"/>
  <c r="M164" i="25"/>
  <c r="M310" i="28"/>
  <c r="Q753" i="28"/>
  <c r="J255" i="25"/>
  <c r="P793" i="28"/>
  <c r="H565" i="28"/>
  <c r="Q71" i="28"/>
  <c r="N20" i="28"/>
  <c r="O106" i="30"/>
  <c r="J757" i="28"/>
  <c r="G713" i="28"/>
  <c r="J352" i="25"/>
  <c r="P861" i="28"/>
  <c r="L325" i="25"/>
  <c r="J253" i="25"/>
  <c r="M617" i="28"/>
  <c r="G809" i="28"/>
  <c r="Q548" i="28"/>
  <c r="P312" i="28"/>
  <c r="S584" i="28"/>
  <c r="L348" i="25"/>
  <c r="K63" i="28"/>
  <c r="S245" i="28"/>
  <c r="M622" i="28"/>
  <c r="S893" i="28"/>
  <c r="O351" i="25"/>
  <c r="B142" i="30"/>
  <c r="Q488" i="28"/>
  <c r="J177" i="25"/>
  <c r="J812" i="28"/>
  <c r="S113" i="28"/>
  <c r="P249" i="28"/>
  <c r="F98" i="25"/>
  <c r="I104" i="25"/>
  <c r="M744" i="28"/>
  <c r="S815" i="28"/>
  <c r="J417" i="28"/>
  <c r="S632" i="28"/>
  <c r="I146" i="25"/>
  <c r="G535" i="28"/>
  <c r="E802" i="30"/>
  <c r="H454" i="28"/>
  <c r="P565" i="28"/>
  <c r="H371" i="28"/>
  <c r="S875" i="28"/>
  <c r="D34" i="25"/>
  <c r="K701" i="28"/>
  <c r="H875" i="28"/>
  <c r="O64" i="25"/>
  <c r="C98" i="25"/>
  <c r="S878" i="28"/>
  <c r="C370" i="25"/>
  <c r="J350" i="30"/>
  <c r="G641" i="28"/>
  <c r="D172" i="25"/>
  <c r="S684" i="28"/>
  <c r="Q759" i="28"/>
  <c r="N244" i="28"/>
  <c r="L76" i="25"/>
  <c r="M182" i="25"/>
  <c r="C208" i="25"/>
  <c r="S531" i="28"/>
  <c r="L323" i="30"/>
  <c r="M361" i="25"/>
  <c r="D133" i="25"/>
  <c r="K692" i="28"/>
  <c r="M512" i="28"/>
  <c r="M469" i="28"/>
  <c r="M124" i="28"/>
  <c r="G248" i="28"/>
  <c r="D241" i="25"/>
  <c r="L121" i="25"/>
  <c r="L140" i="25"/>
  <c r="O192" i="25"/>
  <c r="S655" i="28"/>
  <c r="D385" i="25"/>
  <c r="L190" i="30"/>
  <c r="P213" i="28"/>
  <c r="I297" i="25"/>
  <c r="M208" i="28"/>
  <c r="S831" i="28"/>
  <c r="N80" i="30"/>
  <c r="D110" i="25"/>
  <c r="G71" i="30"/>
  <c r="K559" i="28"/>
  <c r="S602" i="28"/>
  <c r="N539" i="28"/>
  <c r="H142" i="28"/>
  <c r="P406" i="28"/>
  <c r="M195" i="28"/>
  <c r="L269" i="30"/>
  <c r="M596" i="30"/>
  <c r="J304" i="28"/>
  <c r="Q360" i="28"/>
  <c r="C349" i="25"/>
  <c r="E36" i="30"/>
  <c r="Q112" i="28"/>
  <c r="H79" i="30"/>
  <c r="J633" i="28"/>
  <c r="G155" i="25"/>
  <c r="C338" i="25"/>
  <c r="D75" i="25"/>
  <c r="Q145" i="28"/>
  <c r="G692" i="28"/>
  <c r="N699" i="28"/>
  <c r="M270" i="25"/>
  <c r="C359" i="25"/>
  <c r="O188" i="25"/>
  <c r="L471" i="30"/>
  <c r="Q857" i="28"/>
  <c r="L117" i="30"/>
  <c r="C325" i="30"/>
  <c r="H546" i="28"/>
  <c r="M108" i="30"/>
  <c r="E43" i="30"/>
  <c r="L248" i="25"/>
  <c r="E166" i="30"/>
  <c r="F47" i="25"/>
  <c r="S644" i="28"/>
  <c r="S471" i="28"/>
  <c r="G519" i="28"/>
  <c r="K659" i="28"/>
  <c r="G119" i="28"/>
  <c r="D70" i="25"/>
  <c r="Q496" i="28"/>
  <c r="K110" i="28"/>
  <c r="F126" i="25"/>
  <c r="S28" i="28"/>
  <c r="C379" i="25"/>
  <c r="P66" i="28"/>
  <c r="I76" i="30"/>
  <c r="H112" i="30"/>
  <c r="B281" i="30"/>
  <c r="H422" i="28"/>
  <c r="J469" i="28"/>
  <c r="J3" i="30"/>
  <c r="E129" i="30"/>
  <c r="P651" i="28"/>
  <c r="N319" i="30"/>
  <c r="B379" i="30"/>
  <c r="L41" i="30"/>
  <c r="M411" i="28"/>
  <c r="M350" i="28"/>
  <c r="G694" i="30"/>
  <c r="S504" i="28"/>
  <c r="M796" i="28"/>
  <c r="M204" i="30"/>
  <c r="N232" i="30"/>
  <c r="L220" i="25"/>
  <c r="J502" i="28"/>
  <c r="S193" i="28"/>
  <c r="N643" i="28"/>
  <c r="G787" i="28"/>
  <c r="G850" i="28"/>
  <c r="S162" i="28"/>
  <c r="I306" i="25"/>
  <c r="H724" i="28"/>
  <c r="N353" i="30"/>
  <c r="G46" i="28"/>
  <c r="H403" i="28"/>
  <c r="H160" i="30"/>
  <c r="S421" i="28"/>
  <c r="J462" i="28"/>
  <c r="M788" i="28"/>
  <c r="N680" i="28"/>
  <c r="H40" i="22"/>
  <c r="L356" i="25"/>
  <c r="C92" i="30"/>
  <c r="S742" i="28"/>
  <c r="J214" i="28"/>
  <c r="D344" i="25"/>
  <c r="F247" i="25"/>
  <c r="G266" i="25"/>
  <c r="O12" i="30"/>
  <c r="F20" i="18"/>
  <c r="J62" i="30"/>
  <c r="K662" i="28"/>
  <c r="I95" i="25"/>
  <c r="N616" i="28"/>
  <c r="D135" i="25"/>
  <c r="G542" i="28"/>
  <c r="E2" i="30"/>
  <c r="N338" i="28"/>
  <c r="K506" i="28"/>
  <c r="M177" i="30"/>
  <c r="M37" i="25"/>
  <c r="C164" i="30"/>
  <c r="N143" i="28"/>
  <c r="C185" i="25"/>
  <c r="H187" i="28"/>
  <c r="L128" i="25"/>
  <c r="S688" i="28"/>
  <c r="K893" i="28"/>
  <c r="M391" i="28"/>
  <c r="M198" i="25"/>
  <c r="G118" i="25"/>
  <c r="G450" i="30"/>
  <c r="J880" i="28"/>
  <c r="J47" i="25"/>
  <c r="I291" i="30"/>
  <c r="N869" i="28"/>
  <c r="I189" i="25"/>
  <c r="C286" i="25"/>
  <c r="F326" i="25"/>
  <c r="K534" i="28"/>
  <c r="Q466" i="28"/>
  <c r="J117" i="25"/>
  <c r="J280" i="25"/>
  <c r="I138" i="25"/>
  <c r="I77" i="25"/>
  <c r="L211" i="25"/>
  <c r="J883" i="28"/>
  <c r="O310" i="30"/>
  <c r="J150" i="25"/>
  <c r="J530" i="28"/>
  <c r="K43" i="28"/>
  <c r="C357" i="25"/>
  <c r="J215" i="28"/>
  <c r="I286" i="25"/>
  <c r="H489" i="28"/>
  <c r="P15" i="28"/>
  <c r="P788" i="28"/>
  <c r="H530" i="28"/>
  <c r="M356" i="25"/>
  <c r="Q274" i="28"/>
  <c r="H585" i="30"/>
  <c r="G9" i="25"/>
  <c r="L362" i="25"/>
  <c r="H12" i="30"/>
  <c r="D109" i="25"/>
  <c r="C329" i="30"/>
  <c r="F142" i="25"/>
  <c r="S492" i="28"/>
  <c r="S722" i="28"/>
  <c r="H643" i="28"/>
  <c r="G71" i="28"/>
  <c r="N91" i="30"/>
  <c r="M127" i="25"/>
  <c r="M131" i="25"/>
  <c r="H705" i="28"/>
  <c r="J223" i="28"/>
  <c r="L39" i="25"/>
  <c r="P543" i="28"/>
  <c r="L67" i="25"/>
  <c r="M326" i="25"/>
  <c r="G887" i="28"/>
  <c r="K576" i="28"/>
  <c r="I182" i="25"/>
  <c r="J119" i="25"/>
  <c r="F207" i="25"/>
  <c r="J559" i="28"/>
  <c r="J727" i="28"/>
  <c r="J14" i="25"/>
  <c r="O349" i="25"/>
  <c r="M335" i="25"/>
  <c r="K521" i="28"/>
  <c r="P522" i="28"/>
  <c r="H686" i="28"/>
  <c r="I44" i="25"/>
  <c r="M158" i="25"/>
  <c r="O25" i="25"/>
  <c r="H802" i="28"/>
  <c r="N161" i="28"/>
  <c r="O240" i="25"/>
  <c r="C364" i="25"/>
  <c r="F80" i="25"/>
  <c r="M859" i="28"/>
  <c r="L65" i="25"/>
  <c r="H326" i="28"/>
  <c r="D383" i="25"/>
  <c r="P836" i="28"/>
  <c r="O71" i="25"/>
  <c r="K851" i="28"/>
  <c r="D23" i="25"/>
  <c r="D51" i="25"/>
  <c r="L71" i="25"/>
  <c r="P849" i="28"/>
  <c r="G553" i="28"/>
  <c r="F272" i="25"/>
  <c r="G174" i="25"/>
  <c r="C669" i="30"/>
  <c r="D163" i="25"/>
  <c r="M77" i="25"/>
  <c r="H223" i="28"/>
  <c r="I110" i="25"/>
  <c r="D68" i="25"/>
  <c r="F124" i="25"/>
  <c r="J98" i="25"/>
  <c r="N81" i="28"/>
  <c r="G723" i="28"/>
  <c r="S654" i="28"/>
  <c r="J674" i="28"/>
  <c r="G856" i="28"/>
  <c r="M572" i="28"/>
  <c r="L20" i="25"/>
  <c r="M290" i="25"/>
  <c r="F246" i="25"/>
  <c r="G8" i="30"/>
  <c r="C296" i="25"/>
  <c r="O129" i="25"/>
  <c r="Q827" i="28"/>
  <c r="Q585" i="28"/>
  <c r="J164" i="28"/>
  <c r="H19" i="28"/>
  <c r="C43" i="25"/>
  <c r="G415" i="28"/>
  <c r="K433" i="28"/>
  <c r="P131" i="28"/>
  <c r="J248" i="30"/>
  <c r="M636" i="28"/>
  <c r="H839" i="28"/>
  <c r="J375" i="28"/>
  <c r="C317" i="30"/>
  <c r="J669" i="28"/>
  <c r="C13" i="29"/>
  <c r="E98" i="30"/>
  <c r="F133" i="25"/>
  <c r="H516" i="28"/>
  <c r="J388" i="28"/>
  <c r="G262" i="25"/>
  <c r="N217" i="28"/>
  <c r="J787" i="28"/>
  <c r="G371" i="25"/>
  <c r="K470" i="28"/>
  <c r="C375" i="25"/>
  <c r="S205" i="28"/>
  <c r="G278" i="28"/>
  <c r="O231" i="25"/>
  <c r="I324" i="25"/>
  <c r="N218" i="28"/>
  <c r="G735" i="28"/>
  <c r="E81" i="30"/>
  <c r="D115" i="25"/>
  <c r="K650" i="28"/>
  <c r="M638" i="28"/>
  <c r="S482" i="28"/>
  <c r="Q456" i="28"/>
  <c r="S797" i="28"/>
  <c r="Q239" i="28"/>
  <c r="C377" i="25"/>
  <c r="J210" i="30"/>
  <c r="I8" i="30"/>
  <c r="J612" i="28"/>
  <c r="J171" i="30"/>
  <c r="M497" i="28"/>
  <c r="Q876" i="28"/>
  <c r="B53" i="30"/>
  <c r="J149" i="30"/>
  <c r="M115" i="25"/>
  <c r="J337" i="25"/>
  <c r="J553" i="28"/>
  <c r="J350" i="25"/>
  <c r="Q361" i="28"/>
  <c r="L190" i="25"/>
  <c r="M282" i="28"/>
  <c r="N545" i="28"/>
  <c r="M668" i="28"/>
  <c r="H392" i="28"/>
  <c r="B149" i="30"/>
  <c r="F226" i="25"/>
  <c r="D635" i="30"/>
  <c r="G550" i="28"/>
  <c r="G380" i="25"/>
  <c r="I77" i="30"/>
  <c r="K281" i="28"/>
  <c r="M656" i="30"/>
  <c r="M297" i="25"/>
  <c r="K585" i="28"/>
  <c r="P619" i="28"/>
  <c r="J666" i="28"/>
  <c r="N488" i="28"/>
  <c r="C276" i="25"/>
  <c r="I223" i="30"/>
  <c r="G146" i="25"/>
  <c r="G458" i="28"/>
  <c r="H483" i="28"/>
  <c r="N581" i="28"/>
  <c r="M62" i="28"/>
  <c r="S694" i="28"/>
  <c r="K451" i="28"/>
  <c r="J319" i="28"/>
  <c r="O319" i="25"/>
  <c r="D84" i="25"/>
  <c r="G290" i="28"/>
  <c r="O342" i="25"/>
  <c r="N293" i="28"/>
  <c r="J864" i="28"/>
  <c r="I47" i="25"/>
  <c r="G99" i="25"/>
  <c r="L351" i="30"/>
  <c r="N525" i="28"/>
  <c r="G378" i="25"/>
  <c r="Q614" i="28"/>
  <c r="J157" i="25"/>
  <c r="N228" i="30"/>
  <c r="I227" i="25"/>
  <c r="N381" i="28"/>
  <c r="G364" i="25"/>
  <c r="N565" i="30"/>
  <c r="J700" i="28"/>
  <c r="H623" i="28"/>
  <c r="S877" i="28"/>
  <c r="S599" i="28"/>
  <c r="I335" i="30"/>
  <c r="J476" i="28"/>
  <c r="Q526" i="28"/>
  <c r="J87" i="25"/>
  <c r="J97" i="25"/>
  <c r="C478" i="30"/>
  <c r="J298" i="30"/>
  <c r="M276" i="25"/>
  <c r="G616" i="30"/>
  <c r="F230" i="25"/>
  <c r="K864" i="28"/>
  <c r="K640" i="28"/>
  <c r="E161" i="30"/>
  <c r="P573" i="28"/>
  <c r="Q493" i="28"/>
  <c r="L19" i="25"/>
  <c r="K557" i="28"/>
  <c r="C285" i="25"/>
  <c r="H735" i="28"/>
  <c r="M349" i="25"/>
  <c r="M480" i="28"/>
  <c r="M129" i="25"/>
  <c r="G796" i="28"/>
  <c r="D335" i="25"/>
  <c r="O82" i="25"/>
  <c r="I118" i="25"/>
  <c r="O175" i="25"/>
  <c r="P715" i="28"/>
  <c r="H496" i="28"/>
  <c r="Q290" i="28"/>
  <c r="G246" i="25"/>
  <c r="J265" i="25"/>
  <c r="K733" i="28"/>
  <c r="M144" i="25"/>
  <c r="Q867" i="28"/>
  <c r="Q50" i="28"/>
  <c r="J63" i="25"/>
  <c r="G56" i="25"/>
  <c r="H193" i="28"/>
  <c r="I222" i="25"/>
  <c r="Q806" i="28"/>
  <c r="M284" i="28"/>
  <c r="H7" i="22"/>
  <c r="I119" i="25"/>
  <c r="M829" i="28"/>
  <c r="D134" i="25"/>
  <c r="O497" i="30"/>
  <c r="M29" i="28"/>
  <c r="J710" i="28"/>
  <c r="H621" i="28"/>
  <c r="N350" i="28"/>
  <c r="D313" i="25"/>
  <c r="I122" i="25"/>
  <c r="P28" i="28"/>
  <c r="M186" i="25"/>
  <c r="G16" i="30"/>
  <c r="L16" i="25"/>
  <c r="I258" i="25"/>
  <c r="F117" i="25"/>
  <c r="J211" i="25"/>
  <c r="O28" i="25"/>
  <c r="C179" i="25"/>
  <c r="O302" i="25"/>
  <c r="M443" i="28"/>
  <c r="J213" i="25"/>
  <c r="H402" i="28"/>
  <c r="O339" i="25"/>
  <c r="G330" i="25"/>
  <c r="S41" i="28"/>
  <c r="M646" i="28"/>
  <c r="L387" i="25"/>
  <c r="S857" i="28"/>
  <c r="P167" i="28"/>
  <c r="Q865" i="28"/>
  <c r="I218" i="25"/>
  <c r="F285" i="25"/>
  <c r="L270" i="25"/>
  <c r="F108" i="25"/>
  <c r="K809" i="28"/>
  <c r="H771" i="28"/>
  <c r="J513" i="28"/>
  <c r="M351" i="28"/>
  <c r="J827" i="28"/>
  <c r="K716" i="28"/>
  <c r="N638" i="28"/>
  <c r="Q328" i="28"/>
  <c r="D348" i="25"/>
  <c r="O159" i="25"/>
  <c r="Q559" i="28"/>
  <c r="J356" i="25"/>
  <c r="I103" i="25"/>
  <c r="D215" i="25"/>
  <c r="P282" i="28"/>
  <c r="N774" i="28"/>
  <c r="P54" i="28"/>
  <c r="J517" i="28"/>
  <c r="L53" i="25"/>
  <c r="O369" i="25"/>
  <c r="C310" i="25"/>
  <c r="M420" i="28"/>
  <c r="M7" i="25"/>
  <c r="J164" i="25"/>
  <c r="L185" i="25"/>
  <c r="K855" i="28"/>
  <c r="S607" i="28"/>
  <c r="J130" i="25"/>
  <c r="G166" i="25"/>
  <c r="F244" i="25"/>
  <c r="E808" i="30"/>
  <c r="C361" i="25"/>
  <c r="Q607" i="28"/>
  <c r="F215" i="25"/>
  <c r="H299" i="28"/>
  <c r="J563" i="28"/>
  <c r="Q731" i="28"/>
  <c r="G221" i="30"/>
  <c r="G181" i="28"/>
  <c r="Q860" i="28"/>
  <c r="G875" i="28"/>
  <c r="I371" i="25"/>
  <c r="P275" i="28"/>
  <c r="I251" i="25"/>
  <c r="S556" i="28"/>
  <c r="D59" i="25"/>
  <c r="C485" i="30"/>
  <c r="G301" i="28"/>
  <c r="D368" i="25"/>
  <c r="M652" i="30"/>
  <c r="H710" i="28"/>
  <c r="C328" i="25"/>
  <c r="S111" i="28"/>
  <c r="D584" i="30"/>
  <c r="G285" i="30"/>
  <c r="C30" i="25"/>
  <c r="M741" i="28"/>
  <c r="O165" i="25"/>
  <c r="N756" i="28"/>
  <c r="H216" i="28"/>
  <c r="P591" i="28"/>
  <c r="Q154" i="28"/>
  <c r="Q59" i="28"/>
  <c r="L150" i="25"/>
  <c r="S557" i="28"/>
  <c r="J416" i="28"/>
  <c r="B33" i="31"/>
  <c r="G290" i="25"/>
  <c r="K324" i="28"/>
  <c r="P799" i="28"/>
  <c r="G693" i="28"/>
  <c r="M353" i="25"/>
  <c r="I292" i="25"/>
  <c r="M40" i="25"/>
  <c r="M778" i="28"/>
  <c r="G589" i="28"/>
  <c r="Q569" i="28"/>
  <c r="I383" i="25"/>
  <c r="J335" i="25"/>
  <c r="I311" i="25"/>
  <c r="P879" i="28"/>
  <c r="J51" i="28"/>
  <c r="C343" i="25"/>
  <c r="F74" i="25"/>
  <c r="N659" i="28"/>
  <c r="K140" i="28"/>
  <c r="Q52" i="28"/>
  <c r="N365" i="28"/>
  <c r="Q565" i="28"/>
  <c r="G812" i="28"/>
  <c r="N320" i="30"/>
  <c r="J374" i="28"/>
  <c r="N260" i="30"/>
  <c r="J64" i="28"/>
  <c r="D109" i="30"/>
  <c r="K871" i="28"/>
  <c r="Q268" i="28"/>
  <c r="N674" i="28"/>
  <c r="L120" i="25"/>
  <c r="Q429" i="28"/>
  <c r="J21" i="25"/>
  <c r="G894" i="28"/>
  <c r="G101" i="28"/>
  <c r="P308" i="28"/>
  <c r="P840" i="28"/>
  <c r="L78" i="25"/>
  <c r="M117" i="25"/>
  <c r="S231" i="28"/>
  <c r="S803" i="28"/>
  <c r="M147" i="28"/>
  <c r="G488" i="28"/>
  <c r="L655" i="30"/>
  <c r="G159" i="25"/>
  <c r="J565" i="28"/>
  <c r="I405" i="30"/>
  <c r="O72" i="30"/>
  <c r="P755" i="28"/>
  <c r="S248" i="28"/>
  <c r="Q40" i="28"/>
  <c r="M707" i="28"/>
  <c r="P646" i="28"/>
  <c r="C358" i="25"/>
  <c r="K396" i="28"/>
  <c r="S267" i="28"/>
  <c r="J212" i="30"/>
  <c r="M112" i="25"/>
  <c r="K753" i="28"/>
  <c r="J171" i="28"/>
  <c r="K300" i="28"/>
  <c r="Q472" i="28"/>
  <c r="M575" i="28"/>
  <c r="O221" i="25"/>
  <c r="Q601" i="28"/>
  <c r="P277" i="28"/>
  <c r="H30" i="28"/>
  <c r="M733" i="28"/>
  <c r="S636" i="28"/>
  <c r="N209" i="28"/>
  <c r="P878" i="28"/>
  <c r="J380" i="28"/>
  <c r="D157" i="25"/>
  <c r="C103" i="30"/>
  <c r="Q416" i="28"/>
  <c r="C19" i="21"/>
  <c r="D67" i="25"/>
  <c r="F252" i="25"/>
  <c r="H396" i="28"/>
  <c r="F268" i="25"/>
  <c r="J198" i="25"/>
  <c r="Q610" i="28"/>
  <c r="P737" i="28"/>
  <c r="O344" i="25"/>
  <c r="P435" i="28"/>
  <c r="G615" i="28"/>
  <c r="P689" i="28"/>
  <c r="D64" i="25"/>
  <c r="C25" i="21"/>
  <c r="O285" i="25"/>
  <c r="J227" i="28"/>
  <c r="M19" i="25"/>
  <c r="L217" i="25"/>
  <c r="M463" i="28"/>
  <c r="F77" i="18"/>
  <c r="I15" i="25"/>
  <c r="G68" i="28"/>
  <c r="D80" i="25"/>
  <c r="M430" i="28"/>
  <c r="M527" i="28"/>
  <c r="M432" i="28"/>
  <c r="P324" i="28"/>
  <c r="O540" i="30"/>
  <c r="S649" i="28"/>
  <c r="C8" i="25"/>
  <c r="N43" i="28"/>
  <c r="G277" i="25"/>
  <c r="G228" i="28"/>
  <c r="S515" i="28"/>
  <c r="S580" i="28"/>
  <c r="M247" i="28"/>
  <c r="L392" i="30"/>
  <c r="P794" i="28"/>
  <c r="P884" i="28"/>
  <c r="M205" i="25"/>
  <c r="H307" i="30"/>
  <c r="D252" i="25"/>
  <c r="D47" i="25"/>
  <c r="C289" i="25"/>
  <c r="J296" i="28"/>
  <c r="G289" i="28"/>
  <c r="K727" i="28"/>
  <c r="S822" i="28"/>
  <c r="F160" i="25"/>
  <c r="N628" i="28"/>
  <c r="M887" i="28"/>
  <c r="D238" i="30"/>
  <c r="C483" i="30"/>
  <c r="M734" i="28"/>
  <c r="M364" i="25"/>
  <c r="D181" i="25"/>
  <c r="S436" i="28"/>
  <c r="Q836" i="28"/>
  <c r="I104" i="30"/>
  <c r="J163" i="25"/>
  <c r="M489" i="28"/>
  <c r="G129" i="25"/>
  <c r="P456" i="28"/>
  <c r="N745" i="28"/>
  <c r="M417" i="28"/>
  <c r="Q774" i="28"/>
  <c r="H46" i="30"/>
  <c r="G198" i="25"/>
  <c r="Q178" i="28"/>
  <c r="J300" i="28"/>
  <c r="J187" i="25"/>
  <c r="L198" i="30"/>
  <c r="C155" i="25"/>
  <c r="H832" i="28"/>
  <c r="Q714" i="28"/>
  <c r="C21" i="25"/>
  <c r="F110" i="25"/>
  <c r="I4" i="25"/>
  <c r="G4" i="25"/>
  <c r="N764" i="28"/>
  <c r="G106" i="25"/>
  <c r="J284" i="25"/>
  <c r="H98" i="28"/>
  <c r="G493" i="28"/>
  <c r="H770" i="28"/>
  <c r="D296" i="30"/>
  <c r="P785" i="28"/>
  <c r="H322" i="30"/>
  <c r="G356" i="25"/>
  <c r="N51" i="30"/>
  <c r="E68" i="30"/>
  <c r="S56" i="28"/>
  <c r="H108" i="28"/>
  <c r="H726" i="28"/>
  <c r="Q673" i="28"/>
  <c r="S784" i="28"/>
  <c r="K444" i="28"/>
  <c r="D257" i="25"/>
  <c r="M825" i="28"/>
  <c r="C193" i="25"/>
  <c r="P461" i="28"/>
  <c r="G265" i="25"/>
  <c r="M655" i="28"/>
  <c r="N564" i="28"/>
  <c r="O27" i="30"/>
  <c r="C213" i="25"/>
  <c r="F13" i="25"/>
  <c r="J675" i="28"/>
  <c r="N389" i="28"/>
  <c r="J179" i="28"/>
  <c r="C254" i="25"/>
  <c r="Q517" i="28"/>
  <c r="L9" i="25"/>
  <c r="J691" i="28"/>
  <c r="I349" i="25"/>
  <c r="F302" i="25"/>
  <c r="N715" i="28"/>
  <c r="D664" i="30"/>
  <c r="I134" i="25"/>
  <c r="S861" i="28"/>
  <c r="M254" i="25"/>
  <c r="O152" i="25"/>
  <c r="Q818" i="28"/>
  <c r="I180" i="25"/>
  <c r="H350" i="28"/>
  <c r="Q576" i="28"/>
  <c r="M578" i="28"/>
  <c r="L197" i="25"/>
  <c r="G365" i="25"/>
  <c r="G758" i="28"/>
  <c r="S621" i="28"/>
  <c r="G572" i="28"/>
  <c r="G470" i="28"/>
  <c r="J283" i="25"/>
  <c r="F90" i="25"/>
  <c r="M659" i="28"/>
  <c r="N165" i="28"/>
  <c r="M245" i="25"/>
  <c r="G232" i="25"/>
  <c r="C261" i="25"/>
  <c r="S23" i="28"/>
  <c r="H598" i="28"/>
  <c r="B81" i="30"/>
  <c r="N84" i="28"/>
  <c r="J93" i="25"/>
  <c r="M877" i="28"/>
  <c r="G627" i="28"/>
  <c r="H467" i="28"/>
  <c r="Q513" i="28"/>
  <c r="O280" i="25"/>
  <c r="J120" i="28"/>
  <c r="K795" i="28"/>
  <c r="F14" i="25"/>
  <c r="G657" i="28"/>
  <c r="Q713" i="28"/>
  <c r="H219" i="28"/>
  <c r="N882" i="28"/>
  <c r="J477" i="28"/>
  <c r="J568" i="28"/>
  <c r="J604" i="28"/>
  <c r="Q822" i="28"/>
  <c r="Q579" i="28"/>
  <c r="H880" i="28"/>
  <c r="P525" i="28"/>
  <c r="N637" i="28"/>
  <c r="I69" i="25"/>
  <c r="P668" i="28"/>
  <c r="M876" i="28"/>
  <c r="N836" i="28"/>
  <c r="H732" i="28"/>
  <c r="F176" i="25"/>
  <c r="P253" i="28"/>
  <c r="H619" i="28"/>
  <c r="H502" i="28"/>
  <c r="N359" i="28"/>
  <c r="C119" i="25"/>
  <c r="P842" i="28"/>
  <c r="P858" i="28"/>
  <c r="P596" i="28"/>
  <c r="G240" i="25"/>
  <c r="K630" i="28"/>
  <c r="C261" i="30"/>
  <c r="S601" i="28"/>
  <c r="J122" i="25"/>
  <c r="P771" i="28"/>
  <c r="H308" i="28"/>
  <c r="Q42" i="28"/>
  <c r="P527" i="28"/>
  <c r="G352" i="28"/>
  <c r="G51" i="25"/>
  <c r="E488" i="30"/>
  <c r="B587" i="30"/>
  <c r="G287" i="28"/>
  <c r="Q243" i="28"/>
  <c r="P497" i="28"/>
  <c r="D13" i="25"/>
  <c r="L430" i="30"/>
  <c r="O40" i="30"/>
  <c r="F371" i="25"/>
  <c r="S349" i="28"/>
  <c r="M51" i="25"/>
  <c r="O246" i="25"/>
  <c r="N177" i="30"/>
  <c r="C227" i="25"/>
  <c r="N807" i="28"/>
  <c r="G135" i="25"/>
  <c r="L119" i="25"/>
  <c r="I305" i="25"/>
  <c r="K610" i="28"/>
  <c r="J32" i="28"/>
  <c r="J163" i="28"/>
  <c r="G151" i="25"/>
  <c r="M533" i="28"/>
  <c r="Q445" i="28"/>
  <c r="F288" i="25"/>
  <c r="N880" i="28"/>
  <c r="G569" i="28"/>
  <c r="J363" i="25"/>
  <c r="H23" i="28"/>
  <c r="B27" i="30"/>
  <c r="Q95" i="28"/>
  <c r="N251" i="30"/>
  <c r="H573" i="30"/>
  <c r="H28" i="28"/>
  <c r="K721" i="28"/>
  <c r="D317" i="30"/>
  <c r="N12" i="30"/>
  <c r="H157" i="28"/>
  <c r="N493" i="28"/>
  <c r="D360" i="30"/>
  <c r="L80" i="30"/>
  <c r="L293" i="25"/>
  <c r="D124" i="25"/>
  <c r="K440" i="28"/>
  <c r="M57" i="28"/>
  <c r="C384" i="25"/>
  <c r="M231" i="30"/>
  <c r="G232" i="28"/>
  <c r="G434" i="28"/>
  <c r="S699" i="28"/>
  <c r="N9" i="30"/>
  <c r="G339" i="28"/>
  <c r="S339" i="28"/>
  <c r="Q644" i="28"/>
  <c r="I354" i="25"/>
  <c r="F151" i="25"/>
  <c r="M862" i="28"/>
  <c r="N498" i="28"/>
  <c r="J104" i="28"/>
  <c r="N98" i="28"/>
  <c r="C318" i="25"/>
  <c r="L253" i="25"/>
  <c r="K589" i="28"/>
  <c r="C191" i="25"/>
  <c r="I229" i="30"/>
  <c r="D74" i="25"/>
  <c r="M339" i="25"/>
  <c r="N490" i="28"/>
  <c r="D7" i="30"/>
  <c r="G372" i="28"/>
  <c r="J768" i="28"/>
  <c r="G107" i="30"/>
  <c r="S806" i="28"/>
  <c r="O259" i="25"/>
  <c r="J148" i="28"/>
  <c r="F340" i="25"/>
  <c r="M278" i="25"/>
  <c r="J53" i="28"/>
  <c r="F64" i="25"/>
  <c r="M166" i="25"/>
  <c r="F211" i="25"/>
  <c r="L376" i="30"/>
  <c r="G549" i="28"/>
  <c r="P470" i="28"/>
  <c r="S468" i="28"/>
  <c r="G20" i="30"/>
  <c r="N388" i="28"/>
  <c r="O345" i="25"/>
  <c r="I359" i="25"/>
  <c r="J38" i="25"/>
  <c r="P740" i="28"/>
  <c r="G448" i="28"/>
  <c r="N413" i="28"/>
  <c r="M618" i="28"/>
  <c r="K29" i="28"/>
  <c r="S865" i="28"/>
  <c r="J854" i="28"/>
  <c r="M22" i="28"/>
  <c r="Q495" i="28"/>
  <c r="L74" i="25"/>
  <c r="J143" i="25"/>
  <c r="C258" i="25"/>
  <c r="M884" i="28"/>
  <c r="M159" i="25"/>
  <c r="P63" i="28"/>
  <c r="P656" i="28"/>
  <c r="Q499" i="28"/>
  <c r="I330" i="25"/>
  <c r="K393" i="28"/>
  <c r="N278" i="28"/>
  <c r="C116" i="25"/>
  <c r="M587" i="28"/>
  <c r="C277" i="25"/>
  <c r="J444" i="30"/>
  <c r="Q10" i="28"/>
  <c r="M234" i="25"/>
  <c r="K377" i="28"/>
  <c r="G59" i="25"/>
  <c r="J235" i="28"/>
  <c r="C127" i="30"/>
  <c r="K472" i="28"/>
  <c r="J795" i="28"/>
  <c r="E350" i="30"/>
  <c r="O195" i="25"/>
  <c r="L29" i="25"/>
  <c r="H451" i="28"/>
  <c r="G205" i="25"/>
  <c r="G686" i="28"/>
  <c r="B250" i="30"/>
  <c r="M327" i="28"/>
  <c r="G349" i="28"/>
  <c r="F94" i="25"/>
  <c r="D207" i="25"/>
  <c r="G777" i="28"/>
  <c r="C33" i="25"/>
  <c r="I316" i="25"/>
  <c r="H368" i="28"/>
  <c r="P391" i="28"/>
  <c r="Q134" i="28"/>
  <c r="O132" i="25"/>
  <c r="D365" i="25"/>
  <c r="O141" i="25"/>
  <c r="I111" i="30"/>
  <c r="P94" i="28"/>
  <c r="M333" i="28"/>
  <c r="I32" i="25"/>
  <c r="N598" i="28"/>
  <c r="L343" i="25"/>
  <c r="H877" i="28"/>
  <c r="J527" i="28"/>
  <c r="H348" i="28"/>
  <c r="G547" i="28"/>
  <c r="D58" i="25"/>
  <c r="H139" i="28"/>
  <c r="P745" i="28"/>
  <c r="J490" i="28"/>
  <c r="O143" i="30"/>
  <c r="P417" i="28"/>
  <c r="G564" i="28"/>
  <c r="J282" i="25"/>
  <c r="G273" i="25"/>
  <c r="O377" i="25"/>
  <c r="H600" i="28"/>
  <c r="I114" i="30"/>
  <c r="B408" i="30"/>
  <c r="P452" i="28"/>
  <c r="H837" i="28"/>
  <c r="N85" i="28"/>
  <c r="H334" i="28"/>
  <c r="F350" i="25"/>
  <c r="J332" i="30"/>
  <c r="J778" i="28"/>
  <c r="G773" i="28"/>
  <c r="O30" i="25"/>
  <c r="N887" i="28"/>
  <c r="G459" i="28"/>
  <c r="K653" i="28"/>
  <c r="J743" i="28"/>
  <c r="G319" i="25"/>
  <c r="O330" i="25"/>
  <c r="K888" i="28"/>
  <c r="D246" i="25"/>
  <c r="G324" i="25"/>
  <c r="G860" i="28"/>
  <c r="D176" i="25"/>
  <c r="G784" i="28"/>
  <c r="H707" i="28"/>
  <c r="C275" i="25"/>
  <c r="I345" i="25"/>
  <c r="K661" i="28"/>
  <c r="N123" i="28"/>
  <c r="L391" i="30"/>
  <c r="P724" i="28"/>
  <c r="G359" i="28"/>
  <c r="J609" i="28"/>
  <c r="I193" i="30"/>
  <c r="C145" i="25"/>
  <c r="J627" i="28"/>
  <c r="Q504" i="28"/>
  <c r="C73" i="25"/>
  <c r="M251" i="25"/>
  <c r="H273" i="30"/>
  <c r="M456" i="28"/>
  <c r="J805" i="28"/>
  <c r="S673" i="28"/>
  <c r="H441" i="28"/>
  <c r="L288" i="25"/>
  <c r="N891" i="28"/>
  <c r="J313" i="25"/>
  <c r="K884" i="28"/>
  <c r="G649" i="28"/>
  <c r="O295" i="25"/>
  <c r="J270" i="25"/>
  <c r="S759" i="28"/>
  <c r="M658" i="28"/>
  <c r="M619" i="28"/>
  <c r="N841" i="28"/>
  <c r="G254" i="28"/>
  <c r="D190" i="25"/>
  <c r="L126" i="25"/>
  <c r="L40" i="25"/>
  <c r="N777" i="28"/>
  <c r="D59" i="30"/>
  <c r="D146" i="25"/>
  <c r="P139" i="28"/>
  <c r="D236" i="25"/>
  <c r="P703" i="28"/>
  <c r="M208" i="25"/>
  <c r="G889" i="28"/>
  <c r="M475" i="28"/>
  <c r="Q620" i="28"/>
  <c r="H38" i="30"/>
  <c r="H656" i="28"/>
  <c r="Q527" i="28"/>
  <c r="M820" i="28"/>
  <c r="J59" i="30"/>
  <c r="H316" i="28"/>
  <c r="J15" i="25"/>
  <c r="G8" i="25"/>
  <c r="J302" i="25"/>
  <c r="M111" i="28"/>
  <c r="Q453" i="28"/>
  <c r="P535" i="28"/>
  <c r="M458" i="28"/>
  <c r="Q358" i="28"/>
  <c r="M100" i="25"/>
  <c r="N561" i="28"/>
  <c r="C9" i="27"/>
  <c r="N710" i="28"/>
  <c r="P350" i="28"/>
  <c r="D178" i="25"/>
  <c r="F344" i="25"/>
  <c r="O170" i="25"/>
  <c r="F84" i="25"/>
  <c r="G338" i="25"/>
  <c r="K623" i="28"/>
  <c r="J221" i="25"/>
  <c r="K500" i="28"/>
  <c r="Q522" i="28"/>
  <c r="K731" i="28"/>
  <c r="I196" i="25"/>
  <c r="H568" i="28"/>
  <c r="M220" i="30"/>
  <c r="F188" i="25"/>
  <c r="G345" i="25"/>
  <c r="D194" i="30"/>
  <c r="J115" i="25"/>
  <c r="J31" i="25"/>
  <c r="H13" i="28"/>
  <c r="Q209" i="28"/>
  <c r="P499" i="28"/>
  <c r="Q433" i="28"/>
  <c r="I261" i="30"/>
  <c r="H894" i="28"/>
  <c r="J305" i="25"/>
  <c r="O354" i="25"/>
  <c r="N294" i="28"/>
  <c r="J605" i="28"/>
  <c r="G156" i="28"/>
  <c r="D267" i="30"/>
  <c r="P292" i="28"/>
  <c r="F351" i="25"/>
  <c r="P568" i="28"/>
  <c r="N369" i="28"/>
  <c r="C42" i="25"/>
  <c r="S705" i="28"/>
  <c r="F95" i="25"/>
  <c r="K575" i="28"/>
  <c r="M143" i="28"/>
  <c r="M312" i="25"/>
  <c r="I133" i="25"/>
  <c r="M730" i="28"/>
  <c r="G293" i="28"/>
  <c r="K293" i="28"/>
  <c r="L299" i="30"/>
  <c r="S543" i="28"/>
  <c r="N716" i="28"/>
  <c r="I328" i="25"/>
  <c r="P20" i="28"/>
  <c r="J266" i="28"/>
  <c r="J694" i="28"/>
  <c r="P885" i="28"/>
  <c r="Q394" i="28"/>
  <c r="D22" i="30"/>
  <c r="N57" i="30"/>
  <c r="I125" i="25"/>
  <c r="I143" i="25"/>
  <c r="F320" i="25"/>
  <c r="I233" i="25"/>
  <c r="F263" i="25"/>
  <c r="P643" i="28"/>
  <c r="J851" i="28"/>
  <c r="G24" i="28"/>
  <c r="Q787" i="28"/>
  <c r="G715" i="28"/>
  <c r="E210" i="30"/>
  <c r="L320" i="25"/>
  <c r="Q831" i="28"/>
  <c r="G36" i="25"/>
  <c r="M179" i="25"/>
  <c r="M76" i="25"/>
  <c r="M252" i="28"/>
  <c r="C124" i="25"/>
  <c r="C803" i="30"/>
  <c r="L271" i="25"/>
  <c r="I179" i="25"/>
  <c r="N196" i="28"/>
  <c r="L239" i="25"/>
  <c r="J328" i="28"/>
  <c r="O223" i="25"/>
  <c r="H863" i="28"/>
  <c r="Q389" i="28"/>
  <c r="J23" i="30"/>
  <c r="Q437" i="28"/>
  <c r="H342" i="30"/>
  <c r="F182" i="25"/>
  <c r="G81" i="25"/>
  <c r="J67" i="25"/>
  <c r="G201" i="28"/>
  <c r="H255" i="30"/>
  <c r="D382" i="25"/>
  <c r="K778" i="28"/>
  <c r="K203" i="28"/>
  <c r="N229" i="28"/>
  <c r="M263" i="25"/>
  <c r="J400" i="28"/>
  <c r="O275" i="25"/>
  <c r="N380" i="28"/>
  <c r="K617" i="28"/>
  <c r="F9" i="25"/>
  <c r="J750" i="28"/>
  <c r="Q533" i="28"/>
  <c r="N665" i="28"/>
  <c r="J133" i="25"/>
  <c r="M732" i="28"/>
  <c r="I271" i="25"/>
  <c r="Q665" i="28"/>
  <c r="H714" i="28"/>
  <c r="L281" i="25"/>
  <c r="Q475" i="28"/>
  <c r="L302" i="25"/>
  <c r="N68" i="30"/>
  <c r="S631" i="28"/>
  <c r="G115" i="25"/>
  <c r="S728" i="28"/>
  <c r="L87" i="25"/>
  <c r="I378" i="25"/>
  <c r="G654" i="28"/>
  <c r="M519" i="28"/>
  <c r="P163" i="28"/>
  <c r="D187" i="25"/>
  <c r="C316" i="25"/>
  <c r="M341" i="25"/>
  <c r="Q632" i="28"/>
  <c r="F216" i="25"/>
  <c r="G604" i="28"/>
  <c r="P463" i="28"/>
  <c r="N817" i="28"/>
  <c r="L213" i="25"/>
  <c r="I240" i="25"/>
  <c r="J376" i="25"/>
  <c r="L156" i="25"/>
  <c r="D12" i="30"/>
  <c r="D173" i="30"/>
  <c r="S641" i="28"/>
  <c r="P447" i="28"/>
  <c r="S365" i="28"/>
  <c r="M242" i="25"/>
  <c r="N295" i="30"/>
  <c r="J230" i="25"/>
  <c r="M300" i="25"/>
  <c r="F284" i="25"/>
  <c r="D12" i="25"/>
  <c r="G350" i="25"/>
  <c r="K188" i="28"/>
  <c r="O54" i="30"/>
  <c r="D285" i="25"/>
  <c r="J39" i="30"/>
  <c r="E240" i="30"/>
  <c r="G5" i="25"/>
  <c r="G30" i="28"/>
  <c r="G478" i="28"/>
  <c r="K503" i="28"/>
  <c r="F123" i="25"/>
  <c r="O140" i="25"/>
  <c r="L328" i="25"/>
  <c r="D14" i="30"/>
  <c r="O323" i="25"/>
  <c r="J15" i="28"/>
  <c r="F15" i="18"/>
  <c r="Q792" i="28"/>
  <c r="I268" i="25"/>
  <c r="K562" i="28"/>
  <c r="H150" i="30"/>
  <c r="J349" i="25"/>
  <c r="D239" i="25"/>
  <c r="S450" i="28"/>
  <c r="Q848" i="28"/>
  <c r="C283" i="25"/>
  <c r="P728" i="28"/>
  <c r="S83" i="28"/>
  <c r="C113" i="25"/>
  <c r="I234" i="25"/>
  <c r="H398" i="28"/>
  <c r="G452" i="28"/>
  <c r="P894" i="28"/>
  <c r="J250" i="28"/>
  <c r="O209" i="25"/>
  <c r="O117" i="25"/>
  <c r="P159" i="28"/>
  <c r="D227" i="30"/>
  <c r="K27" i="28"/>
  <c r="C215" i="30"/>
  <c r="O74" i="25"/>
  <c r="G329" i="25"/>
  <c r="J108" i="25"/>
  <c r="K224" i="28"/>
  <c r="D265" i="25"/>
  <c r="K700" i="28"/>
  <c r="S80" i="28"/>
  <c r="J306" i="25"/>
  <c r="F120" i="25"/>
  <c r="F46" i="25"/>
  <c r="M881" i="28"/>
  <c r="N684" i="28"/>
  <c r="H376" i="30"/>
  <c r="M276" i="28"/>
  <c r="L73" i="25"/>
  <c r="N750" i="28"/>
  <c r="C61" i="25"/>
  <c r="C203" i="25"/>
  <c r="F15" i="25"/>
  <c r="O52" i="25"/>
  <c r="F306" i="25"/>
  <c r="M483" i="28"/>
  <c r="L165" i="25"/>
  <c r="M190" i="25"/>
  <c r="N233" i="30"/>
  <c r="J659" i="28"/>
  <c r="G701" i="28"/>
  <c r="H689" i="28"/>
  <c r="F10" i="25"/>
  <c r="I314" i="25"/>
  <c r="F336" i="25"/>
  <c r="F19" i="25"/>
  <c r="M20" i="30"/>
  <c r="O119" i="25"/>
  <c r="J537" i="28"/>
  <c r="G241" i="25"/>
  <c r="Q441" i="28"/>
  <c r="K768" i="28"/>
  <c r="C291" i="25"/>
  <c r="D175" i="25"/>
  <c r="I351" i="25"/>
  <c r="M479" i="28"/>
  <c r="I145" i="30"/>
  <c r="G337" i="28"/>
  <c r="F200" i="25"/>
  <c r="N441" i="28"/>
  <c r="F70" i="18"/>
  <c r="L233" i="25"/>
  <c r="F67" i="25"/>
  <c r="G131" i="28"/>
  <c r="M311" i="25"/>
  <c r="G245" i="25"/>
  <c r="G44" i="30"/>
  <c r="H544" i="28"/>
  <c r="H851" i="28"/>
  <c r="D272" i="25"/>
  <c r="J879" i="28"/>
  <c r="P644" i="28"/>
  <c r="K493" i="28"/>
  <c r="L91" i="25"/>
  <c r="J661" i="28"/>
  <c r="D138" i="25"/>
  <c r="J246" i="30"/>
  <c r="O2" i="30"/>
  <c r="Q765" i="28"/>
  <c r="P388" i="28"/>
  <c r="G87" i="30"/>
  <c r="D364" i="25"/>
  <c r="C825" i="30"/>
  <c r="Q718" i="28"/>
  <c r="G372" i="25"/>
  <c r="P665" i="28"/>
  <c r="N832" i="28"/>
  <c r="O163" i="25"/>
  <c r="P882" i="28"/>
  <c r="H550" i="28"/>
  <c r="C347" i="25"/>
  <c r="M235" i="28"/>
  <c r="H442" i="28"/>
  <c r="F170" i="25"/>
  <c r="K616" i="28"/>
  <c r="H734" i="28"/>
  <c r="Q637" i="28"/>
  <c r="M196" i="28"/>
  <c r="J69" i="25"/>
  <c r="I71" i="25"/>
  <c r="D46" i="25"/>
  <c r="K36" i="28"/>
  <c r="H798" i="28"/>
  <c r="H854" i="28"/>
  <c r="J151" i="25"/>
  <c r="O329" i="25"/>
  <c r="O338" i="25"/>
  <c r="N500" i="28"/>
  <c r="M52" i="25"/>
  <c r="J459" i="28"/>
  <c r="I276" i="25"/>
  <c r="H264" i="28"/>
  <c r="Q432" i="28"/>
  <c r="O343" i="25"/>
  <c r="J303" i="28"/>
  <c r="K819" i="28"/>
  <c r="C130" i="25"/>
  <c r="G38" i="28"/>
  <c r="L358" i="25"/>
  <c r="J590" i="28"/>
  <c r="K666" i="28"/>
  <c r="P432" i="28"/>
  <c r="D308" i="25"/>
  <c r="I50" i="25"/>
  <c r="N507" i="28"/>
  <c r="J632" i="28"/>
  <c r="B264" i="30"/>
  <c r="G849" i="28"/>
  <c r="J690" i="28"/>
  <c r="O88" i="25"/>
  <c r="P605" i="28"/>
  <c r="H24" i="28"/>
  <c r="P27" i="28"/>
  <c r="Q47" i="28"/>
  <c r="M171" i="28"/>
  <c r="F193" i="25"/>
  <c r="M194" i="30"/>
  <c r="D711" i="30"/>
  <c r="Q55" i="28"/>
  <c r="J260" i="25"/>
  <c r="P431" i="28"/>
  <c r="O271" i="25"/>
  <c r="M452" i="28"/>
  <c r="M629" i="28"/>
  <c r="S186" i="28"/>
  <c r="S554" i="28"/>
  <c r="J751" i="28"/>
  <c r="G539" i="28"/>
  <c r="I162" i="30"/>
  <c r="M893" i="28"/>
  <c r="O324" i="25"/>
  <c r="F49" i="25"/>
  <c r="H208" i="28"/>
  <c r="G513" i="30"/>
  <c r="I251" i="30"/>
  <c r="O10" i="25"/>
  <c r="J759" i="28"/>
  <c r="I22" i="30"/>
  <c r="S738" i="28"/>
  <c r="M270" i="30"/>
  <c r="L330" i="25"/>
  <c r="J655" i="28"/>
  <c r="Q834" i="28"/>
  <c r="O23" i="25"/>
  <c r="G772" i="28"/>
  <c r="D276" i="25"/>
  <c r="K429" i="28"/>
  <c r="N748" i="28"/>
  <c r="J278" i="25"/>
  <c r="J92" i="25"/>
  <c r="N145" i="30"/>
  <c r="J428" i="28"/>
  <c r="J301" i="28"/>
  <c r="K619" i="28"/>
  <c r="F266" i="25"/>
  <c r="L280" i="25"/>
  <c r="C827" i="30"/>
  <c r="J24" i="25"/>
  <c r="Q483" i="28"/>
  <c r="E741" i="30"/>
  <c r="E815" i="30"/>
  <c r="L32" i="25"/>
  <c r="Q779" i="28"/>
  <c r="O533" i="30"/>
  <c r="K51" i="28"/>
  <c r="S449" i="28"/>
  <c r="O380" i="25"/>
  <c r="H684" i="28"/>
  <c r="M355" i="25"/>
  <c r="M610" i="28"/>
  <c r="D614" i="30"/>
  <c r="J300" i="25"/>
  <c r="J739" i="28"/>
  <c r="P58" i="28"/>
  <c r="M271" i="28"/>
  <c r="J872" i="28"/>
  <c r="C159" i="25"/>
  <c r="D53" i="25"/>
  <c r="Q619" i="28"/>
  <c r="G351" i="30"/>
  <c r="D427" i="30"/>
  <c r="N316" i="28"/>
  <c r="L142" i="30"/>
  <c r="O264" i="30"/>
  <c r="F45" i="25"/>
  <c r="P22" i="28"/>
  <c r="Q771" i="28"/>
  <c r="D154" i="25"/>
  <c r="J838" i="28"/>
  <c r="O328" i="30"/>
  <c r="H155" i="28"/>
  <c r="H20" i="28"/>
  <c r="M107" i="30"/>
  <c r="S751" i="28"/>
  <c r="M289" i="25"/>
  <c r="M748" i="28"/>
  <c r="J607" i="28"/>
  <c r="N535" i="28"/>
  <c r="D200" i="25"/>
  <c r="K598" i="28"/>
  <c r="I375" i="30"/>
  <c r="N840" i="28"/>
  <c r="C313" i="30"/>
  <c r="O133" i="25"/>
  <c r="M358" i="25"/>
  <c r="D297" i="25"/>
  <c r="Q875" i="28"/>
  <c r="P704" i="28"/>
  <c r="O222" i="25"/>
  <c r="J850" i="28"/>
  <c r="M742" i="28"/>
  <c r="C166" i="25"/>
  <c r="N110" i="28"/>
  <c r="J240" i="28"/>
  <c r="D191" i="25"/>
  <c r="S434" i="28"/>
  <c r="K886" i="28"/>
  <c r="J431" i="28"/>
  <c r="G665" i="28"/>
  <c r="M95" i="28"/>
  <c r="M577" i="28"/>
  <c r="S615" i="28"/>
  <c r="F132" i="25"/>
  <c r="N746" i="28"/>
  <c r="C272" i="25"/>
  <c r="G179" i="25"/>
  <c r="C369" i="25"/>
  <c r="H230" i="30"/>
  <c r="J64" i="25"/>
  <c r="N873" i="28"/>
  <c r="K740" i="28"/>
  <c r="C202" i="30"/>
  <c r="Q870" i="28"/>
  <c r="S729" i="28"/>
  <c r="J53" i="25"/>
  <c r="G544" i="28"/>
  <c r="B122" i="30"/>
  <c r="K53" i="28"/>
  <c r="D811" i="30"/>
  <c r="O359" i="25"/>
  <c r="Q680" i="28"/>
  <c r="F153" i="25"/>
  <c r="K520" i="28"/>
  <c r="J303" i="25"/>
  <c r="M886" i="28"/>
  <c r="J170" i="25"/>
  <c r="J367" i="25"/>
  <c r="P636" i="28"/>
  <c r="I45" i="25"/>
  <c r="C109" i="25"/>
  <c r="G749" i="28"/>
  <c r="M737" i="28"/>
  <c r="J107" i="25"/>
  <c r="S640" i="28"/>
  <c r="P266" i="28"/>
  <c r="H237" i="28"/>
  <c r="D208" i="25"/>
  <c r="S470" i="28"/>
  <c r="G816" i="28"/>
  <c r="M823" i="28"/>
  <c r="O290" i="25"/>
  <c r="K184" i="28"/>
  <c r="H36" i="30"/>
  <c r="J218" i="25"/>
  <c r="N600" i="28"/>
  <c r="N329" i="28"/>
  <c r="J614" i="28"/>
  <c r="N691" i="28"/>
  <c r="G233" i="28"/>
  <c r="F8" i="25"/>
  <c r="C14" i="25"/>
  <c r="Q700" i="28"/>
  <c r="E75" i="30"/>
  <c r="N669" i="28"/>
  <c r="J195" i="28"/>
  <c r="G157" i="25"/>
  <c r="H8" i="30"/>
  <c r="F378" i="25"/>
  <c r="N769" i="28"/>
  <c r="J208" i="25"/>
  <c r="M500" i="28"/>
  <c r="P723" i="28"/>
  <c r="G160" i="25"/>
  <c r="L68" i="25"/>
  <c r="S152" i="28"/>
  <c r="D267" i="25"/>
  <c r="N408" i="28"/>
  <c r="P838" i="28"/>
  <c r="S310" i="28"/>
  <c r="P234" i="28"/>
  <c r="P896" i="28"/>
  <c r="G745" i="28"/>
  <c r="S311" i="28"/>
  <c r="D152" i="25"/>
  <c r="Q103" i="28"/>
  <c r="Q421" i="28"/>
  <c r="G81" i="30"/>
  <c r="M122" i="30"/>
  <c r="S549" i="28"/>
  <c r="B80" i="30"/>
  <c r="J829" i="28"/>
  <c r="N524" i="28"/>
  <c r="K526" i="28"/>
  <c r="I317" i="25"/>
  <c r="N544" i="28"/>
  <c r="N529" i="28"/>
  <c r="M822" i="28"/>
  <c r="M301" i="25"/>
  <c r="P635" i="28"/>
  <c r="M717" i="28"/>
  <c r="S419" i="28"/>
  <c r="J35" i="28"/>
  <c r="J236" i="28"/>
  <c r="K736" i="28"/>
  <c r="S396" i="28"/>
  <c r="B28" i="30"/>
  <c r="G779" i="28"/>
  <c r="F27" i="25"/>
  <c r="J127" i="28"/>
  <c r="S313" i="28"/>
  <c r="G209" i="28"/>
  <c r="M294" i="28"/>
  <c r="P732" i="28"/>
  <c r="G307" i="25"/>
  <c r="O203" i="25"/>
  <c r="S63" i="28"/>
  <c r="P563" i="28"/>
  <c r="M642" i="28"/>
  <c r="K664" i="28"/>
  <c r="M143" i="25"/>
  <c r="F297" i="25"/>
  <c r="H869" i="28"/>
  <c r="J7" i="25"/>
  <c r="S576" i="28"/>
  <c r="O528" i="30"/>
  <c r="I280" i="25"/>
  <c r="P835" i="28"/>
  <c r="Q335" i="28"/>
  <c r="J373" i="25"/>
  <c r="N190" i="30"/>
  <c r="L123" i="25"/>
  <c r="K793" i="28"/>
  <c r="K549" i="28"/>
  <c r="O69" i="25"/>
  <c r="C144" i="25"/>
  <c r="O304" i="25"/>
  <c r="H478" i="28"/>
  <c r="D204" i="25"/>
  <c r="S682" i="28"/>
  <c r="S692" i="28"/>
  <c r="M212" i="25"/>
  <c r="S528" i="28"/>
  <c r="C215" i="25"/>
  <c r="C3" i="30"/>
  <c r="H872" i="28"/>
  <c r="K252" i="28"/>
  <c r="H701" i="28"/>
  <c r="B137" i="30"/>
  <c r="O131" i="25"/>
  <c r="I200" i="25"/>
  <c r="F78" i="25"/>
  <c r="D237" i="25"/>
  <c r="M758" i="28"/>
  <c r="Q206" i="28"/>
  <c r="Q549" i="28"/>
  <c r="K101" i="28"/>
  <c r="G813" i="28"/>
  <c r="J273" i="28"/>
  <c r="Q491" i="28"/>
  <c r="L4" i="25"/>
  <c r="O373" i="30"/>
  <c r="J857" i="28"/>
  <c r="N501" i="28"/>
  <c r="Q235" i="28"/>
  <c r="D515" i="30"/>
  <c r="O277" i="30"/>
  <c r="L467" i="30"/>
  <c r="J353" i="30"/>
  <c r="S533" i="28"/>
  <c r="G79" i="25"/>
  <c r="Q435" i="28"/>
  <c r="J165" i="25"/>
  <c r="S669" i="28"/>
  <c r="K430" i="28"/>
  <c r="E102" i="30"/>
  <c r="J470" i="28"/>
  <c r="S438" i="28"/>
  <c r="I335" i="25"/>
  <c r="M308" i="25"/>
  <c r="Q503" i="28"/>
  <c r="J127" i="25"/>
  <c r="I63" i="25"/>
  <c r="K561" i="28"/>
  <c r="D89" i="25"/>
  <c r="D42" i="25"/>
  <c r="G421" i="28"/>
  <c r="D22" i="25"/>
  <c r="O81" i="30"/>
  <c r="N146" i="28"/>
  <c r="N866" i="28"/>
  <c r="H61" i="30"/>
  <c r="H570" i="28"/>
  <c r="J653" i="28"/>
  <c r="J518" i="28"/>
  <c r="M273" i="25"/>
  <c r="M169" i="28"/>
  <c r="D104" i="25"/>
  <c r="P621" i="28"/>
  <c r="I105" i="30"/>
  <c r="D90" i="25"/>
  <c r="J775" i="28"/>
  <c r="I93" i="25"/>
  <c r="N474" i="28"/>
  <c r="Q641" i="28"/>
  <c r="H559" i="28"/>
  <c r="G33" i="25"/>
  <c r="E194" i="30"/>
  <c r="P502" i="28"/>
  <c r="M94" i="25"/>
  <c r="M326" i="28"/>
  <c r="H636" i="28"/>
  <c r="K417" i="28"/>
  <c r="K461" i="28"/>
  <c r="I172" i="25"/>
  <c r="C81" i="25"/>
  <c r="H57" i="30"/>
  <c r="I79" i="25"/>
  <c r="O269" i="25"/>
  <c r="Q234" i="28"/>
  <c r="M193" i="25"/>
  <c r="S506" i="28"/>
  <c r="P736" i="28"/>
  <c r="L231" i="25"/>
  <c r="N447" i="28"/>
  <c r="J597" i="28"/>
  <c r="G108" i="25"/>
  <c r="G878" i="28"/>
  <c r="M99" i="28"/>
  <c r="I27" i="30"/>
  <c r="O122" i="25"/>
  <c r="L292" i="30"/>
  <c r="M709" i="28"/>
  <c r="G395" i="30"/>
  <c r="D141" i="25"/>
  <c r="J82" i="28"/>
  <c r="P729" i="28"/>
  <c r="M673" i="28"/>
  <c r="D273" i="25"/>
  <c r="G89" i="25"/>
  <c r="H624" i="28"/>
  <c r="S820" i="28"/>
  <c r="J867" i="28"/>
  <c r="S614" i="28"/>
  <c r="N668" i="28"/>
  <c r="I29" i="25"/>
  <c r="Q693" i="28"/>
  <c r="H83" i="30"/>
  <c r="P352" i="28"/>
  <c r="N232" i="28"/>
  <c r="G182" i="25"/>
  <c r="F384" i="25"/>
  <c r="G514" i="28"/>
  <c r="G552" i="28"/>
  <c r="D21" i="25"/>
  <c r="D103" i="25"/>
  <c r="N95" i="30"/>
  <c r="P748" i="28"/>
  <c r="S744" i="28"/>
  <c r="Q668" i="28"/>
  <c r="G460" i="28"/>
  <c r="H750" i="28"/>
  <c r="M466" i="28"/>
  <c r="K891" i="28"/>
  <c r="Q314" i="28"/>
  <c r="G143" i="25"/>
  <c r="I357" i="25"/>
  <c r="C114" i="25"/>
  <c r="I209" i="25"/>
  <c r="L282" i="25"/>
  <c r="C312" i="25"/>
  <c r="M358" i="28"/>
  <c r="I55" i="25"/>
  <c r="N231" i="28"/>
  <c r="L353" i="25"/>
  <c r="I236" i="25"/>
  <c r="B458" i="30"/>
  <c r="G170" i="25"/>
  <c r="Q60" i="28"/>
  <c r="H587" i="28"/>
  <c r="L154" i="25"/>
  <c r="J110" i="25"/>
  <c r="J151" i="28"/>
  <c r="G121" i="25"/>
  <c r="G82" i="28"/>
  <c r="G229" i="25"/>
  <c r="C220" i="25"/>
  <c r="M661" i="28"/>
  <c r="H159" i="28"/>
  <c r="L195" i="25"/>
  <c r="B57" i="30"/>
  <c r="P243" i="28"/>
  <c r="M194" i="28"/>
  <c r="J837" i="28"/>
  <c r="G717" i="28"/>
  <c r="G281" i="25"/>
  <c r="M338" i="25"/>
  <c r="S856" i="28"/>
  <c r="N167" i="28"/>
  <c r="F177" i="25"/>
  <c r="J176" i="25"/>
  <c r="K647" i="28"/>
  <c r="D214" i="25"/>
  <c r="S866" i="28"/>
  <c r="M285" i="25"/>
  <c r="L360" i="25"/>
  <c r="O186" i="25"/>
  <c r="G415" i="30"/>
  <c r="G213" i="30"/>
  <c r="I216" i="25"/>
  <c r="G744" i="28"/>
  <c r="G499" i="28"/>
  <c r="J83" i="28"/>
  <c r="K732" i="28"/>
  <c r="F282" i="25"/>
  <c r="J305" i="28"/>
  <c r="M363" i="28"/>
  <c r="S137" i="28"/>
  <c r="K487" i="28"/>
  <c r="O265" i="25"/>
  <c r="I373" i="30"/>
  <c r="I350" i="30"/>
  <c r="S718" i="28"/>
  <c r="F179" i="25"/>
  <c r="P232" i="28"/>
  <c r="H542" i="28"/>
  <c r="J596" i="28"/>
  <c r="S50" i="28"/>
  <c r="H780" i="28"/>
  <c r="J256" i="25"/>
  <c r="J7" i="30"/>
  <c r="Q417" i="28"/>
  <c r="H214" i="28"/>
  <c r="G192" i="28"/>
  <c r="D65" i="25"/>
  <c r="J241" i="30"/>
  <c r="I26" i="25"/>
  <c r="M90" i="25"/>
  <c r="D369" i="25"/>
  <c r="F293" i="25"/>
  <c r="N253" i="30"/>
  <c r="I177" i="30"/>
  <c r="E138" i="30"/>
  <c r="M259" i="25"/>
  <c r="M80" i="30"/>
  <c r="L124" i="25"/>
  <c r="L385" i="25"/>
  <c r="J789" i="28"/>
  <c r="K611" i="28"/>
  <c r="P487" i="28"/>
  <c r="N654" i="28"/>
  <c r="G64" i="25"/>
  <c r="P329" i="28"/>
  <c r="M217" i="25"/>
  <c r="P608" i="28"/>
  <c r="P434" i="28"/>
  <c r="N620" i="28"/>
  <c r="G534" i="28"/>
  <c r="L313" i="25"/>
  <c r="P118" i="28"/>
  <c r="H132" i="28"/>
  <c r="H751" i="30"/>
  <c r="S596" i="28"/>
  <c r="J652" i="28"/>
  <c r="O298" i="25"/>
  <c r="C229" i="25"/>
  <c r="K821" i="28"/>
  <c r="Q20" i="28"/>
  <c r="I224" i="30"/>
  <c r="H233" i="28"/>
  <c r="H72" i="28"/>
  <c r="S764" i="28"/>
  <c r="O153" i="25"/>
  <c r="G358" i="25"/>
  <c r="K397" i="28"/>
  <c r="M518" i="28"/>
  <c r="Q780" i="28"/>
  <c r="M478" i="28"/>
  <c r="L221" i="25"/>
  <c r="M74" i="25"/>
  <c r="N617" i="28"/>
  <c r="K523" i="28"/>
  <c r="N101" i="28"/>
  <c r="I102" i="25"/>
  <c r="K584" i="28"/>
  <c r="P261" i="28"/>
  <c r="H359" i="28"/>
  <c r="D281" i="25"/>
  <c r="S668" i="28"/>
  <c r="H270" i="28"/>
  <c r="M266" i="30"/>
  <c r="G406" i="28"/>
  <c r="H545" i="28"/>
  <c r="H535" i="28"/>
  <c r="L73" i="30"/>
  <c r="Q561" i="28"/>
  <c r="G698" i="28"/>
  <c r="C85" i="30"/>
  <c r="K883" i="28"/>
  <c r="I271" i="30"/>
  <c r="G524" i="28"/>
  <c r="J102" i="25"/>
  <c r="P741" i="28"/>
  <c r="G326" i="28"/>
  <c r="G230" i="25"/>
  <c r="K889" i="28"/>
  <c r="F144" i="25"/>
  <c r="J33" i="28"/>
  <c r="Q889" i="28"/>
  <c r="S645" i="28"/>
  <c r="S453" i="28"/>
  <c r="G467" i="28"/>
  <c r="J6" i="25"/>
  <c r="H515" i="28"/>
  <c r="J322" i="25"/>
  <c r="N743" i="28"/>
  <c r="D276" i="30"/>
  <c r="G506" i="28"/>
  <c r="G398" i="28"/>
  <c r="I25" i="25"/>
  <c r="F128" i="25"/>
  <c r="G207" i="28"/>
  <c r="K395" i="28"/>
  <c r="G255" i="25"/>
  <c r="K642" i="28"/>
  <c r="O308" i="25"/>
  <c r="E372" i="30"/>
  <c r="I86" i="30"/>
  <c r="I361" i="30"/>
  <c r="J10" i="28"/>
  <c r="P151" i="28"/>
  <c r="C169" i="25"/>
  <c r="B558" i="30"/>
  <c r="J368" i="28"/>
  <c r="J210" i="25"/>
  <c r="G588" i="28"/>
  <c r="D91" i="30"/>
  <c r="D315" i="25"/>
  <c r="M139" i="25"/>
  <c r="H833" i="28"/>
  <c r="H507" i="28"/>
  <c r="N245" i="28"/>
  <c r="F185" i="25"/>
  <c r="G456" i="28"/>
  <c r="D118" i="25"/>
  <c r="P705" i="28"/>
  <c r="L181" i="25"/>
  <c r="Q558" i="28"/>
  <c r="O24" i="30"/>
  <c r="Q137" i="28"/>
  <c r="P750" i="28"/>
  <c r="I212" i="25"/>
  <c r="C31" i="25"/>
  <c r="C196" i="30"/>
  <c r="K527" i="28"/>
  <c r="D88" i="25"/>
  <c r="C270" i="25"/>
  <c r="O257" i="30"/>
  <c r="H156" i="28"/>
  <c r="J492" i="28"/>
  <c r="O48" i="25"/>
  <c r="E180" i="30"/>
  <c r="O621" i="30"/>
  <c r="O12" i="25"/>
  <c r="G72" i="25"/>
  <c r="P264" i="28"/>
  <c r="M726" i="28"/>
  <c r="L138" i="30"/>
  <c r="M129" i="28"/>
  <c r="O36" i="25"/>
  <c r="H715" i="28"/>
  <c r="C348" i="25"/>
  <c r="N476" i="28"/>
  <c r="L256" i="30"/>
  <c r="M299" i="25"/>
  <c r="J11" i="25"/>
  <c r="P416" i="28"/>
  <c r="J858" i="28"/>
  <c r="J101" i="25"/>
  <c r="H569" i="28"/>
  <c r="M683" i="28"/>
  <c r="Q32" i="28"/>
  <c r="M345" i="28"/>
  <c r="H585" i="28"/>
  <c r="O53" i="25"/>
  <c r="N689" i="28"/>
  <c r="J277" i="28"/>
  <c r="F11" i="18"/>
  <c r="P769" i="28"/>
  <c r="G302" i="30"/>
  <c r="K457" i="28"/>
  <c r="Q752" i="28"/>
  <c r="P382" i="28"/>
  <c r="G188" i="28"/>
  <c r="D284" i="25"/>
  <c r="M584" i="28"/>
  <c r="D233" i="30"/>
  <c r="K668" i="28"/>
  <c r="F352" i="25"/>
  <c r="M159" i="28"/>
  <c r="N567" i="28"/>
  <c r="G880" i="28"/>
  <c r="L14" i="25"/>
  <c r="O43" i="25"/>
  <c r="P532" i="28"/>
  <c r="F69" i="18"/>
  <c r="F66" i="25"/>
  <c r="I194" i="25"/>
  <c r="J274" i="30"/>
  <c r="G882" i="28"/>
  <c r="N613" i="28"/>
  <c r="O248" i="25"/>
  <c r="M888" i="28"/>
  <c r="H131" i="28"/>
  <c r="Q403" i="28"/>
  <c r="J124" i="25"/>
  <c r="S623" i="28"/>
  <c r="M183" i="25"/>
  <c r="J126" i="25"/>
  <c r="D169" i="30"/>
  <c r="C87" i="25"/>
  <c r="L273" i="30"/>
  <c r="D183" i="25"/>
  <c r="I171" i="25"/>
  <c r="M231" i="28"/>
  <c r="I241" i="25"/>
  <c r="H445" i="30"/>
  <c r="M784" i="28"/>
  <c r="N432" i="28"/>
  <c r="Q523" i="28"/>
  <c r="M233" i="25"/>
  <c r="F374" i="25"/>
  <c r="Q602" i="28"/>
  <c r="F279" i="25"/>
  <c r="E84" i="30"/>
  <c r="F116" i="25"/>
  <c r="G272" i="25"/>
  <c r="J39" i="25"/>
  <c r="C335" i="25"/>
  <c r="C128" i="25"/>
  <c r="S855" i="28"/>
  <c r="M375" i="28"/>
  <c r="H571" i="28"/>
  <c r="M386" i="25"/>
  <c r="K79" i="28"/>
  <c r="Q516" i="28"/>
  <c r="M92" i="25"/>
  <c r="M61" i="25"/>
  <c r="M872" i="28"/>
  <c r="G562" i="28"/>
  <c r="O341" i="25"/>
  <c r="I437" i="30"/>
  <c r="J271" i="28"/>
  <c r="M491" i="28"/>
  <c r="H754" i="28"/>
  <c r="D343" i="25"/>
  <c r="H523" i="28"/>
  <c r="M687" i="28"/>
  <c r="S353" i="28"/>
  <c r="G695" i="28"/>
  <c r="G108" i="28"/>
  <c r="H345" i="28"/>
  <c r="D140" i="25"/>
  <c r="M123" i="25"/>
  <c r="H54" i="30"/>
  <c r="I206" i="25"/>
  <c r="G468" i="28"/>
  <c r="J804" i="28"/>
  <c r="S871" i="28"/>
  <c r="H462" i="28"/>
  <c r="G124" i="25"/>
  <c r="G219" i="25"/>
  <c r="K180" i="28"/>
  <c r="Q686" i="28"/>
  <c r="P855" i="28"/>
  <c r="G26" i="28"/>
  <c r="G260" i="28"/>
  <c r="H518" i="28"/>
  <c r="N52" i="28"/>
  <c r="D234" i="25"/>
  <c r="M140" i="25"/>
  <c r="M361" i="28"/>
  <c r="O367" i="25"/>
  <c r="Q564" i="28"/>
  <c r="L199" i="25"/>
  <c r="Q634" i="28"/>
  <c r="G191" i="28"/>
  <c r="O386" i="25"/>
  <c r="L108" i="25"/>
  <c r="M335" i="28"/>
  <c r="S801" i="28"/>
  <c r="D302" i="25"/>
  <c r="P369" i="28"/>
  <c r="H58" i="28"/>
  <c r="I154" i="30"/>
  <c r="N42" i="30"/>
  <c r="N895" i="28"/>
  <c r="H25" i="22"/>
  <c r="C362" i="25"/>
  <c r="G284" i="28"/>
  <c r="G140" i="30"/>
  <c r="F14" i="18"/>
  <c r="K505" i="28"/>
  <c r="K748" i="28"/>
  <c r="D223" i="25"/>
  <c r="J515" i="28"/>
  <c r="P530" i="28"/>
  <c r="M168" i="28"/>
  <c r="G268" i="28"/>
  <c r="G234" i="25"/>
  <c r="S102" i="28"/>
  <c r="L106" i="25"/>
  <c r="O11" i="25"/>
  <c r="J348" i="25"/>
  <c r="S448" i="28"/>
  <c r="K702" i="28"/>
  <c r="F204" i="25"/>
  <c r="P21" i="28"/>
  <c r="P754" i="28"/>
  <c r="O105" i="25"/>
  <c r="K337" i="28"/>
  <c r="N272" i="30"/>
  <c r="P870" i="28"/>
  <c r="G820" i="28"/>
  <c r="L470" i="30"/>
  <c r="I155" i="25"/>
  <c r="H660" i="28"/>
  <c r="P345" i="28"/>
  <c r="M303" i="25"/>
  <c r="N547" i="28"/>
  <c r="J292" i="25"/>
  <c r="K431" i="28"/>
  <c r="G244" i="28"/>
  <c r="H364" i="28"/>
  <c r="B42" i="30"/>
  <c r="D314" i="25"/>
  <c r="K210" i="28"/>
  <c r="M239" i="25"/>
  <c r="K547" i="28"/>
  <c r="N888" i="28"/>
  <c r="M288" i="28"/>
  <c r="K41" i="28"/>
  <c r="M231" i="25"/>
  <c r="M284" i="25"/>
  <c r="Q591" i="28"/>
  <c r="M163" i="25"/>
  <c r="M579" i="28"/>
  <c r="M21" i="25"/>
  <c r="J391" i="28"/>
  <c r="N21" i="30"/>
  <c r="M170" i="30"/>
  <c r="H861" i="28"/>
  <c r="E330" i="30"/>
  <c r="I190" i="25"/>
  <c r="O293" i="25"/>
  <c r="M287" i="28"/>
  <c r="H158" i="28"/>
  <c r="O128" i="25"/>
  <c r="Q711" i="28"/>
  <c r="N696" i="28"/>
  <c r="F96" i="25"/>
  <c r="P430" i="28"/>
  <c r="M26" i="25"/>
  <c r="C556" i="30"/>
  <c r="J474" i="28"/>
  <c r="O75" i="30"/>
  <c r="G95" i="30"/>
  <c r="O74" i="30"/>
  <c r="S122" i="28"/>
  <c r="M330" i="25"/>
  <c r="O379" i="25"/>
  <c r="J466" i="28"/>
  <c r="M236" i="30"/>
  <c r="L182" i="25"/>
  <c r="B599" i="30"/>
  <c r="M332" i="30"/>
  <c r="K247" i="28"/>
  <c r="M6" i="25"/>
  <c r="D87" i="30"/>
  <c r="H381" i="30"/>
  <c r="D175" i="30"/>
  <c r="M45" i="28"/>
  <c r="M519" i="30"/>
  <c r="F16" i="18"/>
  <c r="H612" i="28"/>
  <c r="D96" i="25"/>
  <c r="L244" i="25"/>
  <c r="S750" i="28"/>
  <c r="B381" i="30"/>
  <c r="K383" i="28"/>
  <c r="K39" i="28"/>
  <c r="M186" i="28"/>
  <c r="J205" i="25"/>
  <c r="C106" i="25"/>
  <c r="M196" i="25"/>
  <c r="N785" i="28"/>
  <c r="N456" i="28"/>
  <c r="S886" i="28"/>
  <c r="O466" i="30"/>
  <c r="M573" i="28"/>
  <c r="G323" i="25"/>
  <c r="J46" i="25"/>
  <c r="J96" i="28"/>
  <c r="D123" i="25"/>
  <c r="K625" i="28"/>
  <c r="H290" i="28"/>
  <c r="H501" i="28"/>
  <c r="C84" i="25"/>
  <c r="N24" i="28"/>
  <c r="J290" i="25"/>
  <c r="O529" i="30"/>
  <c r="J860" i="28"/>
  <c r="P637" i="28"/>
  <c r="S604" i="28"/>
  <c r="I135" i="25"/>
  <c r="M306" i="25"/>
  <c r="M195" i="25"/>
  <c r="G271" i="30"/>
  <c r="S658" i="28"/>
  <c r="H387" i="28"/>
  <c r="M203" i="28"/>
  <c r="K832" i="28"/>
  <c r="K682" i="28"/>
  <c r="H50" i="28"/>
  <c r="M219" i="25"/>
  <c r="H446" i="28"/>
  <c r="K691" i="28"/>
  <c r="H307" i="28"/>
  <c r="P449" i="28"/>
  <c r="G786" i="28"/>
  <c r="M524" i="28"/>
  <c r="H536" i="28"/>
  <c r="J756" i="30"/>
  <c r="M388" i="25"/>
  <c r="F75" i="25"/>
  <c r="G200" i="28"/>
  <c r="J745" i="28"/>
  <c r="M253" i="25"/>
  <c r="Q214" i="28"/>
  <c r="O44" i="30"/>
  <c r="C287" i="25"/>
  <c r="P815" i="28"/>
  <c r="P453" i="28"/>
  <c r="Q349" i="28"/>
  <c r="M260" i="30"/>
  <c r="M706" i="28"/>
  <c r="I83" i="25"/>
  <c r="J306" i="30"/>
  <c r="M765" i="28"/>
  <c r="G781" i="28"/>
  <c r="O277" i="25"/>
  <c r="M331" i="28"/>
  <c r="C78" i="25"/>
  <c r="C180" i="25"/>
  <c r="P160" i="28"/>
  <c r="L233" i="30"/>
  <c r="G621" i="28"/>
  <c r="J729" i="28"/>
  <c r="I303" i="25"/>
  <c r="K502" i="28"/>
  <c r="K476" i="28"/>
  <c r="F228" i="25"/>
  <c r="L378" i="25"/>
  <c r="G95" i="28"/>
  <c r="G759" i="28"/>
  <c r="J863" i="28"/>
  <c r="F381" i="25"/>
  <c r="O109" i="25"/>
  <c r="M561" i="28"/>
  <c r="G322" i="25"/>
  <c r="Q852" i="28"/>
  <c r="F24" i="18"/>
  <c r="O262" i="25"/>
  <c r="F335" i="25"/>
  <c r="M821" i="28"/>
  <c r="L214" i="30"/>
  <c r="S703" i="28"/>
  <c r="P485" i="28"/>
  <c r="D162" i="25"/>
  <c r="P239" i="28"/>
  <c r="J357" i="28"/>
  <c r="E47" i="30"/>
  <c r="G168" i="28"/>
  <c r="F377" i="25"/>
  <c r="J328" i="25"/>
  <c r="N139" i="28"/>
  <c r="H725" i="28"/>
  <c r="G545" i="28"/>
  <c r="G798" i="28"/>
  <c r="M24" i="25"/>
  <c r="C219" i="25"/>
  <c r="Q826" i="28"/>
  <c r="H664" i="28"/>
  <c r="O260" i="25"/>
  <c r="J338" i="25"/>
  <c r="S38" i="28"/>
  <c r="J317" i="25"/>
  <c r="K842" i="28"/>
  <c r="K327" i="28"/>
  <c r="J341" i="25"/>
  <c r="S287" i="28"/>
  <c r="N85" i="30"/>
  <c r="D5" i="25"/>
  <c r="K344" i="28"/>
  <c r="N517" i="28"/>
  <c r="G172" i="25"/>
  <c r="L187" i="25"/>
  <c r="G207" i="25"/>
  <c r="O199" i="25"/>
  <c r="F119" i="25"/>
  <c r="O543" i="30"/>
  <c r="H170" i="28"/>
  <c r="J460" i="28"/>
  <c r="L30" i="25"/>
  <c r="F269" i="25"/>
  <c r="G451" i="28"/>
  <c r="N454" i="28"/>
  <c r="N14" i="30"/>
  <c r="N152" i="28"/>
  <c r="L49" i="25"/>
  <c r="L315" i="25"/>
  <c r="G612" i="28"/>
  <c r="I100" i="25"/>
  <c r="G15" i="30"/>
  <c r="O29" i="25"/>
  <c r="N672" i="28"/>
  <c r="F61" i="25"/>
  <c r="D38" i="30"/>
  <c r="O169" i="25"/>
  <c r="N280" i="28"/>
  <c r="H553" i="28"/>
  <c r="M138" i="25"/>
  <c r="D78" i="25"/>
  <c r="G691" i="28"/>
  <c r="N503" i="28"/>
  <c r="Q725" i="28"/>
  <c r="N7" i="28"/>
  <c r="S423" i="28"/>
  <c r="J586" i="28"/>
  <c r="P869" i="28"/>
  <c r="J274" i="25"/>
  <c r="J186" i="25"/>
  <c r="L298" i="25"/>
  <c r="P454" i="28"/>
  <c r="K455" i="28"/>
  <c r="D69" i="25"/>
  <c r="G55" i="28"/>
  <c r="C75" i="30"/>
  <c r="P722" i="28"/>
  <c r="K441" i="28"/>
  <c r="N310" i="28"/>
  <c r="M897" i="28"/>
  <c r="M801" i="28"/>
  <c r="J311" i="25"/>
  <c r="G457" i="28"/>
  <c r="M616" i="28"/>
  <c r="D243" i="25"/>
  <c r="K195" i="28"/>
  <c r="C242" i="25"/>
  <c r="M586" i="28"/>
  <c r="P521" i="28"/>
  <c r="N114" i="30"/>
  <c r="J89" i="25"/>
  <c r="G619" i="28"/>
  <c r="D66" i="30"/>
  <c r="N112" i="28"/>
  <c r="J344" i="28"/>
  <c r="N224" i="28"/>
  <c r="C129" i="25"/>
  <c r="Q749" i="28"/>
  <c r="K214" i="28"/>
  <c r="J276" i="28"/>
  <c r="H22" i="28"/>
  <c r="E411" i="30"/>
  <c r="I307" i="25"/>
  <c r="J809" i="28"/>
  <c r="G310" i="25"/>
  <c r="J309" i="25"/>
  <c r="O244" i="25"/>
  <c r="G752" i="28"/>
  <c r="H577" i="28"/>
  <c r="S297" i="28"/>
  <c r="G292" i="28"/>
  <c r="I24" i="25"/>
  <c r="L223" i="25"/>
  <c r="J410" i="28"/>
  <c r="N19" i="28"/>
  <c r="H537" i="28"/>
  <c r="J269" i="28"/>
  <c r="G291" i="25"/>
  <c r="O300" i="25"/>
  <c r="G656" i="28"/>
  <c r="J80" i="30"/>
  <c r="N157" i="28"/>
  <c r="H744" i="28"/>
  <c r="M173" i="25"/>
  <c r="S502" i="28"/>
  <c r="G251" i="25"/>
  <c r="Q211" i="28"/>
  <c r="F147" i="25"/>
  <c r="Q773" i="28"/>
  <c r="S572" i="28"/>
  <c r="C496" i="30"/>
  <c r="Q336" i="28"/>
  <c r="M290" i="28"/>
  <c r="J893" i="28"/>
  <c r="B187" i="30"/>
  <c r="G61" i="25"/>
  <c r="L34" i="25"/>
  <c r="M16" i="28"/>
  <c r="Q171" i="28"/>
  <c r="M377" i="25"/>
  <c r="K261" i="28"/>
  <c r="B824" i="30"/>
  <c r="J399" i="28"/>
  <c r="O220" i="25"/>
  <c r="O228" i="25"/>
  <c r="P366" i="28"/>
  <c r="M635" i="28"/>
  <c r="E446" i="30"/>
  <c r="H412" i="28"/>
  <c r="O58" i="25"/>
  <c r="O59" i="25"/>
  <c r="D293" i="25"/>
  <c r="J620" i="28"/>
  <c r="M320" i="28"/>
  <c r="N330" i="28"/>
  <c r="N741" i="28"/>
  <c r="Q467" i="28"/>
  <c r="M791" i="28"/>
  <c r="J232" i="25"/>
  <c r="P753" i="28"/>
  <c r="M631" i="28"/>
  <c r="D100" i="25"/>
  <c r="G543" i="28"/>
  <c r="C243" i="25"/>
  <c r="M798" i="30"/>
  <c r="S452" i="28"/>
  <c r="H586" i="28"/>
  <c r="S150" i="28"/>
  <c r="C126" i="25"/>
  <c r="P580" i="28"/>
  <c r="D95" i="25"/>
  <c r="K687" i="28"/>
  <c r="F317" i="25"/>
  <c r="K756" i="28"/>
  <c r="J359" i="25"/>
  <c r="G500" i="28"/>
  <c r="M277" i="28"/>
  <c r="J382" i="28"/>
  <c r="F148" i="25"/>
  <c r="G306" i="25"/>
  <c r="L89" i="30"/>
  <c r="F262" i="25"/>
  <c r="M643" i="28"/>
  <c r="Q775" i="28"/>
  <c r="G367" i="28"/>
  <c r="K260" i="28"/>
  <c r="Q408" i="28"/>
  <c r="D203" i="25"/>
  <c r="H192" i="30"/>
  <c r="O101" i="25"/>
  <c r="D219" i="25"/>
  <c r="G545" i="30"/>
  <c r="K897" i="28"/>
  <c r="B289" i="30"/>
  <c r="M450" i="28"/>
  <c r="G655" i="28"/>
  <c r="K808" i="28"/>
  <c r="M588" i="28"/>
  <c r="J235" i="25"/>
  <c r="C226" i="25"/>
  <c r="K856" i="28"/>
  <c r="F364" i="25"/>
  <c r="K813" i="28"/>
  <c r="J622" i="28"/>
  <c r="P458" i="28"/>
  <c r="M853" i="28"/>
  <c r="F379" i="25"/>
  <c r="J89" i="30"/>
  <c r="M600" i="28"/>
  <c r="G145" i="25"/>
  <c r="M782" i="28"/>
  <c r="S805" i="28"/>
  <c r="F237" i="25"/>
  <c r="Q840" i="28"/>
  <c r="F309" i="25"/>
  <c r="M99" i="25"/>
  <c r="P875" i="28"/>
  <c r="M731" i="28"/>
  <c r="L47" i="25"/>
  <c r="O104" i="25"/>
  <c r="P772" i="28"/>
  <c r="J128" i="25"/>
  <c r="G167" i="30"/>
  <c r="D316" i="25"/>
  <c r="M169" i="25"/>
  <c r="G12" i="25"/>
  <c r="I232" i="25"/>
  <c r="G243" i="25"/>
  <c r="J159" i="25"/>
  <c r="G209" i="30"/>
  <c r="K467" i="28"/>
  <c r="I40" i="25"/>
  <c r="F31" i="25"/>
  <c r="D94" i="25"/>
  <c r="K438" i="28"/>
  <c r="G624" i="28"/>
  <c r="H123" i="28"/>
  <c r="J692" i="28"/>
  <c r="S573" i="28"/>
  <c r="H95" i="28"/>
  <c r="O7" i="25"/>
  <c r="J194" i="25"/>
  <c r="K42" i="28"/>
  <c r="G312" i="30"/>
  <c r="L50" i="25"/>
  <c r="J207" i="25"/>
  <c r="G222" i="25"/>
  <c r="F149" i="25"/>
  <c r="J214" i="25"/>
  <c r="I578" i="30"/>
  <c r="J99" i="25"/>
  <c r="D182" i="25"/>
  <c r="I301" i="25"/>
  <c r="G596" i="28"/>
  <c r="G47" i="25"/>
  <c r="F28" i="25"/>
  <c r="E804" i="30"/>
  <c r="M264" i="25"/>
  <c r="O311" i="25"/>
  <c r="G795" i="28"/>
  <c r="O602" i="30"/>
  <c r="D43" i="25"/>
  <c r="D231" i="25"/>
  <c r="O282" i="25"/>
  <c r="N870" i="28"/>
  <c r="L161" i="25"/>
  <c r="L99" i="25"/>
  <c r="I176" i="25"/>
  <c r="Q339" i="28"/>
  <c r="G644" i="28"/>
  <c r="M347" i="25"/>
  <c r="M344" i="28"/>
  <c r="H712" i="28"/>
  <c r="F312" i="25"/>
  <c r="O108" i="30"/>
  <c r="K525" i="28"/>
  <c r="I49" i="25"/>
  <c r="S841" i="28"/>
  <c r="C11" i="21"/>
  <c r="H211" i="28"/>
  <c r="I219" i="25"/>
  <c r="Q701" i="28"/>
  <c r="M9" i="25"/>
  <c r="G199" i="28"/>
  <c r="H669" i="28"/>
  <c r="C221" i="25"/>
  <c r="C81" i="30"/>
  <c r="M8" i="25"/>
  <c r="S486" i="28"/>
  <c r="S626" i="28"/>
  <c r="G775" i="28"/>
  <c r="M227" i="30"/>
  <c r="G179" i="30"/>
  <c r="S748" i="28"/>
  <c r="K644" i="28"/>
  <c r="G308" i="25"/>
  <c r="Q461" i="28"/>
  <c r="G869" i="28"/>
  <c r="G767" i="28"/>
  <c r="F271" i="25"/>
  <c r="F112" i="25"/>
  <c r="D209" i="25"/>
  <c r="J461" i="28"/>
  <c r="N671" i="28"/>
  <c r="O56" i="25"/>
  <c r="J149" i="25"/>
  <c r="K131" i="28"/>
  <c r="Q717" i="28"/>
  <c r="Q873" i="28"/>
  <c r="M319" i="25"/>
  <c r="O254" i="30"/>
  <c r="G234" i="28"/>
  <c r="J753" i="28"/>
  <c r="I321" i="25"/>
  <c r="P240" i="28"/>
  <c r="H841" i="28"/>
  <c r="N725" i="28"/>
  <c r="J281" i="28"/>
  <c r="K550" i="28"/>
  <c r="Q675" i="28"/>
  <c r="D393" i="30"/>
  <c r="P751" i="28"/>
  <c r="J348" i="28"/>
  <c r="G560" i="28"/>
  <c r="S308" i="28"/>
  <c r="M43" i="25"/>
  <c r="G409" i="28"/>
  <c r="G377" i="28"/>
  <c r="E50" i="30"/>
  <c r="I199" i="25"/>
  <c r="N876" i="28"/>
  <c r="H81" i="30"/>
  <c r="E809" i="30"/>
  <c r="M544" i="28"/>
  <c r="N443" i="28"/>
  <c r="M648" i="28"/>
  <c r="K848" i="28"/>
  <c r="O181" i="25"/>
  <c r="L89" i="25"/>
  <c r="M750" i="28"/>
  <c r="M336" i="25"/>
  <c r="J193" i="25"/>
  <c r="H737" i="28"/>
  <c r="S598" i="28"/>
  <c r="Q786" i="28"/>
  <c r="N478" i="28"/>
  <c r="D228" i="25"/>
  <c r="J169" i="25"/>
  <c r="C199" i="25"/>
  <c r="N647" i="28"/>
  <c r="K11" i="28"/>
  <c r="G54" i="30"/>
  <c r="I11" i="25"/>
  <c r="K738" i="28"/>
  <c r="O268" i="25"/>
  <c r="K705" i="28"/>
  <c r="L372" i="25"/>
  <c r="Q414" i="28"/>
  <c r="M807" i="28"/>
  <c r="H114" i="28"/>
  <c r="G328" i="25"/>
  <c r="E24" i="30"/>
  <c r="J500" i="28"/>
  <c r="Q451" i="28"/>
  <c r="I137" i="25"/>
  <c r="S577" i="28"/>
  <c r="O98" i="25"/>
  <c r="G389" i="28"/>
  <c r="C59" i="30"/>
  <c r="J224" i="28"/>
  <c r="G224" i="25"/>
  <c r="C13" i="21"/>
  <c r="M13" i="25"/>
  <c r="Q162" i="28"/>
  <c r="C330" i="25"/>
  <c r="Q692" i="28"/>
  <c r="J369" i="25"/>
  <c r="K718" i="28"/>
  <c r="S537" i="28"/>
  <c r="I325" i="25"/>
  <c r="H534" i="28"/>
  <c r="G273" i="28"/>
  <c r="L375" i="25"/>
  <c r="G486" i="28"/>
  <c r="F206" i="25"/>
  <c r="K361" i="28"/>
  <c r="N584" i="28"/>
  <c r="Q378" i="28"/>
  <c r="P857" i="28"/>
  <c r="Q347" i="28"/>
  <c r="S890" i="28"/>
  <c r="D317" i="25"/>
  <c r="C37" i="25"/>
  <c r="D116" i="25"/>
  <c r="G838" i="28"/>
  <c r="H790" i="28"/>
  <c r="N566" i="28"/>
  <c r="O321" i="25"/>
  <c r="Q322" i="28"/>
  <c r="J349" i="28"/>
  <c r="G121" i="30"/>
  <c r="H830" i="28"/>
  <c r="J178" i="25"/>
  <c r="O150" i="25"/>
  <c r="M206" i="25"/>
  <c r="L303" i="25"/>
  <c r="L266" i="25"/>
  <c r="C150" i="30"/>
  <c r="G489" i="28"/>
  <c r="D353" i="25"/>
  <c r="G186" i="25"/>
  <c r="K695" i="28"/>
  <c r="G554" i="28"/>
  <c r="F68" i="25"/>
  <c r="N36" i="28"/>
  <c r="I42" i="25"/>
  <c r="G204" i="25"/>
  <c r="J82" i="25"/>
  <c r="H609" i="28"/>
  <c r="K499" i="28"/>
  <c r="L143" i="25"/>
  <c r="I180" i="30"/>
  <c r="B147" i="30"/>
  <c r="G765" i="28"/>
  <c r="N289" i="30"/>
  <c r="G127" i="28"/>
  <c r="M265" i="25"/>
  <c r="E417" i="30"/>
  <c r="G120" i="25"/>
  <c r="M473" i="28"/>
  <c r="D18" i="25"/>
  <c r="F315" i="25"/>
  <c r="P611" i="28"/>
  <c r="J245" i="25"/>
  <c r="K94" i="28"/>
  <c r="G228" i="25"/>
  <c r="P599" i="28"/>
  <c r="F16" i="25"/>
  <c r="S633" i="28"/>
  <c r="M652" i="28"/>
  <c r="G503" i="28"/>
  <c r="M87" i="30"/>
  <c r="H787" i="28"/>
  <c r="O157" i="25"/>
  <c r="M35" i="25"/>
  <c r="H552" i="28"/>
  <c r="M151" i="30"/>
  <c r="O238" i="25"/>
  <c r="S524" i="28"/>
  <c r="Q652" i="28"/>
  <c r="L290" i="25"/>
  <c r="H59" i="28"/>
  <c r="K484" i="28"/>
  <c r="I288" i="25"/>
  <c r="G710" i="28"/>
  <c r="G50" i="25"/>
  <c r="J814" i="28"/>
  <c r="M716" i="28"/>
  <c r="B811" i="30"/>
  <c r="G667" i="28"/>
  <c r="C80" i="25"/>
  <c r="P481" i="28"/>
  <c r="C68" i="25"/>
  <c r="C100" i="25"/>
  <c r="S756" i="28"/>
  <c r="H888" i="28"/>
  <c r="H10" i="28"/>
  <c r="J323" i="28"/>
  <c r="G633" i="28"/>
  <c r="G127" i="30"/>
  <c r="M259" i="30"/>
  <c r="J190" i="25"/>
  <c r="M110" i="28"/>
  <c r="N126" i="28"/>
  <c r="O32" i="25"/>
  <c r="M274" i="25"/>
  <c r="L149" i="25"/>
  <c r="C69" i="25"/>
  <c r="J18" i="28"/>
  <c r="Q681" i="28"/>
  <c r="F159" i="25"/>
  <c r="M267" i="28"/>
  <c r="P743" i="28"/>
  <c r="C385" i="25"/>
  <c r="Q199" i="28"/>
  <c r="H630" i="28"/>
  <c r="C143" i="25"/>
  <c r="B18" i="30"/>
  <c r="P825" i="28"/>
  <c r="L254" i="25"/>
  <c r="L234" i="25"/>
  <c r="O40" i="25"/>
  <c r="I19" i="25"/>
  <c r="G303" i="25"/>
  <c r="N862" i="28"/>
  <c r="P663" i="28"/>
  <c r="M608" i="28"/>
  <c r="K445" i="28"/>
  <c r="J455" i="30"/>
  <c r="Q368" i="28"/>
  <c r="P639" i="28"/>
  <c r="M770" i="28"/>
  <c r="J533" i="30"/>
  <c r="E115" i="30"/>
  <c r="M244" i="25"/>
  <c r="J367" i="28"/>
  <c r="I136" i="25"/>
  <c r="P399" i="28"/>
  <c r="D54" i="25"/>
  <c r="B340" i="30"/>
  <c r="J835" i="28"/>
  <c r="Q612" i="28"/>
  <c r="M360" i="25"/>
  <c r="D295" i="25"/>
  <c r="C107" i="25"/>
  <c r="E681" i="30"/>
  <c r="G84" i="30"/>
  <c r="I348" i="25"/>
  <c r="P820" i="28"/>
  <c r="J705" i="28"/>
  <c r="P559" i="28"/>
  <c r="N713" i="28"/>
  <c r="S637" i="28"/>
  <c r="M453" i="28"/>
  <c r="M365" i="25"/>
  <c r="N149" i="30"/>
  <c r="H525" i="28"/>
  <c r="L127" i="25"/>
  <c r="G83" i="25"/>
  <c r="K734" i="28"/>
  <c r="O38" i="30"/>
  <c r="H201" i="28"/>
  <c r="Q534" i="28"/>
  <c r="O16" i="25"/>
  <c r="G360" i="25"/>
  <c r="Q553" i="28"/>
  <c r="S516" i="28"/>
  <c r="G696" i="28"/>
  <c r="D66" i="25"/>
  <c r="C170" i="25"/>
  <c r="D142" i="25"/>
  <c r="N470" i="28"/>
  <c r="J141" i="25"/>
  <c r="M277" i="25"/>
  <c r="J749" i="28"/>
  <c r="S176" i="28"/>
  <c r="P725" i="28"/>
  <c r="J603" i="28"/>
  <c r="O145" i="25"/>
  <c r="G222" i="28"/>
  <c r="O374" i="25"/>
  <c r="H325" i="28"/>
  <c r="G104" i="25"/>
  <c r="Q882" i="28"/>
  <c r="G444" i="28"/>
  <c r="J807" i="28"/>
  <c r="O204" i="25"/>
  <c r="N34" i="28"/>
  <c r="P143" i="28"/>
  <c r="S740" i="28"/>
  <c r="K581" i="28"/>
  <c r="F37" i="25"/>
  <c r="G195" i="25"/>
  <c r="G496" i="28"/>
  <c r="K635" i="28"/>
  <c r="I74" i="25"/>
  <c r="H423" i="28"/>
  <c r="I207" i="25"/>
  <c r="C252" i="25"/>
  <c r="S145" i="28"/>
  <c r="P397" i="28"/>
  <c r="G247" i="25"/>
  <c r="N796" i="28"/>
  <c r="M477" i="28"/>
  <c r="F248" i="25"/>
  <c r="G27" i="28"/>
  <c r="O178" i="25"/>
  <c r="O218" i="25"/>
  <c r="F196" i="25"/>
  <c r="S480" i="28"/>
  <c r="K434" i="28"/>
  <c r="M324" i="25"/>
  <c r="I192" i="25"/>
  <c r="G396" i="30"/>
  <c r="M207" i="25"/>
  <c r="D105" i="25"/>
  <c r="D8" i="25"/>
  <c r="Q653" i="28"/>
  <c r="K529" i="28"/>
  <c r="D406" i="30"/>
  <c r="I76" i="25"/>
  <c r="G279" i="25"/>
  <c r="G170" i="28"/>
  <c r="M397" i="28"/>
  <c r="G208" i="30"/>
  <c r="N597" i="28"/>
  <c r="M493" i="28"/>
  <c r="N673" i="28"/>
  <c r="S630" i="28"/>
  <c r="P158" i="28"/>
  <c r="N754" i="28"/>
  <c r="L35" i="25"/>
  <c r="S671" i="28"/>
  <c r="J94" i="25"/>
  <c r="K26" i="28"/>
  <c r="M692" i="28"/>
  <c r="I98" i="25"/>
  <c r="Q393" i="28"/>
  <c r="P702" i="28"/>
  <c r="N267" i="28"/>
  <c r="H639" i="28"/>
  <c r="M175" i="25"/>
  <c r="M132" i="25"/>
  <c r="Q658" i="28"/>
  <c r="J243" i="25"/>
  <c r="F22" i="25"/>
  <c r="P476" i="28"/>
  <c r="E72" i="30"/>
  <c r="Q788" i="28"/>
  <c r="B75" i="30"/>
  <c r="F162" i="25"/>
  <c r="D10" i="30"/>
  <c r="S328" i="28"/>
  <c r="P237" i="28"/>
  <c r="D76" i="25"/>
  <c r="J599" i="28"/>
  <c r="N639" i="28"/>
  <c r="S804" i="28"/>
  <c r="S39" i="28"/>
  <c r="F152" i="25"/>
  <c r="N518" i="28"/>
  <c r="P727" i="28"/>
  <c r="L163" i="25"/>
  <c r="C161" i="25"/>
  <c r="S850" i="28"/>
  <c r="K769" i="28"/>
  <c r="N697" i="28"/>
  <c r="G163" i="25"/>
  <c r="K597" i="28"/>
  <c r="H68" i="30"/>
  <c r="S708" i="28"/>
  <c r="N518" i="30"/>
  <c r="G690" i="28"/>
  <c r="K436" i="28"/>
  <c r="S817" i="28"/>
  <c r="J343" i="25"/>
  <c r="F129" i="25"/>
  <c r="J91" i="25"/>
  <c r="K789" i="28"/>
  <c r="H39" i="22"/>
  <c r="L195" i="30"/>
  <c r="D15" i="25"/>
  <c r="F256" i="25"/>
  <c r="J657" i="28"/>
  <c r="N609" i="28"/>
  <c r="J292" i="30"/>
  <c r="N33" i="30"/>
  <c r="M255" i="30"/>
  <c r="K515" i="28"/>
  <c r="J29" i="25"/>
  <c r="Q622" i="28"/>
  <c r="J873" i="28"/>
  <c r="G317" i="30"/>
  <c r="K83" i="28"/>
  <c r="H357" i="28"/>
  <c r="C244" i="25"/>
  <c r="H35" i="28"/>
  <c r="D285" i="30"/>
  <c r="K16" i="28"/>
  <c r="M806" i="28"/>
  <c r="S86" i="28"/>
  <c r="F56" i="25"/>
  <c r="P11" i="28"/>
  <c r="I342" i="25"/>
  <c r="P713" i="28"/>
  <c r="P856" i="28"/>
  <c r="H313" i="28"/>
  <c r="M67" i="25"/>
  <c r="I293" i="25"/>
  <c r="H799" i="28"/>
  <c r="O110" i="25"/>
  <c r="M811" i="28"/>
  <c r="N806" i="28"/>
  <c r="N539" i="30"/>
  <c r="K359" i="28"/>
  <c r="K243" i="28"/>
  <c r="C314" i="25"/>
  <c r="G582" i="28"/>
  <c r="O24" i="25"/>
  <c r="M89" i="25"/>
  <c r="M257" i="25"/>
  <c r="J309" i="28"/>
  <c r="M369" i="28"/>
  <c r="G297" i="25"/>
  <c r="Q877" i="28"/>
  <c r="L114" i="30"/>
  <c r="D155" i="25"/>
  <c r="J266" i="25"/>
  <c r="P660" i="28"/>
  <c r="O498" i="30"/>
  <c r="M843" i="28"/>
  <c r="B272" i="30"/>
  <c r="F189" i="25"/>
  <c r="H427" i="30"/>
  <c r="Q738" i="28"/>
  <c r="G618" i="28"/>
  <c r="H566" i="28"/>
  <c r="G490" i="28"/>
  <c r="G184" i="25"/>
  <c r="L326" i="25"/>
  <c r="O296" i="25"/>
  <c r="L170" i="25"/>
  <c r="Q694" i="28"/>
  <c r="K750" i="28"/>
  <c r="S758" i="28"/>
  <c r="N326" i="28"/>
  <c r="H162" i="30"/>
  <c r="M293" i="25"/>
  <c r="G305" i="28"/>
  <c r="I384" i="25"/>
  <c r="N484" i="28"/>
  <c r="J244" i="25"/>
  <c r="N72" i="28"/>
  <c r="J839" i="28"/>
  <c r="D199" i="25"/>
  <c r="C326" i="25"/>
  <c r="S617" i="28"/>
  <c r="K699" i="28"/>
  <c r="L325" i="30"/>
  <c r="N596" i="28"/>
  <c r="O67" i="25"/>
  <c r="E770" i="30"/>
  <c r="N885" i="28"/>
  <c r="N872" i="28"/>
  <c r="J58" i="30"/>
  <c r="M710" i="28"/>
  <c r="Q695" i="28"/>
  <c r="J126" i="28"/>
  <c r="P488" i="28"/>
  <c r="G280" i="25"/>
  <c r="P482" i="28"/>
  <c r="O6" i="25"/>
  <c r="L63" i="25"/>
  <c r="G634" i="28"/>
  <c r="J60" i="28"/>
  <c r="Q689" i="28"/>
  <c r="P539" i="28"/>
  <c r="Q672" i="28"/>
  <c r="J606" i="28"/>
  <c r="J419" i="28"/>
  <c r="L314" i="25"/>
  <c r="Q468" i="28"/>
  <c r="H640" i="28"/>
  <c r="I159" i="25"/>
  <c r="M237" i="28"/>
  <c r="C284" i="25"/>
  <c r="I224" i="25"/>
  <c r="S142" i="28"/>
  <c r="E186" i="30"/>
  <c r="Q804" i="28"/>
  <c r="L316" i="25"/>
  <c r="C172" i="30"/>
  <c r="G123" i="25"/>
  <c r="G303" i="28"/>
  <c r="S715" i="28"/>
  <c r="K357" i="28"/>
  <c r="S625" i="28"/>
  <c r="F26" i="25"/>
  <c r="K694" i="28"/>
  <c r="E56" i="30"/>
  <c r="K215" i="28"/>
  <c r="G327" i="30"/>
  <c r="K46" i="28"/>
  <c r="D101" i="25"/>
  <c r="F253" i="25"/>
  <c r="D336" i="25"/>
  <c r="M459" i="28"/>
  <c r="C83" i="25"/>
  <c r="J738" i="28"/>
  <c r="H740" i="28"/>
  <c r="M316" i="28"/>
  <c r="H435" i="28"/>
  <c r="G295" i="25"/>
  <c r="C103" i="25"/>
  <c r="J60" i="25"/>
  <c r="N79" i="30"/>
  <c r="G363" i="28"/>
  <c r="N579" i="28"/>
  <c r="M415" i="28"/>
  <c r="K771" i="28"/>
  <c r="E284" i="30"/>
  <c r="F345" i="25"/>
  <c r="F257" i="25"/>
  <c r="M504" i="28"/>
  <c r="J13" i="30"/>
  <c r="S773" i="28"/>
  <c r="O37" i="25"/>
  <c r="G123" i="28"/>
  <c r="S458" i="28"/>
  <c r="C260" i="25"/>
  <c r="H339" i="28"/>
  <c r="G297" i="28"/>
  <c r="J441" i="30"/>
  <c r="J483" i="28"/>
  <c r="L105" i="25"/>
  <c r="K764" i="28"/>
  <c r="M380" i="25"/>
  <c r="K735" i="28"/>
  <c r="K645" i="28"/>
  <c r="J273" i="25"/>
  <c r="M18" i="25"/>
  <c r="K354" i="28"/>
  <c r="Q684" i="28"/>
  <c r="O16" i="30"/>
  <c r="Q802" i="28"/>
  <c r="J575" i="28"/>
  <c r="Q148" i="28"/>
  <c r="Q434" i="28"/>
  <c r="E425" i="30"/>
  <c r="H463" i="28"/>
  <c r="G586" i="28"/>
  <c r="C279" i="25"/>
  <c r="M55" i="28"/>
  <c r="K454" i="28"/>
  <c r="P403" i="28"/>
  <c r="H484" i="28"/>
  <c r="N363" i="30"/>
  <c r="M45" i="25"/>
  <c r="I346" i="25"/>
  <c r="P890" i="28"/>
  <c r="H407" i="28"/>
  <c r="N695" i="28"/>
  <c r="M666" i="28"/>
  <c r="J773" i="28"/>
  <c r="J323" i="25"/>
  <c r="O197" i="25"/>
  <c r="H817" i="28"/>
  <c r="N356" i="28"/>
  <c r="L79" i="25"/>
  <c r="G826" i="28"/>
  <c r="H693" i="28"/>
  <c r="L618" i="30"/>
  <c r="J81" i="28"/>
  <c r="N898" i="28"/>
  <c r="I409" i="30"/>
  <c r="H604" i="28"/>
  <c r="J725" i="28"/>
  <c r="O90" i="30"/>
  <c r="Q409" i="28"/>
  <c r="G461" i="28"/>
  <c r="M381" i="28"/>
  <c r="D28" i="25"/>
  <c r="J545" i="28"/>
  <c r="M80" i="25"/>
  <c r="S151" i="28"/>
  <c r="S627" i="28"/>
  <c r="L54" i="30"/>
  <c r="D147" i="25"/>
  <c r="N116" i="28"/>
  <c r="N402" i="28"/>
  <c r="G321" i="30"/>
  <c r="C184" i="25"/>
  <c r="C150" i="25"/>
  <c r="F239" i="25"/>
  <c r="P495" i="28"/>
  <c r="H797" i="28"/>
  <c r="G370" i="28"/>
  <c r="C31" i="30"/>
  <c r="L226" i="25"/>
  <c r="H399" i="28"/>
  <c r="G835" i="28"/>
  <c r="C88" i="25"/>
  <c r="N253" i="28"/>
  <c r="M222" i="25"/>
  <c r="P306" i="28"/>
  <c r="J324" i="25"/>
  <c r="S675" i="28"/>
  <c r="P480" i="28"/>
  <c r="N180" i="30"/>
  <c r="K196" i="28"/>
  <c r="K198" i="28"/>
  <c r="O60" i="25"/>
  <c r="I368" i="25"/>
  <c r="C67" i="25"/>
  <c r="H448" i="28"/>
  <c r="N417" i="28"/>
  <c r="M112" i="28"/>
  <c r="M343" i="25"/>
  <c r="Q574" i="28"/>
  <c r="B330" i="30"/>
  <c r="P780" i="28"/>
  <c r="H286" i="28"/>
  <c r="M91" i="30"/>
  <c r="Q406" i="28"/>
  <c r="M564" i="30"/>
  <c r="H237" i="30"/>
  <c r="N485" i="28"/>
  <c r="J321" i="28"/>
  <c r="Q119" i="28"/>
  <c r="Q837" i="28"/>
  <c r="H730" i="28"/>
  <c r="F67" i="18"/>
  <c r="H419" i="28"/>
  <c r="H196" i="28"/>
  <c r="N465" i="28"/>
  <c r="O18" i="25"/>
  <c r="J74" i="28"/>
  <c r="M105" i="25"/>
  <c r="S158" i="28"/>
  <c r="J111" i="25"/>
  <c r="J254" i="25"/>
  <c r="G727" i="28"/>
  <c r="K751" i="28"/>
  <c r="P802" i="28"/>
  <c r="D198" i="25"/>
  <c r="E214" i="30"/>
  <c r="N475" i="28"/>
  <c r="P373" i="28"/>
  <c r="Q74" i="28"/>
  <c r="L446" i="30"/>
  <c r="H198" i="28"/>
  <c r="D270" i="30"/>
  <c r="H107" i="30"/>
  <c r="L43" i="25"/>
  <c r="Q808" i="28"/>
  <c r="G249" i="30"/>
  <c r="L241" i="25"/>
  <c r="M501" i="28"/>
  <c r="J44" i="25"/>
  <c r="G485" i="28"/>
  <c r="J366" i="25"/>
  <c r="J155" i="25"/>
  <c r="O230" i="30"/>
  <c r="S333" i="28"/>
  <c r="G47" i="28"/>
  <c r="G187" i="28"/>
  <c r="H573" i="28"/>
  <c r="S538" i="28"/>
  <c r="J385" i="25"/>
  <c r="H717" i="28"/>
  <c r="G235" i="25"/>
  <c r="M720" i="28"/>
  <c r="M63" i="28"/>
  <c r="F32" i="25"/>
  <c r="J128" i="28"/>
  <c r="S842" i="28"/>
  <c r="F24" i="25"/>
  <c r="M471" i="28"/>
  <c r="C62" i="25"/>
  <c r="Q405" i="28"/>
  <c r="Q893" i="28"/>
  <c r="J500" i="30"/>
  <c r="L255" i="30"/>
  <c r="H9" i="30"/>
  <c r="H540" i="28"/>
  <c r="H498" i="28"/>
  <c r="Q323" i="28"/>
  <c r="G241" i="28"/>
  <c r="Q740" i="28"/>
  <c r="G497" i="28"/>
  <c r="J146" i="25"/>
  <c r="F286" i="25"/>
  <c r="G287" i="30"/>
  <c r="C88" i="30"/>
  <c r="D318" i="25"/>
  <c r="L240" i="25"/>
  <c r="M691" i="28"/>
  <c r="C311" i="25"/>
  <c r="M295" i="25"/>
  <c r="M378" i="25"/>
  <c r="I231" i="25"/>
  <c r="H661" i="28"/>
  <c r="M554" i="28"/>
  <c r="H601" i="28"/>
  <c r="G43" i="25"/>
  <c r="S24" i="28"/>
  <c r="G82" i="25"/>
  <c r="G95" i="25"/>
  <c r="C233" i="25"/>
  <c r="I237" i="25"/>
  <c r="M865" i="28"/>
  <c r="I242" i="25"/>
  <c r="G276" i="25"/>
  <c r="J133" i="28"/>
  <c r="I220" i="25"/>
  <c r="J449" i="28"/>
  <c r="P128" i="28"/>
  <c r="K627" i="28"/>
  <c r="D371" i="25"/>
  <c r="I255" i="25"/>
  <c r="P786" i="28"/>
  <c r="P630" i="28"/>
  <c r="P566" i="28"/>
  <c r="J78" i="25"/>
  <c r="M283" i="25"/>
  <c r="M891" i="28"/>
  <c r="L155" i="25"/>
  <c r="L92" i="30"/>
  <c r="N705" i="28"/>
  <c r="O388" i="25"/>
  <c r="F356" i="25"/>
  <c r="G122" i="25"/>
  <c r="N732" i="28"/>
  <c r="S597" i="28"/>
  <c r="C217" i="25"/>
  <c r="L7" i="30"/>
  <c r="N412" i="28"/>
  <c r="L192" i="25"/>
  <c r="H415" i="28"/>
  <c r="I263" i="25"/>
  <c r="C146" i="25"/>
  <c r="C805" i="30"/>
  <c r="D424" i="30"/>
  <c r="J777" i="28"/>
  <c r="K138" i="28"/>
  <c r="I262" i="25"/>
  <c r="M389" i="28"/>
  <c r="L173" i="25"/>
  <c r="F358" i="25"/>
  <c r="G354" i="25"/>
  <c r="K719" i="28"/>
  <c r="C72" i="25"/>
  <c r="M296" i="25"/>
  <c r="Q627" i="28"/>
  <c r="B232" i="30"/>
  <c r="L51" i="25"/>
  <c r="S870" i="28"/>
  <c r="H147" i="28"/>
  <c r="M171" i="25"/>
  <c r="Q796" i="28"/>
  <c r="K392" i="28"/>
  <c r="S733" i="28"/>
  <c r="O4" i="25"/>
  <c r="H885" i="28"/>
  <c r="I131" i="25"/>
  <c r="H521" i="28"/>
  <c r="I157" i="25"/>
  <c r="N537" i="28"/>
  <c r="I323" i="25"/>
  <c r="O236" i="25"/>
  <c r="L380" i="25"/>
  <c r="M528" i="28"/>
  <c r="S730" i="28"/>
  <c r="N514" i="28"/>
  <c r="K803" i="28"/>
  <c r="F62" i="18"/>
  <c r="G231" i="28"/>
  <c r="M373" i="25"/>
  <c r="M71" i="25"/>
  <c r="G46" i="30"/>
  <c r="P554" i="28"/>
  <c r="I362" i="25"/>
  <c r="Q784" i="28"/>
  <c r="C87" i="30"/>
  <c r="G891" i="28"/>
  <c r="Q662" i="28"/>
  <c r="N473" i="28"/>
  <c r="L203" i="25"/>
  <c r="O158" i="25"/>
  <c r="G697" i="28"/>
  <c r="J134" i="25"/>
  <c r="M486" i="28"/>
  <c r="J520" i="28"/>
  <c r="S389" i="28"/>
  <c r="G739" i="28"/>
  <c r="C224" i="25"/>
  <c r="N884" i="28"/>
  <c r="M44" i="25"/>
  <c r="M134" i="25"/>
  <c r="P766" i="28"/>
  <c r="P421" i="28"/>
  <c r="H753" i="28"/>
  <c r="O347" i="25"/>
  <c r="O43" i="30"/>
  <c r="J536" i="28"/>
  <c r="L300" i="25"/>
  <c r="L153" i="25"/>
  <c r="J752" i="28"/>
  <c r="B112" i="30"/>
  <c r="Q705" i="28"/>
  <c r="H644" i="28"/>
  <c r="P297" i="28"/>
  <c r="L265" i="25"/>
  <c r="G610" i="28"/>
  <c r="G557" i="28"/>
  <c r="H244" i="28"/>
  <c r="L278" i="25"/>
  <c r="J884" i="28"/>
  <c r="H766" i="28"/>
  <c r="M279" i="25"/>
  <c r="O193" i="25"/>
  <c r="C74" i="25"/>
  <c r="J554" i="28"/>
  <c r="C187" i="25"/>
  <c r="B158" i="30"/>
  <c r="M215" i="30"/>
  <c r="M689" i="28"/>
  <c r="Q139" i="28"/>
  <c r="M165" i="25"/>
  <c r="M292" i="25"/>
  <c r="J385" i="28"/>
  <c r="H742" i="28"/>
  <c r="I363" i="25"/>
  <c r="Q645" i="28"/>
  <c r="B134" i="30"/>
  <c r="J695" i="28"/>
  <c r="K639" i="28"/>
  <c r="I145" i="25"/>
  <c r="J617" i="28"/>
  <c r="J277" i="30"/>
  <c r="J570" i="28"/>
  <c r="J209" i="28"/>
  <c r="D389" i="30"/>
  <c r="M404" i="28"/>
  <c r="K812" i="28"/>
  <c r="M339" i="28"/>
  <c r="J646" i="28"/>
  <c r="N35" i="28"/>
  <c r="G546" i="28"/>
  <c r="J234" i="25"/>
  <c r="F125" i="25"/>
  <c r="G348" i="28"/>
  <c r="F157" i="25"/>
  <c r="K539" i="28"/>
  <c r="L277" i="25"/>
  <c r="I52" i="25"/>
  <c r="O208" i="25"/>
  <c r="J825" i="28"/>
  <c r="L42" i="25"/>
  <c r="N328" i="28"/>
  <c r="H79" i="28"/>
  <c r="P675" i="28"/>
  <c r="S745" i="28"/>
  <c r="M305" i="25"/>
  <c r="F83" i="25"/>
  <c r="F368" i="25"/>
  <c r="P805" i="28"/>
  <c r="C12" i="29"/>
  <c r="N738" i="28"/>
  <c r="J521" i="28"/>
  <c r="K363" i="28"/>
  <c r="H52" i="28"/>
  <c r="K497" i="28"/>
  <c r="O348" i="25"/>
  <c r="G742" i="28"/>
  <c r="G91" i="25"/>
  <c r="H431" i="28"/>
  <c r="N688" i="28"/>
  <c r="J195" i="25"/>
  <c r="Q487" i="28"/>
  <c r="M779" i="28"/>
  <c r="M283" i="30"/>
  <c r="J354" i="25"/>
  <c r="Q703" i="28"/>
  <c r="B351" i="30"/>
  <c r="L218" i="25"/>
  <c r="Q623" i="28"/>
  <c r="M414" i="28"/>
  <c r="H279" i="28"/>
  <c r="N606" i="28"/>
  <c r="K124" i="28"/>
  <c r="J10" i="25"/>
  <c r="M385" i="28"/>
  <c r="K894" i="28"/>
  <c r="J269" i="25"/>
  <c r="J9" i="25"/>
  <c r="F382" i="25"/>
  <c r="J247" i="25"/>
  <c r="O21" i="25"/>
  <c r="M797" i="28"/>
  <c r="F362" i="25"/>
  <c r="L252" i="25"/>
  <c r="J891" i="28"/>
  <c r="C11" i="25"/>
  <c r="L55" i="25"/>
  <c r="I22" i="25"/>
  <c r="D263" i="25"/>
  <c r="L341" i="25"/>
  <c r="P538" i="28"/>
  <c r="N723" i="28"/>
  <c r="M25" i="25"/>
  <c r="S275" i="28"/>
  <c r="G105" i="28"/>
  <c r="J308" i="28"/>
  <c r="D17" i="25"/>
  <c r="S416" i="28"/>
  <c r="M261" i="25"/>
  <c r="O34" i="25"/>
  <c r="I13" i="25"/>
  <c r="G522" i="28"/>
  <c r="M240" i="25"/>
  <c r="B239" i="30"/>
  <c r="P402" i="28"/>
  <c r="G257" i="25"/>
  <c r="G206" i="25"/>
  <c r="D345" i="25"/>
  <c r="G672" i="30"/>
  <c r="K160" i="28"/>
  <c r="L131" i="25"/>
  <c r="G346" i="25"/>
  <c r="B155" i="30"/>
  <c r="J374" i="25"/>
  <c r="N780" i="28"/>
  <c r="D253" i="25"/>
  <c r="N494" i="28"/>
  <c r="N345" i="30"/>
  <c r="S430" i="28"/>
  <c r="O206" i="25"/>
  <c r="N210" i="30"/>
  <c r="F220" i="25"/>
  <c r="G388" i="25"/>
  <c r="M803" i="28"/>
  <c r="S351" i="28"/>
  <c r="M190" i="28"/>
  <c r="G169" i="28"/>
  <c r="Q744" i="28"/>
  <c r="M137" i="25"/>
  <c r="M210" i="25"/>
  <c r="S220" i="28"/>
  <c r="S318" i="28"/>
  <c r="J136" i="28"/>
  <c r="S228" i="28"/>
  <c r="C386" i="25"/>
  <c r="J188" i="25"/>
  <c r="G144" i="28"/>
  <c r="G441" i="28"/>
  <c r="K596" i="28"/>
  <c r="M188" i="28"/>
  <c r="L269" i="25"/>
  <c r="H773" i="28"/>
  <c r="C257" i="25"/>
  <c r="O346" i="25"/>
  <c r="F205" i="25"/>
  <c r="O365" i="25"/>
  <c r="J769" i="28"/>
  <c r="M511" i="30"/>
  <c r="I269" i="25"/>
  <c r="C63" i="25"/>
  <c r="O241" i="25"/>
  <c r="Q515" i="28"/>
  <c r="D62" i="25"/>
  <c r="N729" i="28"/>
  <c r="J776" i="28"/>
  <c r="O151" i="25"/>
  <c r="K33" i="28"/>
  <c r="P357" i="28"/>
  <c r="G110" i="30"/>
  <c r="L307" i="25"/>
  <c r="D310" i="25"/>
  <c r="C111" i="25"/>
  <c r="L174" i="25"/>
  <c r="J744" i="28"/>
  <c r="S776" i="28"/>
  <c r="C186" i="25"/>
  <c r="C182" i="25"/>
  <c r="O355" i="30"/>
  <c r="G362" i="28"/>
  <c r="M126" i="25"/>
  <c r="M213" i="25"/>
  <c r="F7" i="25"/>
  <c r="C319" i="25"/>
  <c r="H405" i="28"/>
  <c r="N608" i="28"/>
  <c r="S48" i="28"/>
  <c r="P667" i="28"/>
  <c r="S689" i="28"/>
  <c r="L209" i="25"/>
  <c r="C156" i="25"/>
  <c r="G298" i="25"/>
  <c r="B173" i="30"/>
  <c r="F370" i="25"/>
  <c r="N788" i="28"/>
  <c r="F213" i="25"/>
  <c r="D174" i="25"/>
  <c r="B815" i="30"/>
  <c r="C205" i="30"/>
  <c r="P851" i="28"/>
  <c r="O112" i="25"/>
  <c r="P516" i="28"/>
  <c r="G531" i="28"/>
  <c r="O344" i="30"/>
  <c r="J435" i="28"/>
  <c r="Q464" i="28"/>
  <c r="G282" i="28"/>
  <c r="O164" i="25"/>
  <c r="G275" i="28"/>
  <c r="H881" i="28"/>
  <c r="H882" i="28"/>
  <c r="G132" i="25"/>
  <c r="M181" i="25"/>
  <c r="M870" i="28"/>
  <c r="C112" i="25"/>
  <c r="J660" i="28"/>
  <c r="J288" i="25"/>
  <c r="G49" i="28"/>
  <c r="J362" i="28"/>
  <c r="J785" i="28"/>
  <c r="K446" i="28"/>
  <c r="I84" i="25"/>
  <c r="I455" i="30"/>
  <c r="F166" i="25"/>
  <c r="P886" i="28"/>
  <c r="S711" i="28"/>
  <c r="M135" i="25"/>
  <c r="D131" i="25"/>
  <c r="C65" i="25"/>
  <c r="Q98" i="28"/>
  <c r="L26" i="25"/>
  <c r="F158" i="25"/>
  <c r="L284" i="25"/>
  <c r="G304" i="25"/>
  <c r="N221" i="28"/>
  <c r="H628" i="28"/>
  <c r="J389" i="28"/>
  <c r="M434" i="28"/>
  <c r="K670" i="28"/>
  <c r="P18" i="28"/>
  <c r="P831" i="28"/>
  <c r="P694" i="28"/>
  <c r="J94" i="28"/>
  <c r="K418" i="28"/>
  <c r="O108" i="25"/>
  <c r="O189" i="25"/>
  <c r="G387" i="25"/>
  <c r="F373" i="25"/>
  <c r="J875" i="28"/>
  <c r="K414" i="28"/>
  <c r="C321" i="25"/>
  <c r="G622" i="28"/>
  <c r="M102" i="28"/>
  <c r="J279" i="28"/>
  <c r="F113" i="25"/>
  <c r="E113" i="25" l="1"/>
  <c r="I279" i="28"/>
  <c r="L102" i="28"/>
  <c r="I875" i="28"/>
  <c r="E373" i="25"/>
  <c r="N189" i="25"/>
  <c r="N108" i="25"/>
  <c r="I94" i="28"/>
  <c r="O694" i="28"/>
  <c r="O831" i="28"/>
  <c r="O18" i="28"/>
  <c r="L434" i="28"/>
  <c r="I389" i="28"/>
  <c r="K284" i="25"/>
  <c r="E158" i="25"/>
  <c r="K26" i="25"/>
  <c r="R711" i="28"/>
  <c r="O886" i="28"/>
  <c r="E166" i="25"/>
  <c r="H84" i="25"/>
  <c r="I785" i="28"/>
  <c r="I362" i="28"/>
  <c r="I660" i="28"/>
  <c r="L870" i="28"/>
  <c r="N164" i="25"/>
  <c r="I435" i="28"/>
  <c r="O516" i="28"/>
  <c r="N112" i="25"/>
  <c r="O851" i="28"/>
  <c r="E213" i="25"/>
  <c r="E370" i="25"/>
  <c r="K209" i="25"/>
  <c r="R689" i="28"/>
  <c r="O667" i="28"/>
  <c r="R48" i="28"/>
  <c r="E7" i="25"/>
  <c r="R776" i="28"/>
  <c r="I744" i="28"/>
  <c r="K174" i="25"/>
  <c r="K307" i="25"/>
  <c r="O357" i="28"/>
  <c r="N151" i="25"/>
  <c r="I776" i="28"/>
  <c r="N241" i="25"/>
  <c r="H269" i="25"/>
  <c r="I769" i="28"/>
  <c r="N365" i="25"/>
  <c r="E205" i="25"/>
  <c r="N346" i="25"/>
  <c r="K269" i="25"/>
  <c r="L188" i="28"/>
  <c r="R228" i="28"/>
  <c r="I136" i="28"/>
  <c r="R318" i="28"/>
  <c r="R220" i="28"/>
  <c r="L190" i="28"/>
  <c r="R351" i="28"/>
  <c r="L803" i="28"/>
  <c r="E220" i="25"/>
  <c r="N206" i="25"/>
  <c r="R430" i="28"/>
  <c r="K131" i="25"/>
  <c r="O402" i="28"/>
  <c r="H13" i="25"/>
  <c r="N34" i="25"/>
  <c r="R416" i="28"/>
  <c r="I308" i="28"/>
  <c r="R275" i="28"/>
  <c r="O538" i="28"/>
  <c r="K341" i="25"/>
  <c r="H22" i="25"/>
  <c r="K55" i="25"/>
  <c r="I891" i="28"/>
  <c r="K252" i="25"/>
  <c r="E362" i="25"/>
  <c r="L797" i="28"/>
  <c r="N21" i="25"/>
  <c r="E382" i="25"/>
  <c r="L385" i="28"/>
  <c r="L414" i="28"/>
  <c r="K218" i="25"/>
  <c r="L779" i="28"/>
  <c r="N348" i="25"/>
  <c r="I521" i="28"/>
  <c r="O805" i="28"/>
  <c r="E368" i="25"/>
  <c r="E83" i="25"/>
  <c r="R745" i="28"/>
  <c r="O675" i="28"/>
  <c r="K42" i="25"/>
  <c r="I825" i="28"/>
  <c r="N208" i="25"/>
  <c r="H52" i="25"/>
  <c r="K277" i="25"/>
  <c r="E157" i="25"/>
  <c r="E125" i="25"/>
  <c r="I646" i="28"/>
  <c r="L339" i="28"/>
  <c r="L404" i="28"/>
  <c r="I209" i="28"/>
  <c r="I570" i="28"/>
  <c r="I617" i="28"/>
  <c r="H145" i="25"/>
  <c r="I695" i="28"/>
  <c r="H363" i="25"/>
  <c r="I385" i="28"/>
  <c r="L689" i="28"/>
  <c r="I554" i="28"/>
  <c r="N193" i="25"/>
  <c r="I884" i="28"/>
  <c r="K278" i="25"/>
  <c r="K265" i="25"/>
  <c r="O297" i="28"/>
  <c r="I752" i="28"/>
  <c r="K153" i="25"/>
  <c r="K300" i="25"/>
  <c r="I536" i="28"/>
  <c r="N347" i="25"/>
  <c r="O421" i="28"/>
  <c r="O766" i="28"/>
  <c r="R389" i="28"/>
  <c r="I520" i="28"/>
  <c r="L486" i="28"/>
  <c r="N158" i="25"/>
  <c r="K203" i="25"/>
  <c r="H362" i="25"/>
  <c r="O554" i="28"/>
  <c r="R730" i="28"/>
  <c r="L528" i="28"/>
  <c r="K380" i="25"/>
  <c r="N236" i="25"/>
  <c r="H323" i="25"/>
  <c r="H157" i="25"/>
  <c r="H131" i="25"/>
  <c r="N4" i="25"/>
  <c r="R733" i="28"/>
  <c r="R870" i="28"/>
  <c r="K51" i="25"/>
  <c r="E358" i="25"/>
  <c r="K173" i="25"/>
  <c r="L389" i="28"/>
  <c r="H262" i="25"/>
  <c r="I777" i="28"/>
  <c r="H263" i="25"/>
  <c r="K192" i="25"/>
  <c r="R597" i="28"/>
  <c r="E356" i="25"/>
  <c r="N388" i="25"/>
  <c r="K155" i="25"/>
  <c r="L891" i="28"/>
  <c r="O566" i="28"/>
  <c r="O630" i="28"/>
  <c r="O786" i="28"/>
  <c r="H255" i="25"/>
  <c r="O128" i="28"/>
  <c r="I449" i="28"/>
  <c r="H220" i="25"/>
  <c r="I133" i="28"/>
  <c r="H242" i="25"/>
  <c r="L865" i="28"/>
  <c r="H237" i="25"/>
  <c r="R24" i="28"/>
  <c r="L554" i="28"/>
  <c r="H231" i="25"/>
  <c r="L691" i="28"/>
  <c r="K240" i="25"/>
  <c r="E286" i="25"/>
  <c r="L471" i="28"/>
  <c r="E24" i="25"/>
  <c r="R842" i="28"/>
  <c r="I128" i="28"/>
  <c r="E32" i="25"/>
  <c r="L63" i="28"/>
  <c r="L720" i="28"/>
  <c r="R538" i="28"/>
  <c r="R333" i="28"/>
  <c r="L501" i="28"/>
  <c r="K241" i="25"/>
  <c r="K43" i="25"/>
  <c r="O373" i="28"/>
  <c r="O802" i="28"/>
  <c r="R158" i="28"/>
  <c r="I74" i="28"/>
  <c r="N18" i="25"/>
  <c r="I321" i="28"/>
  <c r="O780" i="28"/>
  <c r="L112" i="28"/>
  <c r="H368" i="25"/>
  <c r="N60" i="25"/>
  <c r="O480" i="28"/>
  <c r="R675" i="28"/>
  <c r="O306" i="28"/>
  <c r="K226" i="25"/>
  <c r="O495" i="28"/>
  <c r="E239" i="25"/>
  <c r="R627" i="28"/>
  <c r="R151" i="28"/>
  <c r="I545" i="28"/>
  <c r="L381" i="28"/>
  <c r="I725" i="28"/>
  <c r="I81" i="28"/>
  <c r="K79" i="25"/>
  <c r="N197" i="25"/>
  <c r="I773" i="28"/>
  <c r="L666" i="28"/>
  <c r="O890" i="28"/>
  <c r="H346" i="25"/>
  <c r="O403" i="28"/>
  <c r="L55" i="28"/>
  <c r="I575" i="28"/>
  <c r="K105" i="25"/>
  <c r="I483" i="28"/>
  <c r="R458" i="28"/>
  <c r="N37" i="25"/>
  <c r="R773" i="28"/>
  <c r="L504" i="28"/>
  <c r="E257" i="25"/>
  <c r="E345" i="25"/>
  <c r="L415" i="28"/>
  <c r="L316" i="28"/>
  <c r="I738" i="28"/>
  <c r="L459" i="28"/>
  <c r="E253" i="25"/>
  <c r="E26" i="25"/>
  <c r="R625" i="28"/>
  <c r="R715" i="28"/>
  <c r="K316" i="25"/>
  <c r="R142" i="28"/>
  <c r="H224" i="25"/>
  <c r="L237" i="28"/>
  <c r="H159" i="25"/>
  <c r="K314" i="25"/>
  <c r="I419" i="28"/>
  <c r="I606" i="28"/>
  <c r="O539" i="28"/>
  <c r="I60" i="28"/>
  <c r="K63" i="25"/>
  <c r="N6" i="25"/>
  <c r="O482" i="28"/>
  <c r="O488" i="28"/>
  <c r="I126" i="28"/>
  <c r="L710" i="28"/>
  <c r="N67" i="25"/>
  <c r="R617" i="28"/>
  <c r="I839" i="28"/>
  <c r="H384" i="25"/>
  <c r="R758" i="28"/>
  <c r="K170" i="25"/>
  <c r="N296" i="25"/>
  <c r="K326" i="25"/>
  <c r="E189" i="25"/>
  <c r="L843" i="28"/>
  <c r="O660" i="28"/>
  <c r="L369" i="28"/>
  <c r="I309" i="28"/>
  <c r="N24" i="25"/>
  <c r="L811" i="28"/>
  <c r="N110" i="25"/>
  <c r="H293" i="25"/>
  <c r="O856" i="28"/>
  <c r="O713" i="28"/>
  <c r="H342" i="25"/>
  <c r="O11" i="28"/>
  <c r="E56" i="25"/>
  <c r="R86" i="28"/>
  <c r="L806" i="28"/>
  <c r="I873" i="28"/>
  <c r="I657" i="28"/>
  <c r="E256" i="25"/>
  <c r="E129" i="25"/>
  <c r="R817" i="28"/>
  <c r="R708" i="28"/>
  <c r="R850" i="28"/>
  <c r="K163" i="25"/>
  <c r="O727" i="28"/>
  <c r="E152" i="25"/>
  <c r="R39" i="28"/>
  <c r="R804" i="28"/>
  <c r="I599" i="28"/>
  <c r="O237" i="28"/>
  <c r="R328" i="28"/>
  <c r="E162" i="25"/>
  <c r="O476" i="28"/>
  <c r="E22" i="25"/>
  <c r="O702" i="28"/>
  <c r="H98" i="25"/>
  <c r="L692" i="28"/>
  <c r="R671" i="28"/>
  <c r="K35" i="25"/>
  <c r="O158" i="28"/>
  <c r="R630" i="28"/>
  <c r="L493" i="28"/>
  <c r="L397" i="28"/>
  <c r="H76" i="25"/>
  <c r="H192" i="25"/>
  <c r="R480" i="28"/>
  <c r="E196" i="25"/>
  <c r="N218" i="25"/>
  <c r="N178" i="25"/>
  <c r="E248" i="25"/>
  <c r="L477" i="28"/>
  <c r="O397" i="28"/>
  <c r="R145" i="28"/>
  <c r="H207" i="25"/>
  <c r="H74" i="25"/>
  <c r="E37" i="25"/>
  <c r="R740" i="28"/>
  <c r="O143" i="28"/>
  <c r="N204" i="25"/>
  <c r="I807" i="28"/>
  <c r="N374" i="25"/>
  <c r="N145" i="25"/>
  <c r="I603" i="28"/>
  <c r="O725" i="28"/>
  <c r="R176" i="28"/>
  <c r="I749" i="28"/>
  <c r="R516" i="28"/>
  <c r="N16" i="25"/>
  <c r="K127" i="25"/>
  <c r="L453" i="28"/>
  <c r="R637" i="28"/>
  <c r="O559" i="28"/>
  <c r="I705" i="28"/>
  <c r="O820" i="28"/>
  <c r="H348" i="25"/>
  <c r="I835" i="28"/>
  <c r="O399" i="28"/>
  <c r="H136" i="25"/>
  <c r="I367" i="28"/>
  <c r="L770" i="28"/>
  <c r="O639" i="28"/>
  <c r="L608" i="28"/>
  <c r="O663" i="28"/>
  <c r="H19" i="25"/>
  <c r="N40" i="25"/>
  <c r="K234" i="25"/>
  <c r="K254" i="25"/>
  <c r="O825" i="28"/>
  <c r="O743" i="28"/>
  <c r="L267" i="28"/>
  <c r="E159" i="25"/>
  <c r="I18" i="28"/>
  <c r="K149" i="25"/>
  <c r="N32" i="25"/>
  <c r="L110" i="28"/>
  <c r="I323" i="28"/>
  <c r="R756" i="28"/>
  <c r="O481" i="28"/>
  <c r="L716" i="28"/>
  <c r="I814" i="28"/>
  <c r="H288" i="25"/>
  <c r="K290" i="25"/>
  <c r="R524" i="28"/>
  <c r="N238" i="25"/>
  <c r="N157" i="25"/>
  <c r="L652" i="28"/>
  <c r="R633" i="28"/>
  <c r="E16" i="25"/>
  <c r="O599" i="28"/>
  <c r="O611" i="28"/>
  <c r="E315" i="25"/>
  <c r="L473" i="28"/>
  <c r="K143" i="25"/>
  <c r="H42" i="25"/>
  <c r="E68" i="25"/>
  <c r="K266" i="25"/>
  <c r="K303" i="25"/>
  <c r="N150" i="25"/>
  <c r="I349" i="28"/>
  <c r="N321" i="25"/>
  <c r="R890" i="28"/>
  <c r="O857" i="28"/>
  <c r="E206" i="25"/>
  <c r="K375" i="25"/>
  <c r="H325" i="25"/>
  <c r="R537" i="28"/>
  <c r="C12" i="21"/>
  <c r="I224" i="28"/>
  <c r="N98" i="25"/>
  <c r="R577" i="28"/>
  <c r="H137" i="25"/>
  <c r="I500" i="28"/>
  <c r="L807" i="28"/>
  <c r="K372" i="25"/>
  <c r="N268" i="25"/>
  <c r="H11" i="25"/>
  <c r="R598" i="28"/>
  <c r="L750" i="28"/>
  <c r="K89" i="25"/>
  <c r="N181" i="25"/>
  <c r="L648" i="28"/>
  <c r="L544" i="28"/>
  <c r="H199" i="25"/>
  <c r="R308" i="28"/>
  <c r="I348" i="28"/>
  <c r="O751" i="28"/>
  <c r="I281" i="28"/>
  <c r="O240" i="28"/>
  <c r="H321" i="25"/>
  <c r="I753" i="28"/>
  <c r="N56" i="25"/>
  <c r="I461" i="28"/>
  <c r="E112" i="25"/>
  <c r="E271" i="25"/>
  <c r="R748" i="28"/>
  <c r="R626" i="28"/>
  <c r="R486" i="28"/>
  <c r="H219" i="25"/>
  <c r="R841" i="28"/>
  <c r="H49" i="25"/>
  <c r="E312" i="25"/>
  <c r="L344" i="28"/>
  <c r="H176" i="25"/>
  <c r="K99" i="25"/>
  <c r="K161" i="25"/>
  <c r="N282" i="25"/>
  <c r="N311" i="25"/>
  <c r="E28" i="25"/>
  <c r="H301" i="25"/>
  <c r="E149" i="25"/>
  <c r="K50" i="25"/>
  <c r="N7" i="25"/>
  <c r="R573" i="28"/>
  <c r="I692" i="28"/>
  <c r="E31" i="25"/>
  <c r="H40" i="25"/>
  <c r="H232" i="25"/>
  <c r="O772" i="28"/>
  <c r="N104" i="25"/>
  <c r="K47" i="25"/>
  <c r="L731" i="28"/>
  <c r="O875" i="28"/>
  <c r="E309" i="25"/>
  <c r="E237" i="25"/>
  <c r="R805" i="28"/>
  <c r="L782" i="28"/>
  <c r="L600" i="28"/>
  <c r="E379" i="25"/>
  <c r="L853" i="28"/>
  <c r="O458" i="28"/>
  <c r="I622" i="28"/>
  <c r="E364" i="25"/>
  <c r="L588" i="28"/>
  <c r="L450" i="28"/>
  <c r="N101" i="25"/>
  <c r="L643" i="28"/>
  <c r="E262" i="25"/>
  <c r="E148" i="25"/>
  <c r="I382" i="28"/>
  <c r="L277" i="28"/>
  <c r="E317" i="25"/>
  <c r="O580" i="28"/>
  <c r="R150" i="28"/>
  <c r="R452" i="28"/>
  <c r="L631" i="28"/>
  <c r="O753" i="28"/>
  <c r="L791" i="28"/>
  <c r="L320" i="28"/>
  <c r="I620" i="28"/>
  <c r="N59" i="25"/>
  <c r="N58" i="25"/>
  <c r="L635" i="28"/>
  <c r="O366" i="28"/>
  <c r="N228" i="25"/>
  <c r="N220" i="25"/>
  <c r="I399" i="28"/>
  <c r="L16" i="28"/>
  <c r="K34" i="25"/>
  <c r="I893" i="28"/>
  <c r="L290" i="28"/>
  <c r="R572" i="28"/>
  <c r="E147" i="25"/>
  <c r="R502" i="28"/>
  <c r="N300" i="25"/>
  <c r="I269" i="28"/>
  <c r="I410" i="28"/>
  <c r="K223" i="25"/>
  <c r="H24" i="25"/>
  <c r="R297" i="28"/>
  <c r="N244" i="25"/>
  <c r="I809" i="28"/>
  <c r="H307" i="25"/>
  <c r="I276" i="28"/>
  <c r="I344" i="28"/>
  <c r="O521" i="28"/>
  <c r="L586" i="28"/>
  <c r="L616" i="28"/>
  <c r="L801" i="28"/>
  <c r="L897" i="28"/>
  <c r="O722" i="28"/>
  <c r="O454" i="28"/>
  <c r="K298" i="25"/>
  <c r="O869" i="28"/>
  <c r="I586" i="28"/>
  <c r="R423" i="28"/>
  <c r="N169" i="25"/>
  <c r="E61" i="25"/>
  <c r="N29" i="25"/>
  <c r="H100" i="25"/>
  <c r="K315" i="25"/>
  <c r="K49" i="25"/>
  <c r="E269" i="25"/>
  <c r="K30" i="25"/>
  <c r="I460" i="28"/>
  <c r="E119" i="25"/>
  <c r="N199" i="25"/>
  <c r="K187" i="25"/>
  <c r="R287" i="28"/>
  <c r="R38" i="28"/>
  <c r="N260" i="25"/>
  <c r="E377" i="25"/>
  <c r="I357" i="28"/>
  <c r="O239" i="28"/>
  <c r="O485" i="28"/>
  <c r="R703" i="28"/>
  <c r="L821" i="28"/>
  <c r="E335" i="25"/>
  <c r="N262" i="25"/>
  <c r="L561" i="28"/>
  <c r="N109" i="25"/>
  <c r="E381" i="25"/>
  <c r="I863" i="28"/>
  <c r="K378" i="25"/>
  <c r="E228" i="25"/>
  <c r="H303" i="25"/>
  <c r="I729" i="28"/>
  <c r="O160" i="28"/>
  <c r="L331" i="28"/>
  <c r="N277" i="25"/>
  <c r="L765" i="28"/>
  <c r="H83" i="25"/>
  <c r="L706" i="28"/>
  <c r="O453" i="28"/>
  <c r="O815" i="28"/>
  <c r="I745" i="28"/>
  <c r="E75" i="25"/>
  <c r="L524" i="28"/>
  <c r="O449" i="28"/>
  <c r="L203" i="28"/>
  <c r="R658" i="28"/>
  <c r="H135" i="25"/>
  <c r="R604" i="28"/>
  <c r="O637" i="28"/>
  <c r="I860" i="28"/>
  <c r="I96" i="28"/>
  <c r="L573" i="28"/>
  <c r="R886" i="28"/>
  <c r="L186" i="28"/>
  <c r="R750" i="28"/>
  <c r="K244" i="25"/>
  <c r="L45" i="28"/>
  <c r="K182" i="25"/>
  <c r="I466" i="28"/>
  <c r="N379" i="25"/>
  <c r="R122" i="28"/>
  <c r="I474" i="28"/>
  <c r="O430" i="28"/>
  <c r="E96" i="25"/>
  <c r="N128" i="25"/>
  <c r="L287" i="28"/>
  <c r="N293" i="25"/>
  <c r="H190" i="25"/>
  <c r="I391" i="28"/>
  <c r="L579" i="28"/>
  <c r="L288" i="28"/>
  <c r="O345" i="28"/>
  <c r="H155" i="25"/>
  <c r="O870" i="28"/>
  <c r="N105" i="25"/>
  <c r="O754" i="28"/>
  <c r="O21" i="28"/>
  <c r="E204" i="25"/>
  <c r="R448" i="28"/>
  <c r="N11" i="25"/>
  <c r="K106" i="25"/>
  <c r="R102" i="28"/>
  <c r="L168" i="28"/>
  <c r="O530" i="28"/>
  <c r="I515" i="28"/>
  <c r="O369" i="28"/>
  <c r="R801" i="28"/>
  <c r="L335" i="28"/>
  <c r="K108" i="25"/>
  <c r="N386" i="25"/>
  <c r="K199" i="25"/>
  <c r="N367" i="25"/>
  <c r="L361" i="28"/>
  <c r="O855" i="28"/>
  <c r="R871" i="28"/>
  <c r="I804" i="28"/>
  <c r="H206" i="25"/>
  <c r="R353" i="28"/>
  <c r="L687" i="28"/>
  <c r="L491" i="28"/>
  <c r="I271" i="28"/>
  <c r="N341" i="25"/>
  <c r="L872" i="28"/>
  <c r="L375" i="28"/>
  <c r="R855" i="28"/>
  <c r="E116" i="25"/>
  <c r="E279" i="25"/>
  <c r="E374" i="25"/>
  <c r="L784" i="28"/>
  <c r="H241" i="25"/>
  <c r="L231" i="28"/>
  <c r="H171" i="25"/>
  <c r="R623" i="28"/>
  <c r="L888" i="28"/>
  <c r="N248" i="25"/>
  <c r="H194" i="25"/>
  <c r="E66" i="25"/>
  <c r="O532" i="28"/>
  <c r="N43" i="25"/>
  <c r="K14" i="25"/>
  <c r="L159" i="28"/>
  <c r="E352" i="25"/>
  <c r="L584" i="28"/>
  <c r="O382" i="28"/>
  <c r="O769" i="28"/>
  <c r="I277" i="28"/>
  <c r="N53" i="25"/>
  <c r="L345" i="28"/>
  <c r="L683" i="28"/>
  <c r="I858" i="28"/>
  <c r="O416" i="28"/>
  <c r="N36" i="25"/>
  <c r="L129" i="28"/>
  <c r="L726" i="28"/>
  <c r="O264" i="28"/>
  <c r="N12" i="25"/>
  <c r="N48" i="25"/>
  <c r="I492" i="28"/>
  <c r="H212" i="25"/>
  <c r="O750" i="28"/>
  <c r="K181" i="25"/>
  <c r="O705" i="28"/>
  <c r="E185" i="25"/>
  <c r="I368" i="28"/>
  <c r="O151" i="28"/>
  <c r="I10" i="28"/>
  <c r="N308" i="25"/>
  <c r="E128" i="25"/>
  <c r="H25" i="25"/>
  <c r="R453" i="28"/>
  <c r="R645" i="28"/>
  <c r="I33" i="28"/>
  <c r="E144" i="25"/>
  <c r="O741" i="28"/>
  <c r="R668" i="28"/>
  <c r="O261" i="28"/>
  <c r="H102" i="25"/>
  <c r="K221" i="25"/>
  <c r="L478" i="28"/>
  <c r="L518" i="28"/>
  <c r="N153" i="25"/>
  <c r="R764" i="28"/>
  <c r="N298" i="25"/>
  <c r="I652" i="28"/>
  <c r="R596" i="28"/>
  <c r="O118" i="28"/>
  <c r="K313" i="25"/>
  <c r="O434" i="28"/>
  <c r="O608" i="28"/>
  <c r="O329" i="28"/>
  <c r="O487" i="28"/>
  <c r="I789" i="28"/>
  <c r="K385" i="25"/>
  <c r="K124" i="25"/>
  <c r="E293" i="25"/>
  <c r="H26" i="25"/>
  <c r="R50" i="28"/>
  <c r="I596" i="28"/>
  <c r="O232" i="28"/>
  <c r="E179" i="25"/>
  <c r="R718" i="28"/>
  <c r="N265" i="25"/>
  <c r="R137" i="28"/>
  <c r="L363" i="28"/>
  <c r="I305" i="28"/>
  <c r="E282" i="25"/>
  <c r="I83" i="28"/>
  <c r="H216" i="25"/>
  <c r="N186" i="25"/>
  <c r="K360" i="25"/>
  <c r="R866" i="28"/>
  <c r="E177" i="25"/>
  <c r="R856" i="28"/>
  <c r="I837" i="28"/>
  <c r="L194" i="28"/>
  <c r="O243" i="28"/>
  <c r="K195" i="25"/>
  <c r="L661" i="28"/>
  <c r="I151" i="28"/>
  <c r="K154" i="25"/>
  <c r="H236" i="25"/>
  <c r="K353" i="25"/>
  <c r="H55" i="25"/>
  <c r="L358" i="28"/>
  <c r="K282" i="25"/>
  <c r="H209" i="25"/>
  <c r="H357" i="25"/>
  <c r="L466" i="28"/>
  <c r="R744" i="28"/>
  <c r="O748" i="28"/>
  <c r="E384" i="25"/>
  <c r="O352" i="28"/>
  <c r="H29" i="25"/>
  <c r="R614" i="28"/>
  <c r="I867" i="28"/>
  <c r="R820" i="28"/>
  <c r="L673" i="28"/>
  <c r="O729" i="28"/>
  <c r="I82" i="28"/>
  <c r="L709" i="28"/>
  <c r="N122" i="25"/>
  <c r="L99" i="28"/>
  <c r="I597" i="28"/>
  <c r="K231" i="25"/>
  <c r="O736" i="28"/>
  <c r="R506" i="28"/>
  <c r="N269" i="25"/>
  <c r="H79" i="25"/>
  <c r="H172" i="25"/>
  <c r="L326" i="28"/>
  <c r="O502" i="28"/>
  <c r="H93" i="25"/>
  <c r="I775" i="28"/>
  <c r="O621" i="28"/>
  <c r="L169" i="28"/>
  <c r="I518" i="28"/>
  <c r="I653" i="28"/>
  <c r="H63" i="25"/>
  <c r="H335" i="25"/>
  <c r="R438" i="28"/>
  <c r="I470" i="28"/>
  <c r="R669" i="28"/>
  <c r="R533" i="28"/>
  <c r="I857" i="28"/>
  <c r="K4" i="25"/>
  <c r="I273" i="28"/>
  <c r="L758" i="28"/>
  <c r="E78" i="25"/>
  <c r="H200" i="25"/>
  <c r="N131" i="25"/>
  <c r="R528" i="28"/>
  <c r="R692" i="28"/>
  <c r="R682" i="28"/>
  <c r="N304" i="25"/>
  <c r="N69" i="25"/>
  <c r="K123" i="25"/>
  <c r="O835" i="28"/>
  <c r="H280" i="25"/>
  <c r="R576" i="28"/>
  <c r="E297" i="25"/>
  <c r="L642" i="28"/>
  <c r="O563" i="28"/>
  <c r="R63" i="28"/>
  <c r="N203" i="25"/>
  <c r="O732" i="28"/>
  <c r="L294" i="28"/>
  <c r="R313" i="28"/>
  <c r="I127" i="28"/>
  <c r="E27" i="25"/>
  <c r="R396" i="28"/>
  <c r="I236" i="28"/>
  <c r="I35" i="28"/>
  <c r="R419" i="28"/>
  <c r="L717" i="28"/>
  <c r="O635" i="28"/>
  <c r="L822" i="28"/>
  <c r="H317" i="25"/>
  <c r="I829" i="28"/>
  <c r="R549" i="28"/>
  <c r="R311" i="28"/>
  <c r="O896" i="28"/>
  <c r="O234" i="28"/>
  <c r="R310" i="28"/>
  <c r="O838" i="28"/>
  <c r="R152" i="28"/>
  <c r="K68" i="25"/>
  <c r="O723" i="28"/>
  <c r="L500" i="28"/>
  <c r="E378" i="25"/>
  <c r="I195" i="28"/>
  <c r="E8" i="25"/>
  <c r="I614" i="28"/>
  <c r="N290" i="25"/>
  <c r="L823" i="28"/>
  <c r="R470" i="28"/>
  <c r="O266" i="28"/>
  <c r="R640" i="28"/>
  <c r="L737" i="28"/>
  <c r="H45" i="25"/>
  <c r="O636" i="28"/>
  <c r="L886" i="28"/>
  <c r="E153" i="25"/>
  <c r="N359" i="25"/>
  <c r="R729" i="28"/>
  <c r="E132" i="25"/>
  <c r="R615" i="28"/>
  <c r="L577" i="28"/>
  <c r="L95" i="28"/>
  <c r="I431" i="28"/>
  <c r="R434" i="28"/>
  <c r="I240" i="28"/>
  <c r="L742" i="28"/>
  <c r="I850" i="28"/>
  <c r="N222" i="25"/>
  <c r="O704" i="28"/>
  <c r="N133" i="25"/>
  <c r="I607" i="28"/>
  <c r="L748" i="28"/>
  <c r="R751" i="28"/>
  <c r="I838" i="28"/>
  <c r="O22" i="28"/>
  <c r="E45" i="25"/>
  <c r="I872" i="28"/>
  <c r="L271" i="28"/>
  <c r="O58" i="28"/>
  <c r="I739" i="28"/>
  <c r="L610" i="28"/>
  <c r="N380" i="25"/>
  <c r="R449" i="28"/>
  <c r="K32" i="25"/>
  <c r="K280" i="25"/>
  <c r="E266" i="25"/>
  <c r="I301" i="28"/>
  <c r="I428" i="28"/>
  <c r="N23" i="25"/>
  <c r="I655" i="28"/>
  <c r="K330" i="25"/>
  <c r="R738" i="28"/>
  <c r="I759" i="28"/>
  <c r="N10" i="25"/>
  <c r="E49" i="25"/>
  <c r="N324" i="25"/>
  <c r="L893" i="28"/>
  <c r="I751" i="28"/>
  <c r="R554" i="28"/>
  <c r="R186" i="28"/>
  <c r="L629" i="28"/>
  <c r="L452" i="28"/>
  <c r="N271" i="25"/>
  <c r="O431" i="28"/>
  <c r="E193" i="25"/>
  <c r="L171" i="28"/>
  <c r="O27" i="28"/>
  <c r="O605" i="28"/>
  <c r="N88" i="25"/>
  <c r="I690" i="28"/>
  <c r="I632" i="28"/>
  <c r="H50" i="25"/>
  <c r="O432" i="28"/>
  <c r="I590" i="28"/>
  <c r="K358" i="25"/>
  <c r="I303" i="28"/>
  <c r="N343" i="25"/>
  <c r="H276" i="25"/>
  <c r="I459" i="28"/>
  <c r="N338" i="25"/>
  <c r="N329" i="25"/>
  <c r="H71" i="25"/>
  <c r="L196" i="28"/>
  <c r="E170" i="25"/>
  <c r="L235" i="28"/>
  <c r="O882" i="28"/>
  <c r="N163" i="25"/>
  <c r="O665" i="28"/>
  <c r="O388" i="28"/>
  <c r="I661" i="28"/>
  <c r="K91" i="25"/>
  <c r="O644" i="28"/>
  <c r="I879" i="28"/>
  <c r="E67" i="25"/>
  <c r="K233" i="25"/>
  <c r="E200" i="25"/>
  <c r="L479" i="28"/>
  <c r="H351" i="25"/>
  <c r="I537" i="28"/>
  <c r="N119" i="25"/>
  <c r="E19" i="25"/>
  <c r="E336" i="25"/>
  <c r="H314" i="25"/>
  <c r="E10" i="25"/>
  <c r="I659" i="28"/>
  <c r="K165" i="25"/>
  <c r="L483" i="28"/>
  <c r="E306" i="25"/>
  <c r="N52" i="25"/>
  <c r="E15" i="25"/>
  <c r="K73" i="25"/>
  <c r="L276" i="28"/>
  <c r="L881" i="28"/>
  <c r="E46" i="25"/>
  <c r="E120" i="25"/>
  <c r="R80" i="28"/>
  <c r="N74" i="25"/>
  <c r="O159" i="28"/>
  <c r="N117" i="25"/>
  <c r="N209" i="25"/>
  <c r="I250" i="28"/>
  <c r="O894" i="28"/>
  <c r="H234" i="25"/>
  <c r="R83" i="28"/>
  <c r="O728" i="28"/>
  <c r="R450" i="28"/>
  <c r="H268" i="25"/>
  <c r="I15" i="28"/>
  <c r="N323" i="25"/>
  <c r="K328" i="25"/>
  <c r="N140" i="25"/>
  <c r="E123" i="25"/>
  <c r="E284" i="25"/>
  <c r="R365" i="28"/>
  <c r="O447" i="28"/>
  <c r="R641" i="28"/>
  <c r="K156" i="25"/>
  <c r="H240" i="25"/>
  <c r="K213" i="25"/>
  <c r="O463" i="28"/>
  <c r="E216" i="25"/>
  <c r="O163" i="28"/>
  <c r="L519" i="28"/>
  <c r="H378" i="25"/>
  <c r="K87" i="25"/>
  <c r="R728" i="28"/>
  <c r="R631" i="28"/>
  <c r="K302" i="25"/>
  <c r="K281" i="25"/>
  <c r="H271" i="25"/>
  <c r="L732" i="28"/>
  <c r="I750" i="28"/>
  <c r="E9" i="25"/>
  <c r="N275" i="25"/>
  <c r="I400" i="28"/>
  <c r="E182" i="25"/>
  <c r="N223" i="25"/>
  <c r="I328" i="28"/>
  <c r="K239" i="25"/>
  <c r="H179" i="25"/>
  <c r="K271" i="25"/>
  <c r="L252" i="28"/>
  <c r="K320" i="25"/>
  <c r="I851" i="28"/>
  <c r="O643" i="28"/>
  <c r="E263" i="25"/>
  <c r="H233" i="25"/>
  <c r="E320" i="25"/>
  <c r="H143" i="25"/>
  <c r="H125" i="25"/>
  <c r="O885" i="28"/>
  <c r="I694" i="28"/>
  <c r="I266" i="28"/>
  <c r="O20" i="28"/>
  <c r="H328" i="25"/>
  <c r="R543" i="28"/>
  <c r="L730" i="28"/>
  <c r="H133" i="25"/>
  <c r="L143" i="28"/>
  <c r="E95" i="25"/>
  <c r="R705" i="28"/>
  <c r="O568" i="28"/>
  <c r="E351" i="25"/>
  <c r="O292" i="28"/>
  <c r="I605" i="28"/>
  <c r="N354" i="25"/>
  <c r="O499" i="28"/>
  <c r="E188" i="25"/>
  <c r="H196" i="25"/>
  <c r="E84" i="25"/>
  <c r="N170" i="25"/>
  <c r="E344" i="25"/>
  <c r="O350" i="28"/>
  <c r="L458" i="28"/>
  <c r="O535" i="28"/>
  <c r="L111" i="28"/>
  <c r="L820" i="28"/>
  <c r="L475" i="28"/>
  <c r="O703" i="28"/>
  <c r="O139" i="28"/>
  <c r="K40" i="25"/>
  <c r="K126" i="25"/>
  <c r="L619" i="28"/>
  <c r="L658" i="28"/>
  <c r="R759" i="28"/>
  <c r="N295" i="25"/>
  <c r="K288" i="25"/>
  <c r="R673" i="28"/>
  <c r="I805" i="28"/>
  <c r="L456" i="28"/>
  <c r="I627" i="28"/>
  <c r="I609" i="28"/>
  <c r="O724" i="28"/>
  <c r="H345" i="25"/>
  <c r="N330" i="25"/>
  <c r="I743" i="28"/>
  <c r="N30" i="25"/>
  <c r="I778" i="28"/>
  <c r="E350" i="25"/>
  <c r="O452" i="28"/>
  <c r="N377" i="25"/>
  <c r="O417" i="28"/>
  <c r="I490" i="28"/>
  <c r="O745" i="28"/>
  <c r="I527" i="28"/>
  <c r="K343" i="25"/>
  <c r="H32" i="25"/>
  <c r="L333" i="28"/>
  <c r="O94" i="28"/>
  <c r="N141" i="25"/>
  <c r="N132" i="25"/>
  <c r="O391" i="28"/>
  <c r="H316" i="25"/>
  <c r="E94" i="25"/>
  <c r="L327" i="28"/>
  <c r="K29" i="25"/>
  <c r="N195" i="25"/>
  <c r="I795" i="28"/>
  <c r="I235" i="28"/>
  <c r="L587" i="28"/>
  <c r="H330" i="25"/>
  <c r="O656" i="28"/>
  <c r="O63" i="28"/>
  <c r="L884" i="28"/>
  <c r="K74" i="25"/>
  <c r="L22" i="28"/>
  <c r="I854" i="28"/>
  <c r="R865" i="28"/>
  <c r="L618" i="28"/>
  <c r="O740" i="28"/>
  <c r="H359" i="25"/>
  <c r="N345" i="25"/>
  <c r="R468" i="28"/>
  <c r="O470" i="28"/>
  <c r="E211" i="25"/>
  <c r="E64" i="25"/>
  <c r="I53" i="28"/>
  <c r="E340" i="25"/>
  <c r="I148" i="28"/>
  <c r="N259" i="25"/>
  <c r="R806" i="28"/>
  <c r="I768" i="28"/>
  <c r="K253" i="25"/>
  <c r="I104" i="28"/>
  <c r="L862" i="28"/>
  <c r="E151" i="25"/>
  <c r="H354" i="25"/>
  <c r="R339" i="28"/>
  <c r="R699" i="28"/>
  <c r="L57" i="28"/>
  <c r="K293" i="25"/>
  <c r="E288" i="25"/>
  <c r="L533" i="28"/>
  <c r="I163" i="28"/>
  <c r="I32" i="28"/>
  <c r="H305" i="25"/>
  <c r="K119" i="25"/>
  <c r="N246" i="25"/>
  <c r="R349" i="28"/>
  <c r="E371" i="25"/>
  <c r="O497" i="28"/>
  <c r="O527" i="28"/>
  <c r="O771" i="28"/>
  <c r="R601" i="28"/>
  <c r="O596" i="28"/>
  <c r="O858" i="28"/>
  <c r="O842" i="28"/>
  <c r="O253" i="28"/>
  <c r="E176" i="25"/>
  <c r="L876" i="28"/>
  <c r="O668" i="28"/>
  <c r="H69" i="25"/>
  <c r="O525" i="28"/>
  <c r="I604" i="28"/>
  <c r="I568" i="28"/>
  <c r="I477" i="28"/>
  <c r="E14" i="25"/>
  <c r="I120" i="28"/>
  <c r="N280" i="25"/>
  <c r="L877" i="28"/>
  <c r="R23" i="28"/>
  <c r="L659" i="28"/>
  <c r="E90" i="25"/>
  <c r="R621" i="28"/>
  <c r="K197" i="25"/>
  <c r="L578" i="28"/>
  <c r="H180" i="25"/>
  <c r="N152" i="25"/>
  <c r="R861" i="28"/>
  <c r="H134" i="25"/>
  <c r="E302" i="25"/>
  <c r="H349" i="25"/>
  <c r="I691" i="28"/>
  <c r="K9" i="25"/>
  <c r="I179" i="28"/>
  <c r="I675" i="28"/>
  <c r="E13" i="25"/>
  <c r="L655" i="28"/>
  <c r="O461" i="28"/>
  <c r="L825" i="28"/>
  <c r="R784" i="28"/>
  <c r="R56" i="28"/>
  <c r="O785" i="28"/>
  <c r="H4" i="25"/>
  <c r="E110" i="25"/>
  <c r="I300" i="28"/>
  <c r="L417" i="28"/>
  <c r="O456" i="28"/>
  <c r="L489" i="28"/>
  <c r="R436" i="28"/>
  <c r="L734" i="28"/>
  <c r="L887" i="28"/>
  <c r="E160" i="25"/>
  <c r="R822" i="28"/>
  <c r="I296" i="28"/>
  <c r="O884" i="28"/>
  <c r="O794" i="28"/>
  <c r="L247" i="28"/>
  <c r="R580" i="28"/>
  <c r="R515" i="28"/>
  <c r="R649" i="28"/>
  <c r="O324" i="28"/>
  <c r="L432" i="28"/>
  <c r="L527" i="28"/>
  <c r="L430" i="28"/>
  <c r="H15" i="25"/>
  <c r="L463" i="28"/>
  <c r="K217" i="25"/>
  <c r="I227" i="28"/>
  <c r="N285" i="25"/>
  <c r="C24" i="21"/>
  <c r="O689" i="28"/>
  <c r="O435" i="28"/>
  <c r="N344" i="25"/>
  <c r="O737" i="28"/>
  <c r="E268" i="25"/>
  <c r="E252" i="25"/>
  <c r="I380" i="28"/>
  <c r="O878" i="28"/>
  <c r="R636" i="28"/>
  <c r="L733" i="28"/>
  <c r="O277" i="28"/>
  <c r="N221" i="25"/>
  <c r="L575" i="28"/>
  <c r="I171" i="28"/>
  <c r="R267" i="28"/>
  <c r="O646" i="28"/>
  <c r="L707" i="28"/>
  <c r="R248" i="28"/>
  <c r="O755" i="28"/>
  <c r="I565" i="28"/>
  <c r="L147" i="28"/>
  <c r="R803" i="28"/>
  <c r="R231" i="28"/>
  <c r="K78" i="25"/>
  <c r="O840" i="28"/>
  <c r="O308" i="28"/>
  <c r="K120" i="25"/>
  <c r="I64" i="28"/>
  <c r="I374" i="28"/>
  <c r="E74" i="25"/>
  <c r="I51" i="28"/>
  <c r="O879" i="28"/>
  <c r="H311" i="25"/>
  <c r="H383" i="25"/>
  <c r="L778" i="28"/>
  <c r="H292" i="25"/>
  <c r="O799" i="28"/>
  <c r="B36" i="31"/>
  <c r="E36" i="31" s="1"/>
  <c r="B41" i="31" s="1"/>
  <c r="I416" i="28"/>
  <c r="R557" i="28"/>
  <c r="K150" i="25"/>
  <c r="O591" i="28"/>
  <c r="N165" i="25"/>
  <c r="L741" i="28"/>
  <c r="R111" i="28"/>
  <c r="R556" i="28"/>
  <c r="H251" i="25"/>
  <c r="O275" i="28"/>
  <c r="H371" i="25"/>
  <c r="I563" i="28"/>
  <c r="E215" i="25"/>
  <c r="E244" i="25"/>
  <c r="R607" i="28"/>
  <c r="K185" i="25"/>
  <c r="L420" i="28"/>
  <c r="N369" i="25"/>
  <c r="K53" i="25"/>
  <c r="I517" i="28"/>
  <c r="O54" i="28"/>
  <c r="O282" i="28"/>
  <c r="H103" i="25"/>
  <c r="N159" i="25"/>
  <c r="I827" i="28"/>
  <c r="L351" i="28"/>
  <c r="I513" i="28"/>
  <c r="E108" i="25"/>
  <c r="K270" i="25"/>
  <c r="E285" i="25"/>
  <c r="H218" i="25"/>
  <c r="O167" i="28"/>
  <c r="R857" i="28"/>
  <c r="K387" i="25"/>
  <c r="L646" i="28"/>
  <c r="R41" i="28"/>
  <c r="N339" i="25"/>
  <c r="L443" i="28"/>
  <c r="N302" i="25"/>
  <c r="N28" i="25"/>
  <c r="E117" i="25"/>
  <c r="H258" i="25"/>
  <c r="K16" i="25"/>
  <c r="O28" i="28"/>
  <c r="H122" i="25"/>
  <c r="I710" i="28"/>
  <c r="L29" i="28"/>
  <c r="L829" i="28"/>
  <c r="H119" i="25"/>
  <c r="L284" i="28"/>
  <c r="H222" i="25"/>
  <c r="O715" i="28"/>
  <c r="N175" i="25"/>
  <c r="H118" i="25"/>
  <c r="N82" i="25"/>
  <c r="L480" i="28"/>
  <c r="K19" i="25"/>
  <c r="O573" i="28"/>
  <c r="E230" i="25"/>
  <c r="I476" i="28"/>
  <c r="R599" i="28"/>
  <c r="R877" i="28"/>
  <c r="I700" i="28"/>
  <c r="H227" i="25"/>
  <c r="H47" i="25"/>
  <c r="I864" i="28"/>
  <c r="N342" i="25"/>
  <c r="N319" i="25"/>
  <c r="I319" i="28"/>
  <c r="R694" i="28"/>
  <c r="L62" i="28"/>
  <c r="I666" i="28"/>
  <c r="O619" i="28"/>
  <c r="E226" i="25"/>
  <c r="L668" i="28"/>
  <c r="L282" i="28"/>
  <c r="K190" i="25"/>
  <c r="I553" i="28"/>
  <c r="L497" i="28"/>
  <c r="I612" i="28"/>
  <c r="R797" i="28"/>
  <c r="R482" i="28"/>
  <c r="L638" i="28"/>
  <c r="H324" i="25"/>
  <c r="N231" i="25"/>
  <c r="R205" i="28"/>
  <c r="I787" i="28"/>
  <c r="I388" i="28"/>
  <c r="E133" i="25"/>
  <c r="I669" i="28"/>
  <c r="I375" i="28"/>
  <c r="L636" i="28"/>
  <c r="O131" i="28"/>
  <c r="I164" i="28"/>
  <c r="N129" i="25"/>
  <c r="E246" i="25"/>
  <c r="K20" i="25"/>
  <c r="L572" i="28"/>
  <c r="I674" i="28"/>
  <c r="R654" i="28"/>
  <c r="E124" i="25"/>
  <c r="H110" i="25"/>
  <c r="E272" i="25"/>
  <c r="O849" i="28"/>
  <c r="K71" i="25"/>
  <c r="N71" i="25"/>
  <c r="O836" i="28"/>
  <c r="K65" i="25"/>
  <c r="L859" i="28"/>
  <c r="E80" i="25"/>
  <c r="N240" i="25"/>
  <c r="N25" i="25"/>
  <c r="H44" i="25"/>
  <c r="O522" i="28"/>
  <c r="N349" i="25"/>
  <c r="I727" i="28"/>
  <c r="I559" i="28"/>
  <c r="E207" i="25"/>
  <c r="H182" i="25"/>
  <c r="K67" i="25"/>
  <c r="O543" i="28"/>
  <c r="K39" i="25"/>
  <c r="I223" i="28"/>
  <c r="R722" i="28"/>
  <c r="R492" i="28"/>
  <c r="E142" i="25"/>
  <c r="K362" i="25"/>
  <c r="O788" i="28"/>
  <c r="O15" i="28"/>
  <c r="H286" i="25"/>
  <c r="I215" i="28"/>
  <c r="I530" i="28"/>
  <c r="I883" i="28"/>
  <c r="K211" i="25"/>
  <c r="H77" i="25"/>
  <c r="H138" i="25"/>
  <c r="E326" i="25"/>
  <c r="H189" i="25"/>
  <c r="I880" i="28"/>
  <c r="L391" i="28"/>
  <c r="R688" i="28"/>
  <c r="K128" i="25"/>
  <c r="H95" i="25"/>
  <c r="E247" i="25"/>
  <c r="I214" i="28"/>
  <c r="R742" i="28"/>
  <c r="K356" i="25"/>
  <c r="H41" i="22"/>
  <c r="L788" i="28"/>
  <c r="I462" i="28"/>
  <c r="R421" i="28"/>
  <c r="H306" i="25"/>
  <c r="R162" i="28"/>
  <c r="R193" i="28"/>
  <c r="I502" i="28"/>
  <c r="K220" i="25"/>
  <c r="L796" i="28"/>
  <c r="R504" i="28"/>
  <c r="L350" i="28"/>
  <c r="L411" i="28"/>
  <c r="O651" i="28"/>
  <c r="I469" i="28"/>
  <c r="O66" i="28"/>
  <c r="R28" i="28"/>
  <c r="E126" i="25"/>
  <c r="R471" i="28"/>
  <c r="R644" i="28"/>
  <c r="E47" i="25"/>
  <c r="K248" i="25"/>
  <c r="N188" i="25"/>
  <c r="I633" i="28"/>
  <c r="I304" i="28"/>
  <c r="L195" i="28"/>
  <c r="O406" i="28"/>
  <c r="R602" i="28"/>
  <c r="R831" i="28"/>
  <c r="L208" i="28"/>
  <c r="H297" i="25"/>
  <c r="O213" i="28"/>
  <c r="R655" i="28"/>
  <c r="N192" i="25"/>
  <c r="K140" i="25"/>
  <c r="K121" i="25"/>
  <c r="L124" i="28"/>
  <c r="L469" i="28"/>
  <c r="L512" i="28"/>
  <c r="R531" i="28"/>
  <c r="K76" i="25"/>
  <c r="R684" i="28"/>
  <c r="R878" i="28"/>
  <c r="N64" i="25"/>
  <c r="R875" i="28"/>
  <c r="O565" i="28"/>
  <c r="H146" i="25"/>
  <c r="R632" i="28"/>
  <c r="I417" i="28"/>
  <c r="R815" i="28"/>
  <c r="L744" i="28"/>
  <c r="H104" i="25"/>
  <c r="E98" i="25"/>
  <c r="O249" i="28"/>
  <c r="R113" i="28"/>
  <c r="I812" i="28"/>
  <c r="N351" i="25"/>
  <c r="R893" i="28"/>
  <c r="L622" i="28"/>
  <c r="R245" i="28"/>
  <c r="K348" i="25"/>
  <c r="R584" i="28"/>
  <c r="O312" i="28"/>
  <c r="L617" i="28"/>
  <c r="K325" i="25"/>
  <c r="O861" i="28"/>
  <c r="I757" i="28"/>
  <c r="O793" i="28"/>
  <c r="L310" i="28"/>
  <c r="K309" i="25"/>
  <c r="I441" i="28"/>
  <c r="R661" i="28"/>
  <c r="O717" i="28"/>
  <c r="L736" i="28"/>
  <c r="I689" i="28"/>
  <c r="I748" i="28"/>
  <c r="E140" i="25"/>
  <c r="O209" i="28"/>
  <c r="R203" i="28"/>
  <c r="R403" i="28"/>
  <c r="R541" i="28"/>
  <c r="K101" i="25"/>
  <c r="R570" i="28"/>
  <c r="L632" i="28"/>
  <c r="O708" i="28"/>
  <c r="R359" i="28"/>
  <c r="I369" i="28"/>
  <c r="R112" i="28"/>
  <c r="I190" i="28"/>
  <c r="I848" i="28"/>
  <c r="E376" i="25"/>
  <c r="R546" i="28"/>
  <c r="O735" i="28"/>
  <c r="O32" i="28"/>
  <c r="K354" i="25"/>
  <c r="L534" i="28"/>
  <c r="O179" i="28"/>
  <c r="O670" i="28"/>
  <c r="H144" i="25"/>
  <c r="R495" i="28"/>
  <c r="R737" i="28"/>
  <c r="I686" i="28"/>
  <c r="K286" i="25"/>
  <c r="L614" i="28"/>
  <c r="H109" i="25"/>
  <c r="O448" i="28"/>
  <c r="N91" i="25"/>
  <c r="L555" i="28"/>
  <c r="N362" i="25"/>
  <c r="N245" i="25"/>
  <c r="H111" i="25"/>
  <c r="O818" i="28"/>
  <c r="L549" i="28"/>
  <c r="L747" i="28"/>
  <c r="H252" i="25"/>
  <c r="H300" i="25"/>
  <c r="O657" i="28"/>
  <c r="E278" i="25"/>
  <c r="K329" i="25"/>
  <c r="R384" i="28"/>
  <c r="H186" i="25"/>
  <c r="O460" i="28"/>
  <c r="O666" i="28"/>
  <c r="O230" i="28"/>
  <c r="K111" i="25"/>
  <c r="R121" i="28"/>
  <c r="I853" i="28"/>
  <c r="R488" i="28"/>
  <c r="N72" i="25"/>
  <c r="R873" i="28"/>
  <c r="R800" i="28"/>
  <c r="L470" i="28"/>
  <c r="O589" i="28"/>
  <c r="I327" i="28"/>
  <c r="L286" i="28"/>
  <c r="N160" i="25"/>
  <c r="K83" i="25"/>
  <c r="N55" i="25"/>
  <c r="O534" i="28"/>
  <c r="R788" i="28"/>
  <c r="O376" i="28"/>
  <c r="L755" i="28"/>
  <c r="R892" i="28"/>
  <c r="R36" i="28"/>
  <c r="N127" i="25"/>
  <c r="O36" i="28"/>
  <c r="I576" i="28"/>
  <c r="E59" i="25"/>
  <c r="R713" i="28"/>
  <c r="H152" i="25"/>
  <c r="R238" i="28"/>
  <c r="K204" i="25"/>
  <c r="O682" i="28"/>
  <c r="E234" i="25"/>
  <c r="R828" i="28"/>
  <c r="R727" i="28"/>
  <c r="L805" i="28"/>
  <c r="O673" i="28"/>
  <c r="N61" i="25"/>
  <c r="R178" i="28"/>
  <c r="O189" i="28"/>
  <c r="K255" i="25"/>
  <c r="L767" i="28"/>
  <c r="H208" i="25"/>
  <c r="K383" i="25"/>
  <c r="L660" i="28"/>
  <c r="E73" i="25"/>
  <c r="I766" i="28"/>
  <c r="O474" i="28"/>
  <c r="R366" i="28"/>
  <c r="L106" i="28"/>
  <c r="L306" i="28"/>
  <c r="R316" i="28"/>
  <c r="L127" i="28"/>
  <c r="H70" i="25"/>
  <c r="O709" i="28"/>
  <c r="K139" i="25"/>
  <c r="E156" i="25"/>
  <c r="L380" i="28"/>
  <c r="L540" i="28"/>
  <c r="L700" i="28"/>
  <c r="K137" i="25"/>
  <c r="N198" i="25"/>
  <c r="N13" i="25"/>
  <c r="R719" i="28"/>
  <c r="H31" i="25"/>
  <c r="H174" i="25"/>
  <c r="I640" i="28"/>
  <c r="R487" i="28"/>
  <c r="L37" i="28"/>
  <c r="H43" i="25"/>
  <c r="E323" i="25"/>
  <c r="O828" i="28"/>
  <c r="K147" i="25"/>
  <c r="R743" i="28"/>
  <c r="E35" i="25"/>
  <c r="R140" i="28"/>
  <c r="O796" i="28"/>
  <c r="I557" i="28"/>
  <c r="O346" i="28"/>
  <c r="O541" i="28"/>
  <c r="I429" i="28"/>
  <c r="I42" i="28"/>
  <c r="E103" i="25"/>
  <c r="L33" i="28"/>
  <c r="O491" i="28"/>
  <c r="H148" i="25"/>
  <c r="N66" i="25"/>
  <c r="H308" i="25"/>
  <c r="R647" i="28"/>
  <c r="R651" i="28"/>
  <c r="H274" i="25"/>
  <c r="I505" i="28"/>
  <c r="R656" i="28"/>
  <c r="E43" i="25"/>
  <c r="L34" i="28"/>
  <c r="I685" i="28"/>
  <c r="O775" i="28"/>
  <c r="R335" i="28"/>
  <c r="L695" i="28"/>
  <c r="I79" i="28"/>
  <c r="K257" i="25"/>
  <c r="R134" i="28"/>
  <c r="O598" i="28"/>
  <c r="O699" i="28"/>
  <c r="L651" i="28"/>
  <c r="I329" i="28"/>
  <c r="I820" i="28"/>
  <c r="O121" i="28"/>
  <c r="H238" i="25"/>
  <c r="H313" i="25"/>
  <c r="N340" i="25"/>
  <c r="O105" i="28"/>
  <c r="H279" i="25"/>
  <c r="L522" i="28"/>
  <c r="I650" i="28"/>
  <c r="O263" i="28"/>
  <c r="R439" i="28"/>
  <c r="R481" i="28"/>
  <c r="R885" i="28"/>
  <c r="H33" i="25"/>
  <c r="R118" i="28"/>
  <c r="K62" i="25"/>
  <c r="R611" i="28"/>
  <c r="H296" i="25"/>
  <c r="K276" i="25"/>
  <c r="O503" i="28"/>
  <c r="E330" i="25"/>
  <c r="K166" i="25"/>
  <c r="K5" i="25"/>
  <c r="R735" i="28"/>
  <c r="L442" i="28"/>
  <c r="K357" i="25"/>
  <c r="R232" i="28"/>
  <c r="L688" i="28"/>
  <c r="O711" i="28"/>
  <c r="E357" i="25"/>
  <c r="N264" i="25"/>
  <c r="K94" i="25"/>
  <c r="I626" i="28"/>
  <c r="L36" i="28"/>
  <c r="R698" i="28"/>
  <c r="H253" i="25"/>
  <c r="O606" i="28"/>
  <c r="L409" i="28"/>
  <c r="H57" i="25"/>
  <c r="R212" i="28"/>
  <c r="N387" i="25"/>
  <c r="L457" i="28"/>
  <c r="I714" i="28"/>
  <c r="H356" i="25"/>
  <c r="R643" i="28"/>
  <c r="L386" i="28"/>
  <c r="E173" i="25"/>
  <c r="L253" i="28"/>
  <c r="O95" i="28"/>
  <c r="R542" i="28"/>
  <c r="N217" i="25"/>
  <c r="H35" i="25"/>
  <c r="K294" i="25"/>
  <c r="E303" i="25"/>
  <c r="L387" i="28"/>
  <c r="K169" i="25"/>
  <c r="K229" i="25"/>
  <c r="O157" i="28"/>
  <c r="K134" i="25"/>
  <c r="E198" i="25"/>
  <c r="O767" i="28"/>
  <c r="L499" i="28"/>
  <c r="O433" i="28"/>
  <c r="K27" i="25"/>
  <c r="R401" i="28"/>
  <c r="O548" i="28"/>
  <c r="O873" i="28"/>
  <c r="O498" i="28"/>
  <c r="O617" i="28"/>
  <c r="O661" i="28"/>
  <c r="I336" i="28"/>
  <c r="L332" i="28"/>
  <c r="O16" i="28"/>
  <c r="H339" i="25"/>
  <c r="R447" i="28"/>
  <c r="R826" i="28"/>
  <c r="O246" i="28"/>
  <c r="I582" i="28"/>
  <c r="R667" i="28"/>
  <c r="H181" i="25"/>
  <c r="O877" i="28"/>
  <c r="O823" i="28"/>
  <c r="I66" i="28"/>
  <c r="N149" i="25"/>
  <c r="I107" i="28"/>
  <c r="K346" i="25"/>
  <c r="I415" i="28"/>
  <c r="L120" i="28"/>
  <c r="E343" i="25"/>
  <c r="N113" i="25"/>
  <c r="R244" i="28"/>
  <c r="E99" i="25"/>
  <c r="H318" i="25"/>
  <c r="H97" i="25"/>
  <c r="R664" i="28"/>
  <c r="R648" i="28"/>
  <c r="L250" i="28"/>
  <c r="N45" i="25"/>
  <c r="R336" i="28"/>
  <c r="I754" i="28"/>
  <c r="L526" i="28"/>
  <c r="E92" i="25"/>
  <c r="I803" i="28"/>
  <c r="E17" i="25"/>
  <c r="L531" i="28"/>
  <c r="N107" i="25"/>
  <c r="L620" i="28"/>
  <c r="N84" i="25"/>
  <c r="R451" i="28"/>
  <c r="I40" i="28"/>
  <c r="O712" i="28"/>
  <c r="R652" i="28"/>
  <c r="E258" i="25"/>
  <c r="O688" i="28"/>
  <c r="K379" i="25"/>
  <c r="E387" i="25"/>
  <c r="E77" i="25"/>
  <c r="R662" i="28"/>
  <c r="N81" i="25"/>
  <c r="O564" i="28"/>
  <c r="N229" i="25"/>
  <c r="R155" i="28"/>
  <c r="O217" i="28"/>
  <c r="L817" i="28"/>
  <c r="R305" i="28"/>
  <c r="N38" i="25"/>
  <c r="R525" i="28"/>
  <c r="L769" i="28"/>
  <c r="L863" i="28"/>
  <c r="H73" i="25"/>
  <c r="L559" i="28"/>
  <c r="H281" i="25"/>
  <c r="H203" i="25"/>
  <c r="R109" i="28"/>
  <c r="R691" i="28"/>
  <c r="N89" i="25"/>
  <c r="H340" i="25"/>
  <c r="R84" i="28"/>
  <c r="R79" i="28"/>
  <c r="K232" i="25"/>
  <c r="H64" i="25"/>
  <c r="N301" i="25"/>
  <c r="O229" i="28"/>
  <c r="K323" i="25"/>
  <c r="K84" i="25"/>
  <c r="N294" i="25"/>
  <c r="K228" i="25"/>
  <c r="I534" i="28"/>
  <c r="L633" i="28"/>
  <c r="O756" i="28"/>
  <c r="N214" i="25"/>
  <c r="R889" i="28"/>
  <c r="O107" i="28"/>
  <c r="K344" i="25"/>
  <c r="N371" i="25"/>
  <c r="E58" i="25"/>
  <c r="O513" i="28"/>
  <c r="H72" i="25"/>
  <c r="K172" i="25"/>
  <c r="E328" i="25"/>
  <c r="K129" i="25"/>
  <c r="I260" i="28"/>
  <c r="R74" i="28"/>
  <c r="O418" i="28"/>
  <c r="I433" i="28"/>
  <c r="L698" i="28"/>
  <c r="R263" i="28"/>
  <c r="O612" i="28"/>
  <c r="N154" i="25"/>
  <c r="L207" i="28"/>
  <c r="L484" i="28"/>
  <c r="I263" i="28"/>
  <c r="L198" i="28"/>
  <c r="L830" i="28"/>
  <c r="I376" i="28"/>
  <c r="R838" i="28"/>
  <c r="N255" i="25"/>
  <c r="O328" i="28"/>
  <c r="L704" i="28"/>
  <c r="L513" i="28"/>
  <c r="O561" i="28"/>
  <c r="O895" i="28"/>
  <c r="O471" i="28"/>
  <c r="N184" i="25"/>
  <c r="E209" i="25"/>
  <c r="N135" i="25"/>
  <c r="O659" i="28"/>
  <c r="I231" i="28"/>
  <c r="O181" i="28"/>
  <c r="O518" i="28"/>
  <c r="E267" i="25"/>
  <c r="R249" i="28"/>
  <c r="L187" i="28"/>
  <c r="L690" i="28"/>
  <c r="K64" i="25"/>
  <c r="I455" i="28"/>
  <c r="E105" i="25"/>
  <c r="O829" i="28"/>
  <c r="R564" i="28"/>
  <c r="E138" i="25"/>
  <c r="K157" i="25"/>
  <c r="I468" i="28"/>
  <c r="R665" i="28"/>
  <c r="N202" i="25"/>
  <c r="L576" i="28"/>
  <c r="K285" i="25"/>
  <c r="N161" i="25"/>
  <c r="H54" i="25"/>
  <c r="N134" i="25"/>
  <c r="H299" i="25"/>
  <c r="H221" i="25"/>
  <c r="O405" i="28"/>
  <c r="H336" i="25"/>
  <c r="I158" i="28"/>
  <c r="O569" i="28"/>
  <c r="E325" i="25"/>
  <c r="E313" i="25"/>
  <c r="O864" i="28"/>
  <c r="R624" i="28"/>
  <c r="H302" i="25"/>
  <c r="O800" i="28"/>
  <c r="H62" i="25"/>
  <c r="O96" i="28"/>
  <c r="K33" i="25"/>
  <c r="I720" i="28"/>
  <c r="O640" i="28"/>
  <c r="R217" i="28"/>
  <c r="I440" i="28"/>
  <c r="N352" i="25"/>
  <c r="H7" i="25"/>
  <c r="R243" i="28"/>
  <c r="I529" i="28"/>
  <c r="R237" i="28"/>
  <c r="R445" i="28"/>
  <c r="O734" i="28"/>
  <c r="L656" i="28"/>
  <c r="R603" i="28"/>
  <c r="K66" i="25"/>
  <c r="O125" i="28"/>
  <c r="R518" i="28"/>
  <c r="E210" i="25"/>
  <c r="L539" i="28"/>
  <c r="I881" i="28"/>
  <c r="R373" i="28"/>
  <c r="O514" i="28"/>
  <c r="R818" i="28"/>
  <c r="R491" i="28"/>
  <c r="L798" i="28"/>
  <c r="L898" i="28"/>
  <c r="L410" i="28"/>
  <c r="O99" i="28"/>
  <c r="I613" i="28"/>
  <c r="E294" i="25"/>
  <c r="L255" i="28"/>
  <c r="H75" i="25"/>
  <c r="H88" i="25"/>
  <c r="K340" i="25"/>
  <c r="E322" i="25"/>
  <c r="N200" i="25"/>
  <c r="I418" i="28"/>
  <c r="H211" i="25"/>
  <c r="E51" i="25"/>
  <c r="R490" i="28"/>
  <c r="O537" i="28"/>
  <c r="K373" i="25"/>
  <c r="E314" i="25"/>
  <c r="R223" i="28"/>
  <c r="H376" i="25"/>
  <c r="L481" i="28"/>
  <c r="L715" i="28"/>
  <c r="E243" i="25"/>
  <c r="K31" i="25"/>
  <c r="I535" i="28"/>
  <c r="R499" i="28"/>
  <c r="E111" i="25"/>
  <c r="I625" i="28"/>
  <c r="L107" i="28"/>
  <c r="I578" i="28"/>
  <c r="L645" i="28"/>
  <c r="L118" i="28"/>
  <c r="I877" i="28"/>
  <c r="N93" i="25"/>
  <c r="R414" i="28"/>
  <c r="I817" i="28"/>
  <c r="L128" i="28"/>
  <c r="L228" i="28"/>
  <c r="O738" i="28"/>
  <c r="O634" i="28"/>
  <c r="R837" i="28"/>
  <c r="O318" i="28"/>
  <c r="I670" i="28"/>
  <c r="R628" i="28"/>
  <c r="L184" i="28"/>
  <c r="I810" i="28"/>
  <c r="O469" i="28"/>
  <c r="R261" i="28"/>
  <c r="H353" i="25"/>
  <c r="O184" i="28"/>
  <c r="N196" i="25"/>
  <c r="H381" i="25"/>
  <c r="R273" i="28"/>
  <c r="H154" i="25"/>
  <c r="R171" i="28"/>
  <c r="O812" i="28"/>
  <c r="K107" i="25"/>
  <c r="L379" i="28"/>
  <c r="R105" i="28"/>
  <c r="N42" i="25"/>
  <c r="K115" i="25"/>
  <c r="L93" i="28"/>
  <c r="N281" i="25"/>
  <c r="R693" i="28"/>
  <c r="K272" i="25"/>
  <c r="L460" i="28"/>
  <c r="L352" i="28"/>
  <c r="R519" i="28"/>
  <c r="L621" i="28"/>
  <c r="L398" i="28"/>
  <c r="K112" i="25"/>
  <c r="H228" i="25"/>
  <c r="N357" i="25"/>
  <c r="N99" i="25"/>
  <c r="L615" i="28"/>
  <c r="E118" i="25"/>
  <c r="I58" i="28"/>
  <c r="N180" i="25"/>
  <c r="L669" i="28"/>
  <c r="I680" i="28"/>
  <c r="H51" i="25"/>
  <c r="L122" i="28"/>
  <c r="E295" i="25"/>
  <c r="R540" i="28"/>
  <c r="N376" i="25"/>
  <c r="K338" i="25"/>
  <c r="O624" i="28"/>
  <c r="L848" i="28"/>
  <c r="I404" i="28"/>
  <c r="R832" i="28"/>
  <c r="O789" i="28"/>
  <c r="K175" i="25"/>
  <c r="I467" i="28"/>
  <c r="H175" i="25"/>
  <c r="L793" i="28"/>
  <c r="H287" i="25"/>
  <c r="R802" i="28"/>
  <c r="K164" i="25"/>
  <c r="H18" i="25"/>
  <c r="L32" i="28"/>
  <c r="I712" i="28"/>
  <c r="R780" i="28"/>
  <c r="E93" i="25"/>
  <c r="I733" i="28"/>
  <c r="H312" i="25"/>
  <c r="L506" i="28"/>
  <c r="N118" i="25"/>
  <c r="N79" i="25"/>
  <c r="O444" i="28"/>
  <c r="O710" i="28"/>
  <c r="I564" i="28"/>
  <c r="E353" i="25"/>
  <c r="I16" i="28"/>
  <c r="H344" i="25"/>
  <c r="E298" i="25"/>
  <c r="L180" i="28"/>
  <c r="O680" i="28"/>
  <c r="L851" i="28"/>
  <c r="E29" i="25"/>
  <c r="I287" i="28"/>
  <c r="L662" i="28"/>
  <c r="N190" i="25"/>
  <c r="O274" i="28"/>
  <c r="E143" i="25"/>
  <c r="N156" i="25"/>
  <c r="R736" i="28"/>
  <c r="E308" i="25"/>
  <c r="L209" i="28"/>
  <c r="I409" i="28"/>
  <c r="E114" i="25"/>
  <c r="R613" i="28"/>
  <c r="I65" i="28"/>
  <c r="L263" i="28"/>
  <c r="K259" i="25"/>
  <c r="I383" i="28"/>
  <c r="I635" i="28"/>
  <c r="L541" i="28"/>
  <c r="I353" i="28"/>
  <c r="H28" i="25"/>
  <c r="K297" i="25"/>
  <c r="E6" i="25"/>
  <c r="K142" i="25"/>
  <c r="E44" i="25"/>
  <c r="R123" i="28"/>
  <c r="O316" i="28"/>
  <c r="L354" i="28"/>
  <c r="O570" i="28"/>
  <c r="K97" i="25"/>
  <c r="H243" i="25"/>
  <c r="O824" i="28"/>
  <c r="K352" i="25"/>
  <c r="R539" i="28"/>
  <c r="E208" i="25"/>
  <c r="N309" i="25"/>
  <c r="I183" i="28"/>
  <c r="E71" i="25"/>
  <c r="N17" i="25"/>
  <c r="I420" i="28"/>
  <c r="I649" i="28"/>
  <c r="N286" i="25"/>
  <c r="L13" i="28"/>
  <c r="K292" i="25"/>
  <c r="O409" i="28"/>
  <c r="H264" i="25"/>
  <c r="N274" i="25"/>
  <c r="O436" i="28"/>
  <c r="H217" i="25"/>
  <c r="E102" i="25"/>
  <c r="E367" i="25"/>
  <c r="K366" i="25"/>
  <c r="R513" i="28"/>
  <c r="O693" i="28"/>
  <c r="K176" i="25"/>
  <c r="I892" i="28"/>
  <c r="N94" i="25"/>
  <c r="R852" i="28"/>
  <c r="I770" i="28"/>
  <c r="H360" i="25"/>
  <c r="K359" i="25"/>
  <c r="O859" i="28"/>
  <c r="I549" i="28"/>
  <c r="E42" i="25"/>
  <c r="O893" i="28"/>
  <c r="E115" i="25"/>
  <c r="O536" i="28"/>
  <c r="O387" i="28"/>
  <c r="K355" i="25"/>
  <c r="I737" i="28"/>
  <c r="H278" i="25"/>
  <c r="L654" i="28"/>
  <c r="H105" i="25"/>
  <c r="N266" i="25"/>
  <c r="L515" i="28"/>
  <c r="N356" i="25"/>
  <c r="O716" i="28"/>
  <c r="E324" i="25"/>
  <c r="O407" i="28"/>
  <c r="N373" i="25"/>
  <c r="I558" i="28"/>
  <c r="I452" i="28"/>
  <c r="E57" i="25"/>
  <c r="R385" i="28"/>
  <c r="N63" i="25"/>
  <c r="L324" i="28"/>
  <c r="L272" i="28"/>
  <c r="I436" i="28"/>
  <c r="K25" i="25"/>
  <c r="L356" i="28"/>
  <c r="L590" i="28"/>
  <c r="O706" i="28"/>
  <c r="L400" i="28"/>
  <c r="R16" i="28"/>
  <c r="L634" i="28"/>
  <c r="I311" i="28"/>
  <c r="I188" i="28"/>
  <c r="L626" i="28"/>
  <c r="O776" i="28"/>
  <c r="O344" i="28"/>
  <c r="L714" i="28"/>
  <c r="R853" i="28"/>
  <c r="I216" i="28"/>
  <c r="I865" i="28"/>
  <c r="I724" i="28"/>
  <c r="R536" i="28"/>
  <c r="K361" i="25"/>
  <c r="I408" i="28"/>
  <c r="I701" i="28"/>
  <c r="E277" i="25"/>
  <c r="N102" i="25"/>
  <c r="O874" i="28"/>
  <c r="I765" i="28"/>
  <c r="E321" i="25"/>
  <c r="K11" i="25"/>
  <c r="I170" i="28"/>
  <c r="R271" i="28"/>
  <c r="I306" i="28"/>
  <c r="R418" i="28"/>
  <c r="R319" i="28"/>
  <c r="I401" i="28"/>
  <c r="E304" i="25"/>
  <c r="L429" i="28"/>
  <c r="I718" i="28"/>
  <c r="O459" i="28"/>
  <c r="L529" i="28"/>
  <c r="I168" i="28"/>
  <c r="N350" i="25"/>
  <c r="I504" i="28"/>
  <c r="R863" i="28"/>
  <c r="R428" i="28"/>
  <c r="H265" i="25"/>
  <c r="R473" i="28"/>
  <c r="N360" i="25"/>
  <c r="L182" i="28"/>
  <c r="H58" i="25"/>
  <c r="K179" i="25"/>
  <c r="L10" i="28"/>
  <c r="R517" i="28"/>
  <c r="L413" i="28"/>
  <c r="K279" i="25"/>
  <c r="K24" i="25"/>
  <c r="O610" i="28"/>
  <c r="E53" i="25"/>
  <c r="H60" i="25"/>
  <c r="R721" i="28"/>
  <c r="O183" i="28"/>
  <c r="N315" i="25"/>
  <c r="O284" i="28"/>
  <c r="I130" i="28"/>
  <c r="I454" i="28"/>
  <c r="I707" i="28"/>
  <c r="E20" i="25"/>
  <c r="I741" i="28"/>
  <c r="I115" i="28"/>
  <c r="E280" i="25"/>
  <c r="O462" i="28"/>
  <c r="K312" i="25"/>
  <c r="H5" i="25"/>
  <c r="I458" i="28"/>
  <c r="N78" i="25"/>
  <c r="H366" i="25"/>
  <c r="E171" i="25"/>
  <c r="E150" i="25"/>
  <c r="I540" i="28"/>
  <c r="I730" i="28"/>
  <c r="N327" i="25"/>
  <c r="K335" i="25"/>
  <c r="L542" i="28"/>
  <c r="O336" i="28"/>
  <c r="E363" i="25"/>
  <c r="L461" i="28"/>
  <c r="E186" i="25"/>
  <c r="H326" i="25"/>
  <c r="L713" i="28"/>
  <c r="H151" i="25"/>
  <c r="L535" i="28"/>
  <c r="E274" i="25"/>
  <c r="R555" i="28"/>
  <c r="E347" i="25"/>
  <c r="R777" i="28"/>
  <c r="L827" i="28"/>
  <c r="R521" i="28"/>
  <c r="I556" i="28"/>
  <c r="I457" i="28"/>
  <c r="R410" i="28"/>
  <c r="L314" i="28"/>
  <c r="H309" i="25"/>
  <c r="N142" i="25"/>
  <c r="L64" i="28"/>
  <c r="R454" i="28"/>
  <c r="E375" i="25"/>
  <c r="R771" i="28"/>
  <c r="L242" i="28"/>
  <c r="I673" i="28"/>
  <c r="I815" i="28"/>
  <c r="O604" i="28"/>
  <c r="K80" i="25"/>
  <c r="O523" i="28"/>
  <c r="R462" i="28"/>
  <c r="K118" i="25"/>
  <c r="R638" i="28"/>
  <c r="K262" i="25"/>
  <c r="I366" i="28"/>
  <c r="H248" i="25"/>
  <c r="I379" i="28"/>
  <c r="E76" i="25"/>
  <c r="R876" i="28"/>
  <c r="K291" i="25"/>
  <c r="K287" i="25"/>
  <c r="H147" i="25"/>
  <c r="K160" i="25"/>
  <c r="L581" i="28"/>
  <c r="I302" i="28"/>
  <c r="K148" i="25"/>
  <c r="K92" i="25"/>
  <c r="O585" i="28"/>
  <c r="R301" i="28"/>
  <c r="O614" i="28"/>
  <c r="L855" i="28"/>
  <c r="I886" i="28"/>
  <c r="R27" i="28"/>
  <c r="R686" i="28"/>
  <c r="H67" i="25"/>
  <c r="R489" i="28"/>
  <c r="I736" i="28"/>
  <c r="H12" i="25"/>
  <c r="O401" i="28"/>
  <c r="R459" i="28"/>
  <c r="N227" i="25"/>
  <c r="R754" i="28"/>
  <c r="R166" i="28"/>
  <c r="K10" i="25"/>
  <c r="I726" i="28"/>
  <c r="E101" i="25"/>
  <c r="I471" i="28"/>
  <c r="I43" i="28"/>
  <c r="L718" i="28"/>
  <c r="L743" i="28"/>
  <c r="R726" i="28"/>
  <c r="K135" i="25"/>
  <c r="K90" i="25"/>
  <c r="L694" i="28"/>
  <c r="I372" i="28"/>
  <c r="K267" i="25"/>
  <c r="R390" i="28"/>
  <c r="O102" i="28"/>
  <c r="E183" i="25"/>
  <c r="E69" i="25"/>
  <c r="N179" i="25"/>
  <c r="H377" i="25"/>
  <c r="O574" i="28"/>
  <c r="L390" i="28"/>
  <c r="I562" i="28"/>
  <c r="E30" i="25"/>
  <c r="K200" i="25"/>
  <c r="O335" i="28"/>
  <c r="E195" i="25"/>
  <c r="L431" i="28"/>
  <c r="I20" i="28"/>
  <c r="H386" i="25"/>
  <c r="O358" i="28"/>
  <c r="O278" i="28"/>
  <c r="N120" i="25"/>
  <c r="E38" i="25"/>
  <c r="H20" i="25"/>
  <c r="L492" i="28"/>
  <c r="O408" i="28"/>
  <c r="L303" i="28"/>
  <c r="H322" i="25"/>
  <c r="L892" i="28"/>
  <c r="I351" i="28"/>
  <c r="I150" i="28"/>
  <c r="K162" i="25"/>
  <c r="N116" i="25"/>
  <c r="H256" i="25"/>
  <c r="E261" i="25"/>
  <c r="H364" i="25"/>
  <c r="H338" i="25"/>
  <c r="H130" i="25"/>
  <c r="E5" i="25"/>
  <c r="R840" i="28"/>
  <c r="L751" i="28"/>
  <c r="I200" i="28"/>
  <c r="K46" i="25"/>
  <c r="I550" i="28"/>
  <c r="I780" i="28"/>
  <c r="I39" i="28"/>
  <c r="I742" i="28"/>
  <c r="R460" i="28"/>
  <c r="H113" i="25"/>
  <c r="R260" i="28"/>
  <c r="O223" i="28"/>
  <c r="L571" i="28"/>
  <c r="L108" i="28"/>
  <c r="R347" i="28"/>
  <c r="I414" i="28"/>
  <c r="I647" i="28"/>
  <c r="N254" i="25"/>
  <c r="O507" i="28"/>
  <c r="L772" i="28"/>
  <c r="O897" i="28"/>
  <c r="R731" i="28"/>
  <c r="N50" i="25"/>
  <c r="E41" i="25"/>
  <c r="K69" i="25"/>
  <c r="O212" i="28"/>
  <c r="K18" i="25"/>
  <c r="E141" i="25"/>
  <c r="L649" i="28"/>
  <c r="R379" i="28"/>
  <c r="L894" i="28"/>
  <c r="I249" i="28"/>
  <c r="R64" i="28"/>
  <c r="H183" i="25"/>
  <c r="N126" i="25"/>
  <c r="O765" i="28"/>
  <c r="L496" i="28"/>
  <c r="L603" i="28"/>
  <c r="L766" i="28"/>
  <c r="R9" i="28"/>
  <c r="R879" i="28"/>
  <c r="L51" i="28"/>
  <c r="I125" i="28"/>
  <c r="K364" i="25"/>
  <c r="H66" i="25"/>
  <c r="H117" i="25"/>
  <c r="I555" i="28"/>
  <c r="L273" i="28"/>
  <c r="L557" i="28"/>
  <c r="N378" i="25"/>
  <c r="E365" i="25"/>
  <c r="H94" i="25"/>
  <c r="L115" i="28"/>
  <c r="I407" i="28"/>
  <c r="H82" i="25"/>
  <c r="I711" i="28"/>
  <c r="O368" i="28"/>
  <c r="K251" i="25"/>
  <c r="I239" i="28"/>
  <c r="L146" i="28"/>
  <c r="C24" i="27"/>
  <c r="L200" i="28"/>
  <c r="L301" i="28"/>
  <c r="I560" i="28"/>
  <c r="I843" i="28"/>
  <c r="H37" i="25"/>
  <c r="H128" i="25"/>
  <c r="I73" i="28"/>
  <c r="R848" i="28"/>
  <c r="H132" i="25"/>
  <c r="I621" i="28"/>
  <c r="L754" i="28"/>
  <c r="O625" i="28"/>
  <c r="I767" i="28"/>
  <c r="L444" i="28"/>
  <c r="I631" i="28"/>
  <c r="O82" i="28"/>
  <c r="N322" i="25"/>
  <c r="R816" i="28"/>
  <c r="I645" i="28"/>
  <c r="H14" i="25"/>
  <c r="L136" i="28"/>
  <c r="I571" i="28"/>
  <c r="R370" i="28"/>
  <c r="R69" i="28"/>
  <c r="N103" i="25"/>
  <c r="E72" i="25"/>
  <c r="R47" i="28"/>
  <c r="O567" i="28"/>
  <c r="R348" i="28"/>
  <c r="R854" i="28"/>
  <c r="E202" i="25"/>
  <c r="E121" i="25"/>
  <c r="H343" i="25"/>
  <c r="E164" i="25"/>
  <c r="H126" i="25"/>
  <c r="I186" i="28"/>
  <c r="L7" i="28"/>
  <c r="O222" i="28"/>
  <c r="K317" i="25"/>
  <c r="L664" i="28"/>
  <c r="E289" i="25"/>
  <c r="O519" i="28"/>
  <c r="L225" i="28"/>
  <c r="N146" i="25"/>
  <c r="L842" i="28"/>
  <c r="H169" i="25"/>
  <c r="L304" i="28"/>
  <c r="L860" i="28"/>
  <c r="I629" i="28"/>
  <c r="E310" i="25"/>
  <c r="N291" i="25"/>
  <c r="K242" i="25"/>
  <c r="R300" i="28"/>
  <c r="R433" i="28"/>
  <c r="R344" i="28"/>
  <c r="O74" i="28"/>
  <c r="R527" i="28"/>
  <c r="E388" i="25"/>
  <c r="I413" i="28"/>
  <c r="H165" i="25"/>
  <c r="O764" i="28"/>
  <c r="O622" i="28"/>
  <c r="O556" i="28"/>
  <c r="R575" i="28"/>
  <c r="O531" i="28"/>
  <c r="R798" i="28"/>
  <c r="H101" i="25"/>
  <c r="H283" i="25"/>
  <c r="K37" i="25"/>
  <c r="H87" i="25"/>
  <c r="N312" i="25"/>
  <c r="L693" i="28"/>
  <c r="N276" i="25"/>
  <c r="I548" i="28"/>
  <c r="E55" i="25"/>
  <c r="N310" i="25"/>
  <c r="R295" i="28"/>
  <c r="H99" i="25"/>
  <c r="E276" i="25"/>
  <c r="O438" i="28"/>
  <c r="E127" i="25"/>
  <c r="O45" i="28"/>
  <c r="L777" i="28"/>
  <c r="O113" i="28"/>
  <c r="R119" i="28"/>
  <c r="N172" i="25"/>
  <c r="O641" i="28"/>
  <c r="K158" i="25"/>
  <c r="I591" i="28"/>
  <c r="O446" i="28"/>
  <c r="N207" i="25"/>
  <c r="E174" i="25"/>
  <c r="H161" i="25"/>
  <c r="N27" i="25"/>
  <c r="L601" i="28"/>
  <c r="L467" i="28"/>
  <c r="R709" i="28"/>
  <c r="L625" i="28"/>
  <c r="I484" i="28"/>
  <c r="O201" i="28"/>
  <c r="R181" i="28"/>
  <c r="R522" i="28"/>
  <c r="L831" i="28"/>
  <c r="K15" i="25"/>
  <c r="I783" i="28"/>
  <c r="N307" i="25"/>
  <c r="O180" i="28"/>
  <c r="I30" i="28"/>
  <c r="H369" i="25"/>
  <c r="L445" i="28"/>
  <c r="I862" i="28"/>
  <c r="K178" i="25"/>
  <c r="E251" i="25"/>
  <c r="I683" i="28"/>
  <c r="O700" i="28"/>
  <c r="N279" i="25"/>
  <c r="O104" i="28"/>
  <c r="E178" i="25"/>
  <c r="N235" i="25"/>
  <c r="E18" i="25"/>
  <c r="I230" i="28"/>
  <c r="L449" i="28"/>
  <c r="L189" i="28"/>
  <c r="R739" i="28"/>
  <c r="N297" i="25"/>
  <c r="K183" i="25"/>
  <c r="L640" i="28"/>
  <c r="I325" i="28"/>
  <c r="O80" i="28"/>
  <c r="I169" i="28"/>
  <c r="N22" i="25"/>
  <c r="E122" i="25"/>
  <c r="H191" i="25"/>
  <c r="K243" i="25"/>
  <c r="L547" i="28"/>
  <c r="R17" i="28"/>
  <c r="R609" i="28"/>
  <c r="R535" i="28"/>
  <c r="O126" i="28"/>
  <c r="R131" i="28"/>
  <c r="R387" i="28"/>
  <c r="I198" i="28"/>
  <c r="E383" i="25"/>
  <c r="R497" i="28"/>
  <c r="L663" i="28"/>
  <c r="H275" i="25"/>
  <c r="I453" i="28"/>
  <c r="I333" i="28"/>
  <c r="I101" i="28"/>
  <c r="E91" i="25"/>
  <c r="K256" i="25"/>
  <c r="L503" i="28"/>
  <c r="K54" i="25"/>
  <c r="L27" i="28"/>
  <c r="E199" i="25"/>
  <c r="L611" i="28"/>
  <c r="E318" i="25"/>
  <c r="R586" i="28"/>
  <c r="E81" i="25"/>
  <c r="O17" i="28"/>
  <c r="N384" i="25"/>
  <c r="H244" i="25"/>
  <c r="R498" i="28"/>
  <c r="N261" i="25"/>
  <c r="H372" i="25"/>
  <c r="L451" i="28"/>
  <c r="K327" i="25"/>
  <c r="K159" i="25"/>
  <c r="H80" i="25"/>
  <c r="L234" i="28"/>
  <c r="E283" i="25"/>
  <c r="R657" i="28"/>
  <c r="K371" i="25"/>
  <c r="L567" i="28"/>
  <c r="K367" i="25"/>
  <c r="O110" i="28"/>
  <c r="O478" i="28"/>
  <c r="I61" i="28"/>
  <c r="I489" i="28"/>
  <c r="N326" i="25"/>
  <c r="L150" i="28"/>
  <c r="H106" i="25"/>
  <c r="K125" i="25"/>
  <c r="E155" i="25"/>
  <c r="K177" i="25"/>
  <c r="O464" i="28"/>
  <c r="E184" i="25"/>
  <c r="L725" i="28"/>
  <c r="L205" i="28"/>
  <c r="H245" i="25"/>
  <c r="L856" i="28"/>
  <c r="I639" i="28"/>
  <c r="K305" i="25"/>
  <c r="E361" i="25"/>
  <c r="L530" i="28"/>
  <c r="R180" i="28"/>
  <c r="R407" i="28"/>
  <c r="O515" i="28"/>
  <c r="I888" i="28"/>
  <c r="R169" i="28"/>
  <c r="I608" i="28"/>
  <c r="K180" i="25"/>
  <c r="R501" i="28"/>
  <c r="N382" i="25"/>
  <c r="O290" i="28"/>
  <c r="I703" i="28"/>
  <c r="O177" i="28"/>
  <c r="L396" i="28"/>
  <c r="L82" i="28"/>
  <c r="K324" i="25"/>
  <c r="E299" i="25"/>
  <c r="R716" i="28"/>
  <c r="R829" i="28"/>
  <c r="R812" i="28"/>
  <c r="N242" i="25"/>
  <c r="N136" i="25"/>
  <c r="H327" i="25"/>
  <c r="O111" i="28"/>
  <c r="R569" i="28"/>
  <c r="I247" i="28"/>
  <c r="R779" i="28"/>
  <c r="E296" i="25"/>
  <c r="O648" i="28"/>
  <c r="O819" i="28"/>
  <c r="I546" i="28"/>
  <c r="I71" i="28"/>
  <c r="O241" i="28"/>
  <c r="O283" i="28"/>
  <c r="R422" i="28"/>
  <c r="O588" i="28"/>
  <c r="R835" i="28"/>
  <c r="K227" i="25"/>
  <c r="O787" i="28"/>
  <c r="L383" i="28"/>
  <c r="N166" i="25"/>
  <c r="L674" i="28"/>
  <c r="H355" i="25"/>
  <c r="K48" i="25"/>
  <c r="N39" i="25"/>
  <c r="R213" i="28"/>
  <c r="L780" i="28"/>
  <c r="I317" i="28"/>
  <c r="N174" i="25"/>
  <c r="L334" i="28"/>
  <c r="R457" i="28"/>
  <c r="I648" i="28"/>
  <c r="E245" i="25"/>
  <c r="I849" i="28"/>
  <c r="I312" i="28"/>
  <c r="L163" i="28"/>
  <c r="L435" i="28"/>
  <c r="I439" i="28"/>
  <c r="R551" i="28"/>
  <c r="N54" i="25"/>
  <c r="I17" i="28"/>
  <c r="I8" i="28"/>
  <c r="R282" i="28"/>
  <c r="R588" i="28"/>
  <c r="H198" i="25"/>
  <c r="I895" i="28"/>
  <c r="R808" i="28"/>
  <c r="L153" i="28"/>
  <c r="I316" i="28"/>
  <c r="L792" i="28"/>
  <c r="I361" i="28"/>
  <c r="L348" i="28"/>
  <c r="E329" i="25"/>
  <c r="O35" i="28"/>
  <c r="I47" i="28"/>
  <c r="O47" i="28"/>
  <c r="O898" i="28"/>
  <c r="R590" i="28"/>
  <c r="K114" i="25"/>
  <c r="L502" i="28"/>
  <c r="R298" i="28"/>
  <c r="O171" i="28"/>
  <c r="O429" i="28"/>
  <c r="K77" i="25"/>
  <c r="I406" i="28"/>
  <c r="L246" i="28"/>
  <c r="R283" i="28"/>
  <c r="L97" i="28"/>
  <c r="I365" i="28"/>
  <c r="N313" i="25"/>
  <c r="N83" i="25"/>
  <c r="K109" i="25"/>
  <c r="L810" i="28"/>
  <c r="O863" i="28"/>
  <c r="H304" i="25"/>
  <c r="K384" i="25"/>
  <c r="I802" i="28"/>
  <c r="R769" i="28"/>
  <c r="R77" i="28"/>
  <c r="I397" i="28"/>
  <c r="R247" i="28"/>
  <c r="L812" i="28"/>
  <c r="I24" i="28"/>
  <c r="L703" i="28"/>
  <c r="L850" i="28"/>
  <c r="I755" i="28"/>
  <c r="O684" i="28"/>
  <c r="L423" i="28"/>
  <c r="H341" i="25"/>
  <c r="I237" i="28"/>
  <c r="L178" i="28"/>
  <c r="N76" i="25"/>
  <c r="K219" i="25"/>
  <c r="R587" i="28"/>
  <c r="I532" i="28"/>
  <c r="N284" i="25"/>
  <c r="O276" i="28"/>
  <c r="O178" i="28"/>
  <c r="R753" i="28"/>
  <c r="I699" i="28"/>
  <c r="E109" i="25"/>
  <c r="R548" i="28"/>
  <c r="I135" i="28"/>
  <c r="L167" i="28"/>
  <c r="R642" i="28"/>
  <c r="R466" i="28"/>
  <c r="N303" i="25"/>
  <c r="L197" i="28"/>
  <c r="K193" i="25"/>
  <c r="L281" i="28"/>
  <c r="H267" i="25"/>
  <c r="L543" i="28"/>
  <c r="R476" i="28"/>
  <c r="O372" i="28"/>
  <c r="R883" i="28"/>
  <c r="H10" i="25"/>
  <c r="L92" i="28"/>
  <c r="O98" i="28"/>
  <c r="L738" i="28"/>
  <c r="E87" i="25"/>
  <c r="E181" i="25"/>
  <c r="K381" i="25"/>
  <c r="L299" i="28"/>
  <c r="E21" i="25"/>
  <c r="I293" i="28"/>
  <c r="K12" i="25"/>
  <c r="N130" i="25"/>
  <c r="K275" i="25"/>
  <c r="I866" i="28"/>
  <c r="I654" i="28"/>
  <c r="R493" i="28"/>
  <c r="H382" i="25"/>
  <c r="E241" i="25"/>
  <c r="I842" i="28"/>
  <c r="O108" i="28"/>
  <c r="R114" i="28"/>
  <c r="R284" i="28"/>
  <c r="L521" i="28"/>
  <c r="L101" i="28"/>
  <c r="N8" i="25"/>
  <c r="N211" i="25"/>
  <c r="R663" i="28"/>
  <c r="L804" i="28"/>
  <c r="R99" i="28"/>
  <c r="R440" i="28"/>
  <c r="L546" i="28"/>
  <c r="I118" i="28"/>
  <c r="I616" i="28"/>
  <c r="N138" i="25"/>
  <c r="O558" i="28"/>
  <c r="K363" i="25"/>
  <c r="N243" i="25"/>
  <c r="O810" i="28"/>
  <c r="H261" i="25"/>
  <c r="I828" i="28"/>
  <c r="L155" i="28"/>
  <c r="I320" i="28"/>
  <c r="H123" i="25"/>
  <c r="I102" i="28"/>
  <c r="O10" i="28"/>
  <c r="I222" i="28"/>
  <c r="N205" i="25"/>
  <c r="L735" i="28"/>
  <c r="O267" i="28"/>
  <c r="O557" i="28"/>
  <c r="L170" i="28"/>
  <c r="L838" i="28"/>
  <c r="O718" i="28"/>
  <c r="O758" i="28"/>
  <c r="K138" i="25"/>
  <c r="K382" i="25"/>
  <c r="I793" i="28"/>
  <c r="O450" i="28"/>
  <c r="L441" i="28"/>
  <c r="I493" i="28"/>
  <c r="L560" i="28"/>
  <c r="O219" i="28"/>
  <c r="I774" i="28"/>
  <c r="I307" i="28"/>
  <c r="L296" i="28"/>
  <c r="O816" i="28"/>
  <c r="R323" i="28"/>
  <c r="K339" i="25"/>
  <c r="I538" i="28"/>
  <c r="O494" i="28"/>
  <c r="O650" i="28"/>
  <c r="L69" i="28"/>
  <c r="O354" i="28"/>
  <c r="O807" i="28"/>
  <c r="O356" i="28"/>
  <c r="I412" i="28"/>
  <c r="O141" i="28"/>
  <c r="I56" i="28"/>
  <c r="K345" i="25"/>
  <c r="E89" i="25"/>
  <c r="H56" i="25"/>
  <c r="I14" i="28"/>
  <c r="R442" i="28"/>
  <c r="R681" i="28"/>
  <c r="R455" i="28"/>
  <c r="N258" i="25"/>
  <c r="H352" i="25"/>
  <c r="L537" i="28"/>
  <c r="R395" i="28"/>
  <c r="O423" i="28"/>
  <c r="H170" i="25"/>
  <c r="K263" i="25"/>
  <c r="N375" i="25"/>
  <c r="N385" i="25"/>
  <c r="O383" i="28"/>
  <c r="R616" i="28"/>
  <c r="I246" i="28"/>
  <c r="I491" i="28"/>
  <c r="R234" i="28"/>
  <c r="L227" i="28"/>
  <c r="N270" i="25"/>
  <c r="E231" i="25"/>
  <c r="I788" i="28"/>
  <c r="L607" i="28"/>
  <c r="I26" i="28"/>
  <c r="H108" i="25"/>
  <c r="O289" i="28"/>
  <c r="O182" i="28"/>
  <c r="H17" i="25"/>
  <c r="L868" i="28"/>
  <c r="N252" i="25"/>
  <c r="L233" i="28"/>
  <c r="R412" i="28"/>
  <c r="R10" i="28"/>
  <c r="E54" i="25"/>
  <c r="I628" i="28"/>
  <c r="L329" i="28"/>
  <c r="R821" i="28"/>
  <c r="O84" i="28"/>
  <c r="K214" i="25"/>
  <c r="L705" i="28"/>
  <c r="L336" i="28"/>
  <c r="L241" i="28"/>
  <c r="L14" i="28"/>
  <c r="R755" i="28"/>
  <c r="E264" i="25"/>
  <c r="L474" i="28"/>
  <c r="N139" i="25"/>
  <c r="I644" i="28"/>
  <c r="I800" i="28"/>
  <c r="H150" i="25"/>
  <c r="O238" i="28"/>
  <c r="I242" i="28"/>
  <c r="I485" i="28"/>
  <c r="L671" i="28"/>
  <c r="H361" i="25"/>
  <c r="K376" i="25"/>
  <c r="H273" i="25"/>
  <c r="I782" i="28"/>
  <c r="N162" i="25"/>
  <c r="O164" i="28"/>
  <c r="O443" i="28"/>
  <c r="L214" i="28"/>
  <c r="O826" i="28"/>
  <c r="L574" i="28"/>
  <c r="I280" i="28"/>
  <c r="I352" i="28"/>
  <c r="N335" i="25"/>
  <c r="R612" i="28"/>
  <c r="O298" i="28"/>
  <c r="R417" i="28"/>
  <c r="O768" i="28"/>
  <c r="N278" i="25"/>
  <c r="H320" i="25"/>
  <c r="O475" i="28"/>
  <c r="O365" i="28"/>
  <c r="O42" i="28"/>
  <c r="L866" i="28"/>
  <c r="N224" i="25"/>
  <c r="L216" i="28"/>
  <c r="O876" i="28"/>
  <c r="K58" i="25"/>
  <c r="H27" i="22"/>
  <c r="H68" i="25"/>
  <c r="R479" i="28"/>
  <c r="R894" i="28"/>
  <c r="N316" i="25"/>
  <c r="L462" i="28"/>
  <c r="R843" i="28"/>
  <c r="R707" i="28"/>
  <c r="L836" i="28"/>
  <c r="O671" i="28"/>
  <c r="K236" i="25"/>
  <c r="R334" i="28"/>
  <c r="L553" i="28"/>
  <c r="I498" i="28"/>
  <c r="L346" i="28"/>
  <c r="E265" i="25"/>
  <c r="O7" i="28"/>
  <c r="I355" i="28"/>
  <c r="O731" i="28"/>
  <c r="O627" i="28"/>
  <c r="E348" i="25"/>
  <c r="L605" i="28"/>
  <c r="E339" i="25"/>
  <c r="E154" i="25"/>
  <c r="I664" i="28"/>
  <c r="N247" i="25"/>
  <c r="I869" i="28"/>
  <c r="E165" i="25"/>
  <c r="L98" i="28"/>
  <c r="R402" i="28"/>
  <c r="K245" i="25"/>
  <c r="E290" i="25"/>
  <c r="L582" i="28"/>
  <c r="R494" i="28"/>
  <c r="N97" i="25"/>
  <c r="R550" i="28"/>
  <c r="R108" i="28"/>
  <c r="K246" i="25"/>
  <c r="L270" i="28"/>
  <c r="R724" i="28"/>
  <c r="K212" i="25"/>
  <c r="R14" i="28"/>
  <c r="I890" i="28"/>
  <c r="L495" i="28"/>
  <c r="L639" i="28"/>
  <c r="R523" i="28"/>
  <c r="L696" i="28"/>
  <c r="H247" i="25"/>
  <c r="N363" i="25"/>
  <c r="O281" i="28"/>
  <c r="E372" i="25"/>
  <c r="I522" i="28"/>
  <c r="R561" i="28"/>
  <c r="R768" i="28"/>
  <c r="E254" i="25"/>
  <c r="K61" i="25"/>
  <c r="O120" i="28"/>
  <c r="I662" i="28"/>
  <c r="O57" i="28"/>
  <c r="E163" i="25"/>
  <c r="K57" i="25"/>
  <c r="I735" i="28"/>
  <c r="H374" i="25"/>
  <c r="I528" i="28"/>
  <c r="O572" i="28"/>
  <c r="O218" i="28"/>
  <c r="R82" i="28"/>
  <c r="R659" i="28"/>
  <c r="R864" i="28"/>
  <c r="E79" i="25"/>
  <c r="O633" i="28"/>
  <c r="O13" i="28"/>
  <c r="O881" i="28"/>
  <c r="R485" i="28"/>
  <c r="O441" i="28"/>
  <c r="L412" i="28"/>
  <c r="R680" i="28"/>
  <c r="I716" i="28"/>
  <c r="O891" i="28"/>
  <c r="R345" i="28"/>
  <c r="H38" i="25"/>
  <c r="K319" i="25"/>
  <c r="K171" i="25"/>
  <c r="I288" i="28"/>
  <c r="R272" i="28"/>
  <c r="R545" i="28"/>
  <c r="E187" i="25"/>
  <c r="R562" i="28"/>
  <c r="I238" i="28"/>
  <c r="R75" i="28"/>
  <c r="L406" i="28"/>
  <c r="N80" i="25"/>
  <c r="R129" i="28"/>
  <c r="L370" i="28"/>
  <c r="E386" i="25"/>
  <c r="I569" i="28"/>
  <c r="I450" i="28"/>
  <c r="H387" i="25"/>
  <c r="O43" i="28"/>
  <c r="I448" i="28"/>
  <c r="I270" i="28"/>
  <c r="L269" i="28"/>
  <c r="R859" i="28"/>
  <c r="N306" i="25"/>
  <c r="I480" i="28"/>
  <c r="R61" i="28"/>
  <c r="O307" i="28"/>
  <c r="N15" i="25"/>
  <c r="L355" i="28"/>
  <c r="R717" i="28"/>
  <c r="O65" i="28"/>
  <c r="N226" i="25"/>
  <c r="E135" i="25"/>
  <c r="N106" i="25"/>
  <c r="N62" i="25"/>
  <c r="H295" i="25"/>
  <c r="I526" i="28"/>
  <c r="R469" i="28"/>
  <c r="R734" i="28"/>
  <c r="L454" i="28"/>
  <c r="E130" i="25"/>
  <c r="L81" i="28"/>
  <c r="O400" i="28"/>
  <c r="L490" i="28"/>
  <c r="K116" i="25"/>
  <c r="E342" i="25"/>
  <c r="I286" i="28"/>
  <c r="L403" i="28"/>
  <c r="R600" i="28"/>
  <c r="R782" i="28"/>
  <c r="E380" i="25"/>
  <c r="L809" i="28"/>
  <c r="L764" i="28"/>
  <c r="L813" i="28"/>
  <c r="O892" i="28"/>
  <c r="I381" i="28"/>
  <c r="K230" i="25"/>
  <c r="H291" i="25"/>
  <c r="O872" i="28"/>
  <c r="I208" i="28"/>
  <c r="H337" i="25"/>
  <c r="O496" i="28"/>
  <c r="O698" i="28"/>
  <c r="H46" i="25"/>
  <c r="E192" i="25"/>
  <c r="L550" i="28"/>
  <c r="L439" i="28"/>
  <c r="R629" i="28"/>
  <c r="O106" i="28"/>
  <c r="I482" i="28"/>
  <c r="I665" i="28"/>
  <c r="O322" i="28"/>
  <c r="O658" i="28"/>
  <c r="L826" i="28"/>
  <c r="K222" i="25"/>
  <c r="N213" i="25"/>
  <c r="O792" i="28"/>
  <c r="E175" i="25"/>
  <c r="I93" i="28"/>
  <c r="K318" i="25"/>
  <c r="H16" i="25"/>
  <c r="E369" i="25"/>
  <c r="R833" i="28"/>
  <c r="O692" i="28"/>
  <c r="I667" i="28"/>
  <c r="I708" i="28"/>
  <c r="O687" i="28"/>
  <c r="N381" i="25"/>
  <c r="O153" i="28"/>
  <c r="I531" i="28"/>
  <c r="K342" i="25"/>
  <c r="I113" i="28"/>
  <c r="I523" i="28"/>
  <c r="O774" i="28"/>
  <c r="L279" i="28"/>
  <c r="R619" i="28"/>
  <c r="L176" i="28"/>
  <c r="L71" i="28"/>
  <c r="E50" i="25"/>
  <c r="O603" i="28"/>
  <c r="I823" i="28"/>
  <c r="H266" i="25"/>
  <c r="R194" i="28"/>
  <c r="L61" i="28"/>
  <c r="I84" i="28"/>
  <c r="R278" i="28"/>
  <c r="R534" i="28"/>
  <c r="O553" i="28"/>
  <c r="H365" i="25"/>
  <c r="N77" i="25"/>
  <c r="K247" i="25"/>
  <c r="N96" i="25"/>
  <c r="E354" i="25"/>
  <c r="I524" i="28"/>
  <c r="K130" i="25"/>
  <c r="L177" i="28"/>
  <c r="R34" i="28"/>
  <c r="I533" i="28"/>
  <c r="I487" i="28"/>
  <c r="H298" i="25"/>
  <c r="O59" i="28"/>
  <c r="I437" i="28"/>
  <c r="I19" i="28"/>
  <c r="R409" i="28"/>
  <c r="I638" i="28"/>
  <c r="I519" i="28"/>
  <c r="L156" i="28"/>
  <c r="K301" i="25"/>
  <c r="I432" i="28"/>
  <c r="O301" i="28"/>
  <c r="R360" i="28"/>
  <c r="L722" i="28"/>
  <c r="L30" i="28"/>
  <c r="R81" i="28"/>
  <c r="I100" i="28"/>
  <c r="O645" i="28"/>
  <c r="E191" i="25"/>
  <c r="L667" i="28"/>
  <c r="R65" i="28"/>
  <c r="O300" i="28"/>
  <c r="R605" i="28"/>
  <c r="I232" i="28"/>
  <c r="E232" i="25"/>
  <c r="O440" i="28"/>
  <c r="L895" i="28"/>
  <c r="N187" i="25"/>
  <c r="L589" i="28"/>
  <c r="O12" i="28"/>
  <c r="L701" i="28"/>
  <c r="E327" i="25"/>
  <c r="O46" i="28"/>
  <c r="N273" i="25"/>
  <c r="N44" i="25"/>
  <c r="I643" i="28"/>
  <c r="O613" i="28"/>
  <c r="O196" i="28"/>
  <c r="E346" i="25"/>
  <c r="O293" i="28"/>
  <c r="O752" i="28"/>
  <c r="R294" i="28"/>
  <c r="O638" i="28"/>
  <c r="N361" i="25"/>
  <c r="L133" i="28"/>
  <c r="L712" i="28"/>
  <c r="I447" i="28"/>
  <c r="N289" i="25"/>
  <c r="O412" i="28"/>
  <c r="L465" i="28"/>
  <c r="I289" i="28"/>
  <c r="N267" i="25"/>
  <c r="H223" i="25"/>
  <c r="L606" i="28"/>
  <c r="O145" i="28"/>
  <c r="L179" i="28"/>
  <c r="K310" i="25"/>
  <c r="I49" i="28"/>
  <c r="N124" i="25"/>
  <c r="L869" i="28"/>
  <c r="O176" i="28"/>
  <c r="R209" i="28"/>
  <c r="R574" i="28"/>
  <c r="K304" i="25"/>
  <c r="K6" i="25"/>
  <c r="R332" i="28"/>
  <c r="O631" i="28"/>
  <c r="I878" i="28"/>
  <c r="L596" i="28"/>
  <c r="I668" i="28"/>
  <c r="I488" i="28"/>
  <c r="O379" i="28"/>
  <c r="L697" i="28"/>
  <c r="O384" i="28"/>
  <c r="O242" i="28"/>
  <c r="I38" i="28"/>
  <c r="O359" i="28"/>
  <c r="L558" i="28"/>
  <c r="K201" i="25"/>
  <c r="O685" i="28"/>
  <c r="R303" i="28"/>
  <c r="O119" i="28"/>
  <c r="R622" i="28"/>
  <c r="K374" i="25"/>
  <c r="I338" i="28"/>
  <c r="O129" i="28"/>
  <c r="H270" i="25"/>
  <c r="R72" i="28"/>
  <c r="O524" i="28"/>
  <c r="O577" i="28"/>
  <c r="I139" i="28"/>
  <c r="I567" i="28"/>
  <c r="L317" i="28"/>
  <c r="O546" i="28"/>
  <c r="L58" i="28"/>
  <c r="E275" i="25"/>
  <c r="L556" i="28"/>
  <c r="E134" i="25"/>
  <c r="I92" i="28"/>
  <c r="L670" i="28"/>
  <c r="L418" i="28"/>
  <c r="L708" i="28"/>
  <c r="I696" i="28"/>
  <c r="I693" i="28"/>
  <c r="N292" i="25"/>
  <c r="R29" i="28"/>
  <c r="N318" i="25"/>
  <c r="I494" i="28"/>
  <c r="E137" i="25"/>
  <c r="R286" i="28"/>
  <c r="O348" i="28"/>
  <c r="I746" i="28"/>
  <c r="O248" i="28"/>
  <c r="H78" i="25"/>
  <c r="O500" i="28"/>
  <c r="H41" i="25"/>
  <c r="R227" i="28"/>
  <c r="O848" i="28"/>
  <c r="I54" i="28"/>
  <c r="L248" i="28"/>
  <c r="O866" i="28"/>
  <c r="L154" i="28"/>
  <c r="O618" i="28"/>
  <c r="O626" i="28"/>
  <c r="L837" i="28"/>
  <c r="K206" i="25"/>
  <c r="O37" i="28"/>
  <c r="O327" i="28"/>
  <c r="I31" i="28"/>
  <c r="K100" i="25"/>
  <c r="O115" i="28"/>
  <c r="L104" i="28"/>
  <c r="N257" i="25"/>
  <c r="N251" i="25"/>
  <c r="O490" i="28"/>
  <c r="L568" i="28"/>
  <c r="O349" i="28"/>
  <c r="L94" i="28"/>
  <c r="H149" i="25"/>
  <c r="E190" i="25"/>
  <c r="O136" i="28"/>
  <c r="I856" i="28"/>
  <c r="K113" i="25"/>
  <c r="O696" i="28"/>
  <c r="L164" i="28"/>
  <c r="H178" i="25"/>
  <c r="O843" i="28"/>
  <c r="E131" i="25"/>
  <c r="I121" i="28"/>
  <c r="O484" i="28"/>
  <c r="N215" i="25"/>
  <c r="I525" i="28"/>
  <c r="I219" i="28"/>
  <c r="L325" i="28"/>
  <c r="K210" i="25"/>
  <c r="H205" i="25"/>
  <c r="L121" i="28"/>
  <c r="I451" i="28"/>
  <c r="R346" i="28"/>
  <c r="I583" i="28"/>
  <c r="L266" i="28"/>
  <c r="O52" i="28"/>
  <c r="I472" i="28"/>
  <c r="R225" i="28"/>
  <c r="O652" i="28"/>
  <c r="O790" i="28"/>
  <c r="I764" i="28"/>
  <c r="I836" i="28"/>
  <c r="K238" i="25"/>
  <c r="I456" i="28"/>
  <c r="O549" i="28"/>
  <c r="I446" i="28"/>
  <c r="L265" i="28"/>
  <c r="O103" i="28"/>
  <c r="O299" i="28"/>
  <c r="I561" i="28"/>
  <c r="E23" i="25"/>
  <c r="R130" i="28"/>
  <c r="E218" i="25"/>
  <c r="O25" i="28"/>
  <c r="H139" i="25"/>
  <c r="K289" i="25"/>
  <c r="L875" i="28"/>
  <c r="R251" i="28"/>
  <c r="N90" i="25"/>
  <c r="R552" i="28"/>
  <c r="O811" i="28"/>
  <c r="K28" i="25"/>
  <c r="L446" i="28"/>
  <c r="H385" i="25"/>
  <c r="L630" i="28"/>
  <c r="L181" i="28"/>
  <c r="O746" i="28"/>
  <c r="I23" i="28"/>
  <c r="R270" i="28"/>
  <c r="K75" i="25"/>
  <c r="H375" i="25"/>
  <c r="L739" i="28"/>
  <c r="O808" i="28"/>
  <c r="I641" i="28"/>
  <c r="K205" i="25"/>
  <c r="I876" i="28"/>
  <c r="I176" i="28"/>
  <c r="R639" i="28"/>
  <c r="K145" i="25"/>
  <c r="O375" i="28"/>
  <c r="H59" i="25"/>
  <c r="K273" i="25"/>
  <c r="L142" i="28"/>
  <c r="K207" i="25"/>
  <c r="L371" i="28"/>
  <c r="R124" i="28"/>
  <c r="O40" i="28"/>
  <c r="O615" i="28"/>
  <c r="R406" i="28"/>
  <c r="O457" i="28"/>
  <c r="H187" i="25"/>
  <c r="R368" i="28"/>
  <c r="L139" i="28"/>
  <c r="I177" i="28"/>
  <c r="O827" i="28"/>
  <c r="N239" i="25"/>
  <c r="H282" i="25"/>
  <c r="N20" i="25"/>
  <c r="R380" i="28"/>
  <c r="L76" i="28"/>
  <c r="H239" i="25"/>
  <c r="R578" i="28"/>
  <c r="R478" i="28"/>
  <c r="O747" i="28"/>
  <c r="L132" i="28"/>
  <c r="N287" i="25"/>
  <c r="E70" i="25"/>
  <c r="R372" i="28"/>
  <c r="H177" i="25"/>
  <c r="R547" i="28"/>
  <c r="N325" i="25"/>
  <c r="O697" i="28"/>
  <c r="L311" i="28"/>
  <c r="N288" i="25"/>
  <c r="I706" i="28"/>
  <c r="I80" i="28"/>
  <c r="O195" i="28"/>
  <c r="L753" i="28"/>
  <c r="H367" i="25"/>
  <c r="L723" i="28"/>
  <c r="I398" i="28"/>
  <c r="O194" i="28"/>
  <c r="E233" i="25"/>
  <c r="O571" i="28"/>
  <c r="L315" i="28"/>
  <c r="E34" i="25"/>
  <c r="K306" i="25"/>
  <c r="I871" i="28"/>
  <c r="O269" i="28"/>
  <c r="E194" i="25"/>
  <c r="O691" i="28"/>
  <c r="L260" i="28"/>
  <c r="I261" i="28"/>
  <c r="L525" i="28"/>
  <c r="I601" i="28"/>
  <c r="I600" i="28"/>
  <c r="L681" i="28"/>
  <c r="K370" i="25"/>
  <c r="H114" i="25"/>
  <c r="H81" i="25"/>
  <c r="I697" i="28"/>
  <c r="L116" i="28"/>
  <c r="R819" i="28"/>
  <c r="I57" i="28"/>
  <c r="I315" i="28"/>
  <c r="K81" i="25"/>
  <c r="O551" i="28"/>
  <c r="L70" i="28"/>
  <c r="H90" i="25"/>
  <c r="I584" i="28"/>
  <c r="I36" i="28"/>
  <c r="I359" i="28"/>
  <c r="I395" i="28"/>
  <c r="L40" i="28"/>
  <c r="I698" i="28"/>
  <c r="O265" i="28"/>
  <c r="N219" i="25"/>
  <c r="I499" i="28"/>
  <c r="K7" i="25"/>
  <c r="O581" i="28"/>
  <c r="O784" i="28"/>
  <c r="K261" i="25"/>
  <c r="O268" i="28"/>
  <c r="O138" i="28"/>
  <c r="H36" i="25"/>
  <c r="R397" i="28"/>
  <c r="E4" i="25"/>
  <c r="O61" i="28"/>
  <c r="L328" i="28"/>
  <c r="L83" i="28"/>
  <c r="O100" i="28"/>
  <c r="H235" i="25"/>
  <c r="O353" i="28"/>
  <c r="I45" i="28"/>
  <c r="R185" i="28"/>
  <c r="I501" i="28"/>
  <c r="K194" i="25"/>
  <c r="L313" i="28"/>
  <c r="R148" i="28"/>
  <c r="R646" i="28"/>
  <c r="O832" i="28"/>
  <c r="R794" i="28"/>
  <c r="I204" i="28"/>
  <c r="O291" i="28"/>
  <c r="K95" i="25"/>
  <c r="O841" i="28"/>
  <c r="I541" i="28"/>
  <c r="N358" i="25"/>
  <c r="K60" i="25"/>
  <c r="L711" i="28"/>
  <c r="N35" i="25"/>
  <c r="R361" i="28"/>
  <c r="R432" i="28"/>
  <c r="R408" i="28"/>
  <c r="O97" i="28"/>
  <c r="R62" i="28"/>
  <c r="K268" i="25"/>
  <c r="O547" i="28"/>
  <c r="I310" i="28"/>
  <c r="R43" i="28"/>
  <c r="O133" i="28"/>
  <c r="R321" i="28"/>
  <c r="E201" i="25"/>
  <c r="N33" i="25"/>
  <c r="O156" i="28"/>
  <c r="R790" i="28"/>
  <c r="R446" i="28"/>
  <c r="L295" i="28"/>
  <c r="I478" i="28"/>
  <c r="I786" i="28"/>
  <c r="N305" i="25"/>
  <c r="I108" i="28"/>
  <c r="O371" i="28"/>
  <c r="I275" i="28"/>
  <c r="O742" i="28"/>
  <c r="R520" i="28"/>
  <c r="I192" i="28"/>
  <c r="E136" i="25"/>
  <c r="I784" i="28"/>
  <c r="R268" i="28"/>
  <c r="O586" i="28"/>
  <c r="O415" i="28"/>
  <c r="I672" i="28"/>
  <c r="L191" i="28"/>
  <c r="E203" i="25"/>
  <c r="H140" i="25"/>
  <c r="O395" i="28"/>
  <c r="H163" i="25"/>
  <c r="L675" i="28"/>
  <c r="N75" i="25"/>
  <c r="L440" i="28"/>
  <c r="E260" i="25"/>
  <c r="R778" i="28"/>
  <c r="N171" i="25"/>
  <c r="L367" i="28"/>
  <c r="O783" i="28"/>
  <c r="R51" i="28"/>
  <c r="I7" i="28"/>
  <c r="K104" i="25"/>
  <c r="R233" i="28"/>
  <c r="L59" i="28"/>
  <c r="R381" i="28"/>
  <c r="O707" i="28"/>
  <c r="I615" i="28"/>
  <c r="L11" i="28"/>
  <c r="L612" i="28"/>
  <c r="D49" i="18"/>
  <c r="O132" i="28"/>
  <c r="L305" i="28"/>
  <c r="O620" i="28"/>
  <c r="O777" i="28"/>
  <c r="I358" i="28"/>
  <c r="I106" i="28"/>
  <c r="L318" i="28"/>
  <c r="L517" i="28"/>
  <c r="O601" i="28"/>
  <c r="L516" i="28"/>
  <c r="N263" i="25"/>
  <c r="L224" i="28"/>
  <c r="K110" i="25"/>
  <c r="K388" i="25"/>
  <c r="I516" i="28"/>
  <c r="L309" i="28"/>
  <c r="O850" i="28"/>
  <c r="E197" i="25"/>
  <c r="N353" i="25"/>
  <c r="L308" i="28"/>
  <c r="R253" i="28"/>
  <c r="K351" i="25"/>
  <c r="I887" i="28"/>
  <c r="I109" i="28"/>
  <c r="L650" i="28"/>
  <c r="N57" i="25"/>
  <c r="O333" i="28"/>
  <c r="O363" i="28"/>
  <c r="R610" i="28"/>
  <c r="I396" i="28"/>
  <c r="L647" i="28"/>
  <c r="I859" i="28"/>
  <c r="K224" i="25"/>
  <c r="I159" i="28"/>
  <c r="H370" i="25"/>
  <c r="O390" i="28"/>
  <c r="R608" i="28"/>
  <c r="N283" i="25"/>
  <c r="I143" i="28"/>
  <c r="K296" i="25"/>
  <c r="L206" i="28"/>
  <c r="L135" i="28"/>
  <c r="H156" i="25"/>
  <c r="I709" i="28"/>
  <c r="E217" i="25"/>
  <c r="E172" i="25"/>
  <c r="R839" i="28"/>
  <c r="L790" i="28"/>
  <c r="R190" i="28"/>
  <c r="O374" i="28"/>
  <c r="L291" i="28"/>
  <c r="H120" i="25"/>
  <c r="K136" i="25"/>
  <c r="I658" i="28"/>
  <c r="N194" i="25"/>
  <c r="I573" i="28"/>
  <c r="I495" i="28"/>
  <c r="I298" i="28"/>
  <c r="I146" i="28"/>
  <c r="L24" i="28"/>
  <c r="R732" i="28"/>
  <c r="I656" i="28"/>
  <c r="E104" i="25"/>
  <c r="R666" i="28"/>
  <c r="H6" i="25"/>
  <c r="O759" i="28"/>
  <c r="L740" i="28"/>
  <c r="I156" i="28"/>
  <c r="K117" i="25"/>
  <c r="E33" i="25"/>
  <c r="R530" i="28"/>
  <c r="I294" i="28"/>
  <c r="O14" i="28"/>
  <c r="O271" i="28"/>
  <c r="R214" i="28"/>
  <c r="I202" i="28"/>
  <c r="I779" i="28"/>
  <c r="L485" i="28"/>
  <c r="O773" i="28"/>
  <c r="R851" i="28"/>
  <c r="E349" i="25"/>
  <c r="N320" i="25"/>
  <c r="L31" i="28"/>
  <c r="L54" i="28"/>
  <c r="O472" i="28"/>
  <c r="O30" i="28"/>
  <c r="H164" i="25"/>
  <c r="L464" i="28"/>
  <c r="O550" i="28"/>
  <c r="R322" i="28"/>
  <c r="I824" i="28"/>
  <c r="R880" i="28"/>
  <c r="O254" i="28"/>
  <c r="R503" i="28"/>
  <c r="K337" i="25"/>
  <c r="R591" i="28"/>
  <c r="I244" i="28"/>
  <c r="R392" i="28"/>
  <c r="H121" i="25"/>
  <c r="O101" i="28"/>
  <c r="R159" i="28"/>
  <c r="L353" i="28"/>
  <c r="R553" i="28"/>
  <c r="L8" i="28"/>
  <c r="L583" i="28"/>
  <c r="L109" i="28"/>
  <c r="I251" i="28"/>
  <c r="L131" i="28"/>
  <c r="I758" i="28"/>
  <c r="L204" i="28"/>
  <c r="O473" i="28"/>
  <c r="L476" i="28"/>
  <c r="N372" i="25"/>
  <c r="O287" i="28"/>
  <c r="K295" i="25"/>
  <c r="E107" i="25"/>
  <c r="I387" i="28"/>
  <c r="O170" i="28"/>
  <c r="L321" i="28"/>
  <c r="K184" i="25"/>
  <c r="R834" i="28"/>
  <c r="L19" i="28"/>
  <c r="N370" i="25"/>
  <c r="L566" i="28"/>
  <c r="K208" i="25"/>
  <c r="I13" i="28"/>
  <c r="O587" i="28"/>
  <c r="K365" i="25"/>
  <c r="O67" i="28"/>
  <c r="L729" i="28"/>
  <c r="O517" i="28"/>
  <c r="I434" i="28"/>
  <c r="R435" i="28"/>
  <c r="H195" i="25"/>
  <c r="I295" i="28"/>
  <c r="H379" i="25"/>
  <c r="I265" i="28"/>
  <c r="E145" i="25"/>
  <c r="L482" i="28"/>
  <c r="O273" i="28"/>
  <c r="I241" i="28"/>
  <c r="R230" i="28"/>
  <c r="O414" i="28"/>
  <c r="K72" i="25"/>
  <c r="R437" i="28"/>
  <c r="R795" i="28"/>
  <c r="O477" i="28"/>
  <c r="H107" i="25"/>
  <c r="O662" i="28"/>
  <c r="R115" i="28"/>
  <c r="E337" i="25"/>
  <c r="O92" i="28"/>
  <c r="I252" i="28"/>
  <c r="O123" i="28"/>
  <c r="R566" i="28"/>
  <c r="R289" i="28"/>
  <c r="E106" i="25"/>
  <c r="I830" i="28"/>
  <c r="O486" i="28"/>
  <c r="O721" i="28"/>
  <c r="I378" i="28"/>
  <c r="O294" i="28"/>
  <c r="L68" i="28"/>
  <c r="R126" i="28"/>
  <c r="L185" i="28"/>
  <c r="L833" i="28"/>
  <c r="K103" i="25"/>
  <c r="E97" i="25"/>
  <c r="N383" i="25"/>
  <c r="R386" i="28"/>
  <c r="H290" i="25"/>
  <c r="E385" i="25"/>
  <c r="O690" i="28"/>
  <c r="O664" i="28"/>
  <c r="H284" i="25"/>
  <c r="L436" i="28"/>
  <c r="I221" i="28"/>
  <c r="N299" i="25"/>
  <c r="R532" i="28"/>
  <c r="O579" i="28"/>
  <c r="H91" i="25"/>
  <c r="R200" i="28"/>
  <c r="I228" i="28"/>
  <c r="O834" i="28"/>
  <c r="N49" i="25"/>
  <c r="R789" i="28"/>
  <c r="R250" i="28"/>
  <c r="N256" i="25"/>
  <c r="L686" i="28"/>
  <c r="K188" i="25"/>
  <c r="O887" i="28"/>
  <c r="R766" i="28"/>
  <c r="I790" i="28"/>
  <c r="N234" i="25"/>
  <c r="H8" i="25"/>
  <c r="L73" i="28"/>
  <c r="I721" i="28"/>
  <c r="N31" i="25"/>
  <c r="R7" i="28"/>
  <c r="R218" i="28"/>
  <c r="O609" i="28"/>
  <c r="I147" i="28"/>
  <c r="R59" i="28"/>
  <c r="L28" i="28"/>
  <c r="N70" i="25"/>
  <c r="O272" i="28"/>
  <c r="O655" i="28"/>
  <c r="O31" i="28"/>
  <c r="K311" i="25"/>
  <c r="R127" i="28"/>
  <c r="N125" i="25"/>
  <c r="O51" i="28"/>
  <c r="L15" i="28"/>
  <c r="R195" i="28"/>
  <c r="O871" i="28"/>
  <c r="I44" i="28"/>
  <c r="K152" i="25"/>
  <c r="L653" i="28"/>
  <c r="O48" i="28"/>
  <c r="E146" i="25"/>
  <c r="I117" i="28"/>
  <c r="O124" i="28"/>
  <c r="K189" i="25"/>
  <c r="L609" i="28"/>
  <c r="L565" i="28"/>
  <c r="R634" i="28"/>
  <c r="I464" i="28"/>
  <c r="R560" i="28"/>
  <c r="I602" i="28"/>
  <c r="L468" i="28"/>
  <c r="L17" i="28"/>
  <c r="I756" i="28"/>
  <c r="O117" i="28"/>
  <c r="I160" i="28"/>
  <c r="I896" i="28"/>
  <c r="R55" i="28"/>
  <c r="N201" i="25"/>
  <c r="O560" i="28"/>
  <c r="L220" i="28"/>
  <c r="O833" i="28"/>
  <c r="R814" i="28"/>
  <c r="N237" i="25"/>
  <c r="O134" i="28"/>
  <c r="R179" i="28"/>
  <c r="L388" i="28"/>
  <c r="N68" i="25"/>
  <c r="I318" i="28"/>
  <c r="L657" i="28"/>
  <c r="L745" i="28"/>
  <c r="O681" i="28"/>
  <c r="N225" i="25"/>
  <c r="I68" i="28"/>
  <c r="L298" i="28"/>
  <c r="H350" i="25"/>
  <c r="O602" i="28"/>
  <c r="I771" i="28"/>
  <c r="R558" i="28"/>
  <c r="O152" i="28"/>
  <c r="R774" i="28"/>
  <c r="R767" i="28"/>
  <c r="I99" i="28"/>
  <c r="C12" i="27"/>
  <c r="L857" i="28"/>
  <c r="E238" i="25"/>
  <c r="I405" i="28"/>
  <c r="H34" i="25"/>
  <c r="L523" i="28"/>
  <c r="O493" i="28"/>
  <c r="L322" i="28"/>
  <c r="L157" i="28"/>
  <c r="I663" i="28"/>
  <c r="K102" i="25"/>
  <c r="O720" i="28"/>
  <c r="R135" i="28"/>
  <c r="L49" i="28"/>
  <c r="H127" i="25"/>
  <c r="L43" i="28"/>
  <c r="H160" i="25"/>
  <c r="H193" i="25"/>
  <c r="L623" i="28"/>
  <c r="O186" i="28"/>
  <c r="N177" i="25"/>
  <c r="H257" i="25"/>
  <c r="I598" i="28"/>
  <c r="H30" i="25"/>
  <c r="L84" i="28"/>
  <c r="H124" i="25"/>
  <c r="L293" i="28"/>
  <c r="L835" i="28"/>
  <c r="I411" i="28"/>
  <c r="E161" i="25"/>
  <c r="O528" i="28"/>
  <c r="I894" i="28"/>
  <c r="R54" i="28"/>
  <c r="I132" i="28"/>
  <c r="R19" i="28"/>
  <c r="K144" i="25"/>
  <c r="E88" i="25"/>
  <c r="H259" i="25"/>
  <c r="R444" i="28"/>
  <c r="O883" i="28"/>
  <c r="O148" i="28"/>
  <c r="K322" i="25"/>
  <c r="N9" i="25"/>
  <c r="O860" i="28"/>
  <c r="H260" i="25"/>
  <c r="E36" i="25"/>
  <c r="L378" i="28"/>
  <c r="I220" i="28"/>
  <c r="R229" i="28"/>
  <c r="O540" i="28"/>
  <c r="I443" i="28"/>
  <c r="L641" i="28"/>
  <c r="O512" i="28"/>
  <c r="R891" i="28"/>
  <c r="R429" i="28"/>
  <c r="K202" i="25"/>
  <c r="O187" i="28"/>
  <c r="I229" i="28"/>
  <c r="I262" i="28"/>
  <c r="L637" i="28"/>
  <c r="I826" i="28"/>
  <c r="R862" i="28"/>
  <c r="R757" i="28"/>
  <c r="R116" i="28"/>
  <c r="L591" i="28"/>
  <c r="H162" i="25"/>
  <c r="L162" i="28"/>
  <c r="N111" i="25"/>
  <c r="R337" i="28"/>
  <c r="H294" i="25"/>
  <c r="N5" i="25"/>
  <c r="E319" i="25"/>
  <c r="H310" i="25"/>
  <c r="R714" i="28"/>
  <c r="K8" i="25"/>
  <c r="I124" i="28"/>
  <c r="L323" i="28"/>
  <c r="R393" i="28"/>
  <c r="N185" i="25"/>
  <c r="R388" i="28"/>
  <c r="L570" i="28"/>
  <c r="L879" i="28"/>
  <c r="K308" i="25"/>
  <c r="I75" i="28"/>
  <c r="O862" i="28"/>
  <c r="L644" i="28"/>
  <c r="O286" i="28"/>
  <c r="O251" i="28"/>
  <c r="R136" i="28"/>
  <c r="N233" i="25"/>
  <c r="H166" i="25"/>
  <c r="O339" i="28"/>
  <c r="H173" i="25"/>
  <c r="O396" i="28"/>
  <c r="E229" i="25"/>
  <c r="R312" i="28"/>
  <c r="E139" i="25"/>
  <c r="O231" i="28"/>
  <c r="I833" i="28"/>
  <c r="L599" i="28"/>
  <c r="L505" i="28"/>
  <c r="R725" i="28"/>
  <c r="H61" i="25"/>
  <c r="N47" i="25"/>
  <c r="R702" i="28"/>
  <c r="L858" i="28"/>
  <c r="I134" i="28"/>
  <c r="I52" i="28"/>
  <c r="R860" i="28"/>
  <c r="I69" i="28"/>
  <c r="H204" i="25"/>
  <c r="R57" i="28"/>
  <c r="K274" i="25"/>
  <c r="I539" i="28"/>
  <c r="L261" i="28"/>
  <c r="I77" i="28"/>
  <c r="K44" i="25"/>
  <c r="L727" i="28"/>
  <c r="R741" i="28"/>
  <c r="R660" i="28"/>
  <c r="I636" i="28"/>
  <c r="L141" i="28"/>
  <c r="K283" i="25"/>
  <c r="E316" i="25"/>
  <c r="O653" i="28"/>
  <c r="H329" i="25"/>
  <c r="R371" i="28"/>
  <c r="E360" i="25"/>
  <c r="O578" i="28"/>
  <c r="I291" i="28"/>
  <c r="I479" i="28"/>
  <c r="O385" i="28"/>
  <c r="K21" i="25"/>
  <c r="L724" i="28"/>
  <c r="R210" i="28"/>
  <c r="L802" i="28"/>
  <c r="N26" i="25"/>
  <c r="L768" i="28"/>
  <c r="N121" i="25"/>
  <c r="E219" i="25"/>
  <c r="H347" i="25"/>
  <c r="O315" i="28"/>
  <c r="O204" i="28"/>
  <c r="I245" i="28"/>
  <c r="R326" i="28"/>
  <c r="R888" i="28"/>
  <c r="L494" i="28"/>
  <c r="I326" i="28"/>
  <c r="L12" i="28"/>
  <c r="L103" i="28"/>
  <c r="R827" i="28"/>
  <c r="I234" i="28"/>
  <c r="O332" i="28"/>
  <c r="L105" i="28"/>
  <c r="O198" i="28"/>
  <c r="O247" i="28"/>
  <c r="H142" i="25"/>
  <c r="K347" i="25"/>
  <c r="R898" i="28"/>
  <c r="L152" i="28"/>
  <c r="H315" i="25"/>
  <c r="L337" i="28"/>
  <c r="I717" i="28"/>
  <c r="E212" i="25"/>
  <c r="O654" i="28"/>
  <c r="L756" i="28"/>
  <c r="N253" i="25"/>
  <c r="R95" i="28"/>
  <c r="R881" i="28"/>
  <c r="I181" i="28"/>
  <c r="L604" i="28"/>
  <c r="I41" i="28"/>
  <c r="L402" i="28"/>
  <c r="O404" i="28"/>
  <c r="L395" i="28"/>
  <c r="O8" i="28"/>
  <c r="R219" i="28"/>
  <c r="L42" i="28"/>
  <c r="R222" i="28"/>
  <c r="N364" i="25"/>
  <c r="O73" i="28"/>
  <c r="I218" i="28"/>
  <c r="O321" i="28"/>
  <c r="I855" i="28"/>
  <c r="I371" i="28"/>
  <c r="O193" i="28"/>
  <c r="O347" i="28"/>
  <c r="L563" i="28"/>
  <c r="O526" i="28"/>
  <c r="K70" i="25"/>
  <c r="I801" i="28"/>
  <c r="I821" i="28"/>
  <c r="R685" i="28"/>
  <c r="L302" i="28"/>
  <c r="I331" i="28"/>
  <c r="R78" i="28"/>
  <c r="I284" i="28"/>
  <c r="O154" i="28"/>
  <c r="O865" i="28"/>
  <c r="L151" i="28"/>
  <c r="O868" i="28"/>
  <c r="R441" i="28"/>
  <c r="R199" i="28"/>
  <c r="N114" i="25"/>
  <c r="O552" i="28"/>
  <c r="I740" i="28"/>
  <c r="R785" i="28"/>
  <c r="O584" i="28"/>
  <c r="N123" i="25"/>
  <c r="E311" i="25"/>
  <c r="I611" i="28"/>
  <c r="N336" i="25"/>
  <c r="L878" i="28"/>
  <c r="L874" i="28"/>
  <c r="O695" i="28"/>
  <c r="R201" i="28"/>
  <c r="R22" i="28"/>
  <c r="O419" i="28"/>
  <c r="L455" i="28"/>
  <c r="E225" i="25"/>
  <c r="I831" i="28"/>
  <c r="R749" i="28"/>
  <c r="L682" i="28"/>
  <c r="H289" i="25"/>
  <c r="E359" i="25"/>
  <c r="K133" i="25"/>
  <c r="H27" i="25"/>
  <c r="N337" i="25"/>
  <c r="L488" i="28"/>
  <c r="H230" i="25"/>
  <c r="E82" i="25"/>
  <c r="L883" i="28"/>
  <c r="R582" i="28"/>
  <c r="O583" i="28"/>
  <c r="I445" i="28"/>
  <c r="E63" i="25"/>
  <c r="I822" i="28"/>
  <c r="N314" i="25"/>
  <c r="L759" i="28"/>
  <c r="R106" i="28"/>
  <c r="L771" i="28"/>
  <c r="L684" i="28"/>
  <c r="R277" i="28"/>
  <c r="I496" i="28"/>
  <c r="I267" i="28"/>
  <c r="I684" i="28"/>
  <c r="R378" i="28"/>
  <c r="L448" i="28"/>
  <c r="I813" i="28"/>
  <c r="E100" i="25"/>
  <c r="L880" i="28"/>
  <c r="R394" i="28"/>
  <c r="I149" i="28"/>
  <c r="O505" i="28"/>
  <c r="O854" i="28"/>
  <c r="R147" i="28"/>
  <c r="R529" i="28"/>
  <c r="L507" i="28"/>
  <c r="I394" i="28"/>
  <c r="R467" i="28"/>
  <c r="L41" i="28"/>
  <c r="L67" i="28"/>
  <c r="R144" i="28"/>
  <c r="E242" i="25"/>
  <c r="I444" i="28"/>
  <c r="K349" i="25"/>
  <c r="K96" i="25"/>
  <c r="R400" i="28"/>
  <c r="N182" i="25"/>
  <c r="O330" i="28"/>
  <c r="H214" i="25"/>
  <c r="I475" i="28"/>
  <c r="I105" i="28"/>
  <c r="H380" i="25"/>
  <c r="K22" i="25"/>
  <c r="O442" i="28"/>
  <c r="O466" i="28"/>
  <c r="O310" i="28"/>
  <c r="N143" i="25"/>
  <c r="O544" i="28"/>
  <c r="R563" i="28"/>
  <c r="I205" i="28"/>
  <c r="O208" i="28"/>
  <c r="R571" i="28"/>
  <c r="H39" i="25"/>
  <c r="R882" i="28"/>
  <c r="O542" i="28"/>
  <c r="L548" i="28"/>
  <c r="I213" i="28"/>
  <c r="R807" i="28"/>
  <c r="O326" i="28"/>
  <c r="N73" i="25"/>
  <c r="H215" i="25"/>
  <c r="L218" i="28"/>
  <c r="I747" i="28"/>
  <c r="O492" i="28"/>
  <c r="L746" i="28"/>
  <c r="K258" i="25"/>
  <c r="I618" i="28"/>
  <c r="N147" i="25"/>
  <c r="R465" i="28"/>
  <c r="I512" i="28"/>
  <c r="O757" i="28"/>
  <c r="K368" i="25"/>
  <c r="N14" i="25"/>
  <c r="L60" i="28"/>
  <c r="H246" i="25"/>
  <c r="R474" i="28"/>
  <c r="K98" i="25"/>
  <c r="R868" i="28"/>
  <c r="I421" i="28"/>
  <c r="O364" i="28"/>
  <c r="E240" i="25"/>
  <c r="R146" i="28"/>
  <c r="N232" i="25"/>
  <c r="R101" i="28"/>
  <c r="O562" i="28"/>
  <c r="R496" i="28"/>
  <c r="L382" i="28"/>
  <c r="R579" i="28"/>
  <c r="E300" i="25"/>
  <c r="O600" i="28"/>
  <c r="I282" i="28"/>
  <c r="O607" i="28"/>
  <c r="L160" i="28"/>
  <c r="N191" i="25"/>
  <c r="R331" i="28"/>
  <c r="K122" i="25"/>
  <c r="I581" i="28"/>
  <c r="L721" i="28"/>
  <c r="L117" i="28"/>
  <c r="I870" i="28"/>
  <c r="R500" i="28"/>
  <c r="O381" i="28"/>
  <c r="L752" i="28"/>
  <c r="O296" i="28"/>
  <c r="O520" i="28"/>
  <c r="I687" i="28"/>
  <c r="E224" i="25"/>
  <c r="R252" i="28"/>
  <c r="I542" i="28"/>
  <c r="R153" i="28"/>
  <c r="R53" i="28"/>
  <c r="L783" i="28"/>
  <c r="L376" i="28"/>
  <c r="O669" i="28"/>
  <c r="L841" i="28"/>
  <c r="R700" i="28"/>
  <c r="O60" i="28"/>
  <c r="O467" i="28"/>
  <c r="R411" i="28"/>
  <c r="R266" i="28"/>
  <c r="O9" i="28"/>
  <c r="K132" i="25"/>
  <c r="E221" i="25"/>
  <c r="I507" i="28"/>
  <c r="L20" i="28"/>
  <c r="L472" i="28"/>
  <c r="H9" i="25"/>
  <c r="R154" i="28"/>
  <c r="I37" i="28"/>
  <c r="R514" i="28"/>
  <c r="K377" i="25"/>
  <c r="I392" i="28"/>
  <c r="O739" i="28"/>
  <c r="K350" i="25"/>
  <c r="O305" i="28"/>
  <c r="L719" i="28"/>
  <c r="L65" i="28"/>
  <c r="O803" i="28"/>
  <c r="K386" i="25"/>
  <c r="L377" i="28"/>
  <c r="I393" i="28"/>
  <c r="L861" i="28"/>
  <c r="O797" i="28"/>
  <c r="R262" i="28"/>
  <c r="L86" i="28"/>
  <c r="O413" i="28"/>
  <c r="L871" i="28"/>
  <c r="K198" i="25"/>
  <c r="H184" i="25"/>
  <c r="E11" i="25"/>
  <c r="H277" i="25"/>
  <c r="I285" i="28"/>
  <c r="K141" i="25"/>
  <c r="O821" i="28"/>
  <c r="O226" i="28"/>
  <c r="R276" i="28"/>
  <c r="L602" i="28"/>
  <c r="L399" i="28"/>
  <c r="I543" i="28"/>
  <c r="O451" i="28"/>
  <c r="N173" i="25"/>
  <c r="R683" i="28"/>
  <c r="E301" i="25"/>
  <c r="H92" i="25"/>
  <c r="E281" i="25"/>
  <c r="L240" i="28"/>
  <c r="I897" i="28"/>
  <c r="O49" i="28"/>
  <c r="I589" i="28"/>
  <c r="E355" i="25"/>
  <c r="R565" i="28"/>
  <c r="R672" i="28"/>
  <c r="I588" i="28"/>
  <c r="E223" i="25"/>
  <c r="R296" i="28"/>
  <c r="H225" i="25"/>
  <c r="O822" i="28"/>
  <c r="O199" i="28"/>
  <c r="R710" i="28"/>
  <c r="L757" i="28"/>
  <c r="L685" i="28"/>
  <c r="O830" i="28"/>
  <c r="I28" i="28"/>
  <c r="R746" i="28"/>
  <c r="O302" i="28"/>
  <c r="I264" i="28"/>
  <c r="K82" i="25"/>
  <c r="H188" i="25"/>
  <c r="I226" i="28"/>
  <c r="I356" i="28"/>
  <c r="R76" i="28"/>
  <c r="R26" i="28"/>
  <c r="R701" i="28"/>
  <c r="R674" i="28"/>
  <c r="I794" i="28"/>
  <c r="N51" i="25"/>
  <c r="I203" i="28"/>
  <c r="I772" i="28"/>
  <c r="O809" i="28"/>
  <c r="O632" i="28"/>
  <c r="L372" i="28"/>
  <c r="E305" i="25"/>
  <c r="N46" i="25"/>
  <c r="L852" i="28"/>
  <c r="O483" i="28"/>
  <c r="I791" i="28"/>
  <c r="L138" i="28"/>
  <c r="R338" i="28"/>
  <c r="E25" i="25"/>
  <c r="O317" i="28"/>
  <c r="O211" i="28"/>
  <c r="R399" i="28"/>
  <c r="H185" i="25"/>
  <c r="L25" i="28"/>
  <c r="L839" i="28"/>
  <c r="O701" i="28"/>
  <c r="I27" i="28"/>
  <c r="N19" i="25"/>
  <c r="I76" i="28"/>
  <c r="R690" i="28"/>
  <c r="O778" i="28"/>
  <c r="O83" i="28"/>
  <c r="I796" i="28"/>
  <c r="L74" i="28"/>
  <c r="R314" i="28"/>
  <c r="R355" i="28"/>
  <c r="K215" i="25"/>
  <c r="R896" i="28"/>
  <c r="L77" i="28"/>
  <c r="I702" i="28"/>
  <c r="I386" i="28"/>
  <c r="O394" i="28"/>
  <c r="I354" i="28"/>
  <c r="O411" i="28"/>
  <c r="N100" i="25"/>
  <c r="E236" i="25"/>
  <c r="L538" i="28"/>
  <c r="R183" i="28"/>
  <c r="I806" i="28"/>
  <c r="L254" i="28"/>
  <c r="L357" i="28"/>
  <c r="L262" i="28"/>
  <c r="O389" i="28"/>
  <c r="R374" i="28"/>
  <c r="I731" i="28"/>
  <c r="R191" i="28"/>
  <c r="N230" i="25"/>
  <c r="I514" i="28"/>
  <c r="N212" i="25"/>
  <c r="R177" i="28"/>
  <c r="O68" i="28"/>
  <c r="R526" i="28"/>
  <c r="I268" i="28"/>
  <c r="O420" i="28"/>
  <c r="L421" i="28"/>
  <c r="R58" i="28"/>
  <c r="I840" i="28"/>
  <c r="O214" i="28"/>
  <c r="I885" i="28"/>
  <c r="H89" i="25"/>
  <c r="I377" i="28"/>
  <c r="I140" i="28"/>
  <c r="R182" i="28"/>
  <c r="N155" i="25"/>
  <c r="R635" i="28"/>
  <c r="O360" i="28"/>
  <c r="L597" i="28"/>
  <c r="N368" i="25"/>
  <c r="L840" i="28"/>
  <c r="K151" i="25"/>
  <c r="R431" i="28"/>
  <c r="O853" i="28"/>
  <c r="R325" i="28"/>
  <c r="O362" i="28"/>
  <c r="K88" i="25"/>
  <c r="R895" i="28"/>
  <c r="I373" i="28"/>
  <c r="R787" i="28"/>
  <c r="I861" i="28"/>
  <c r="N92" i="25"/>
  <c r="E214" i="25"/>
  <c r="K23" i="25"/>
  <c r="L123" i="28"/>
  <c r="O149" i="28"/>
  <c r="R304" i="28"/>
  <c r="R463" i="28"/>
  <c r="I781" i="28"/>
  <c r="N355" i="25"/>
  <c r="O504" i="28"/>
  <c r="O23" i="28"/>
  <c r="O334" i="28"/>
  <c r="R723" i="28"/>
  <c r="O71" i="28"/>
  <c r="K45" i="25"/>
  <c r="N41" i="25"/>
  <c r="N328" i="25"/>
  <c r="I201" i="28"/>
  <c r="H65" i="25"/>
  <c r="R884" i="28"/>
  <c r="H48" i="25"/>
  <c r="R363" i="28"/>
  <c r="O70" i="28"/>
  <c r="L113" i="28"/>
  <c r="H158" i="25"/>
  <c r="I579" i="28"/>
  <c r="O489" i="28"/>
  <c r="O337" i="28"/>
  <c r="R809" i="28"/>
  <c r="L365" i="28"/>
  <c r="O714" i="28"/>
  <c r="R849" i="28"/>
  <c r="K191" i="25"/>
  <c r="K237" i="25"/>
  <c r="R650" i="28"/>
  <c r="L79" i="28"/>
  <c r="L347" i="28"/>
  <c r="R792" i="28"/>
  <c r="I253" i="28"/>
  <c r="N144" i="25"/>
  <c r="I297" i="28"/>
  <c r="O782" i="28"/>
  <c r="H153" i="25"/>
  <c r="I67" i="28"/>
  <c r="I682" i="28"/>
  <c r="R139" i="28"/>
  <c r="O649" i="28"/>
  <c r="I852" i="28"/>
  <c r="O245" i="28"/>
  <c r="O244" i="28"/>
  <c r="R720" i="28"/>
  <c r="I144" i="28"/>
  <c r="R770" i="28"/>
  <c r="I206" i="28"/>
  <c r="O77" i="28"/>
  <c r="L774" i="28"/>
  <c r="I194" i="28"/>
  <c r="I34" i="28"/>
  <c r="O582" i="28"/>
  <c r="R60" i="28"/>
  <c r="O29" i="28"/>
  <c r="L407" i="28"/>
  <c r="O93" i="28"/>
  <c r="R216" i="28"/>
  <c r="O351" i="28"/>
  <c r="I889" i="28"/>
  <c r="R897" i="28"/>
  <c r="H112" i="25"/>
  <c r="I123" i="28"/>
  <c r="I70" i="28"/>
  <c r="I732" i="28"/>
  <c r="R799" i="28"/>
  <c r="O144" i="28"/>
  <c r="H229" i="25"/>
  <c r="R824" i="28"/>
  <c r="R364" i="28"/>
  <c r="L562" i="28"/>
  <c r="E235" i="25"/>
  <c r="L849" i="28"/>
  <c r="R164" i="28"/>
  <c r="R567" i="28"/>
  <c r="I166" i="28"/>
  <c r="I503" i="28"/>
  <c r="E259" i="25"/>
  <c r="R413" i="28"/>
  <c r="R813" i="28"/>
  <c r="I364" i="28"/>
  <c r="I465" i="28"/>
  <c r="I46" i="28"/>
  <c r="I808" i="28"/>
  <c r="R207" i="28"/>
  <c r="L885" i="28"/>
  <c r="O647" i="28"/>
  <c r="I197" i="28"/>
  <c r="R461" i="28"/>
  <c r="R356" i="28"/>
  <c r="I165" i="28"/>
  <c r="N366" i="25"/>
  <c r="I111" i="28"/>
  <c r="O162" i="28"/>
  <c r="I233" i="28"/>
  <c r="L818" i="28"/>
  <c r="R867" i="28"/>
  <c r="O733" i="28"/>
  <c r="I486" i="28"/>
  <c r="R21" i="28"/>
  <c r="I274" i="28"/>
  <c r="E180" i="25"/>
  <c r="I506" i="28"/>
  <c r="R620" i="28"/>
  <c r="R96" i="28"/>
  <c r="L832" i="28"/>
  <c r="R786" i="28"/>
  <c r="H202" i="25"/>
  <c r="R302" i="28"/>
  <c r="E287" i="25"/>
  <c r="I299" i="28"/>
  <c r="L285" i="28"/>
  <c r="I841" i="28"/>
  <c r="I157" i="28"/>
  <c r="L624" i="28"/>
  <c r="R49" i="28"/>
  <c r="I577" i="28"/>
  <c r="R687" i="28"/>
  <c r="I337" i="28"/>
  <c r="I370" i="28"/>
  <c r="L374" i="28"/>
  <c r="R695" i="28"/>
  <c r="O410" i="28"/>
  <c r="I671" i="28"/>
  <c r="R280" i="28"/>
  <c r="L251" i="28"/>
  <c r="L292" i="28"/>
  <c r="K38" i="25"/>
  <c r="L21" i="28"/>
  <c r="R120" i="28"/>
  <c r="H23" i="25"/>
  <c r="O770" i="28"/>
  <c r="L433" i="28"/>
  <c r="N272" i="25"/>
  <c r="R874" i="28"/>
  <c r="K93" i="25"/>
  <c r="L408" i="28"/>
  <c r="O202" i="28"/>
  <c r="L824" i="28"/>
  <c r="K59" i="25"/>
  <c r="I153" i="28"/>
  <c r="O38" i="28"/>
  <c r="O367" i="28"/>
  <c r="L66" i="28"/>
  <c r="I715" i="28"/>
  <c r="L26" i="28"/>
  <c r="I422" i="28"/>
  <c r="R25" i="28"/>
  <c r="I154" i="28"/>
  <c r="K41" i="25"/>
  <c r="E366" i="25"/>
  <c r="H272" i="25"/>
  <c r="L232" i="28"/>
  <c r="R98" i="28"/>
  <c r="I544" i="28"/>
  <c r="O146" i="28"/>
  <c r="I882" i="28"/>
  <c r="E291" i="25"/>
  <c r="I423" i="28"/>
  <c r="R327" i="28"/>
  <c r="O355" i="28"/>
  <c r="O575" i="28"/>
  <c r="O791" i="28"/>
  <c r="K336" i="25"/>
  <c r="L80" i="28"/>
  <c r="H210" i="25"/>
  <c r="R45" i="28"/>
  <c r="I719" i="28"/>
  <c r="O44" i="28"/>
  <c r="I463" i="28"/>
  <c r="O331" i="28"/>
  <c r="R157" i="28"/>
  <c r="I225" i="28"/>
  <c r="O220" i="28"/>
  <c r="L39" i="28"/>
  <c r="R456" i="28"/>
  <c r="K216" i="25"/>
  <c r="R507" i="28"/>
  <c r="R163" i="28"/>
  <c r="L776" i="28"/>
  <c r="R306" i="28"/>
  <c r="I898" i="28"/>
  <c r="I11" i="28"/>
  <c r="N115" i="25"/>
  <c r="R670" i="28"/>
  <c r="L238" i="28"/>
  <c r="I12" i="28"/>
  <c r="H226" i="25"/>
  <c r="R103" i="28"/>
  <c r="O798" i="28"/>
  <c r="R274" i="28"/>
  <c r="R35" i="28"/>
  <c r="K321" i="25"/>
  <c r="E169" i="25"/>
  <c r="L130" i="28"/>
  <c r="R254" i="28"/>
  <c r="I254" i="28"/>
  <c r="O285" i="28"/>
  <c r="L665" i="28"/>
  <c r="R291" i="28"/>
  <c r="K52" i="25"/>
  <c r="R775" i="28"/>
  <c r="L44" i="28"/>
  <c r="E338" i="25"/>
  <c r="R793" i="28"/>
  <c r="L18" i="28"/>
  <c r="R269" i="28"/>
  <c r="O806" i="28"/>
  <c r="E341" i="25"/>
  <c r="L680" i="28"/>
  <c r="I103" i="28"/>
  <c r="H254" i="25"/>
  <c r="R317" i="28"/>
  <c r="L56" i="28"/>
  <c r="O197" i="28"/>
  <c r="E52" i="25"/>
  <c r="O465" i="28"/>
  <c r="L569" i="28"/>
  <c r="R226" i="28"/>
  <c r="R8" i="28"/>
  <c r="R167" i="28"/>
  <c r="L48" i="28"/>
  <c r="R398" i="28"/>
  <c r="R32" i="28"/>
  <c r="R246" i="28"/>
  <c r="I243" i="28"/>
  <c r="I681" i="28"/>
  <c r="I623" i="28"/>
  <c r="O398" i="28"/>
  <c r="O79" i="28"/>
  <c r="O114" i="28"/>
  <c r="R40" i="28"/>
  <c r="I50" i="28"/>
  <c r="N183" i="25"/>
  <c r="I728" i="28"/>
  <c r="K56" i="25"/>
  <c r="L307" i="28"/>
  <c r="I637" i="28"/>
  <c r="R706" i="28"/>
  <c r="L564" i="28"/>
  <c r="I347" i="28"/>
  <c r="R221" i="28"/>
  <c r="O62" i="28"/>
  <c r="L854" i="28"/>
  <c r="O529" i="28"/>
  <c r="R544" i="28"/>
  <c r="R443" i="28"/>
  <c r="O210" i="28"/>
  <c r="O303" i="28"/>
  <c r="H21" i="25"/>
  <c r="R783" i="28"/>
  <c r="L249" i="28"/>
  <c r="I384" i="28"/>
  <c r="L551" i="28"/>
  <c r="L229" i="28"/>
  <c r="L749" i="28"/>
  <c r="N317" i="25"/>
  <c r="R132" i="28"/>
  <c r="R215" i="28"/>
  <c r="N87" i="25"/>
  <c r="E307" i="25"/>
  <c r="N216" i="25"/>
  <c r="I580" i="28"/>
  <c r="L532" i="28"/>
  <c r="L419" i="28"/>
  <c r="R369" i="28"/>
  <c r="I624" i="28"/>
  <c r="R781" i="28"/>
  <c r="L672" i="28"/>
  <c r="R165" i="28"/>
  <c r="L219" i="28"/>
  <c r="H141" i="25"/>
  <c r="R330" i="28"/>
  <c r="L401" i="28"/>
  <c r="O165" i="28"/>
  <c r="O597" i="28"/>
  <c r="L264" i="28"/>
  <c r="K146" i="25"/>
  <c r="C20" i="21"/>
  <c r="I217" i="28"/>
  <c r="R858" i="28"/>
  <c r="I122" i="28"/>
  <c r="I167" i="28"/>
  <c r="K299" i="25"/>
  <c r="I314" i="28"/>
  <c r="O506" i="28"/>
  <c r="I332" i="28"/>
  <c r="I816" i="28"/>
  <c r="I78" i="28"/>
  <c r="O501" i="28"/>
  <c r="I438" i="28"/>
  <c r="I799" i="28"/>
  <c r="R125" i="28"/>
  <c r="R382" i="28"/>
  <c r="I402" i="28"/>
  <c r="R585" i="28"/>
  <c r="I473" i="28"/>
  <c r="L394" i="28"/>
  <c r="O221" i="28"/>
  <c r="L134" i="28"/>
  <c r="R391" i="28"/>
  <c r="H96" i="25"/>
  <c r="E273" i="25"/>
  <c r="R825" i="28"/>
  <c r="O26" i="28"/>
  <c r="L158" i="28"/>
  <c r="R375" i="28"/>
  <c r="O191" i="28"/>
  <c r="R352" i="28"/>
  <c r="L193" i="28"/>
  <c r="O555" i="28"/>
  <c r="K235" i="25"/>
  <c r="R475" i="28"/>
  <c r="O304" i="28"/>
  <c r="O56" i="28"/>
  <c r="R149" i="28"/>
  <c r="L702" i="28"/>
  <c r="I818" i="28"/>
  <c r="O313" i="28"/>
  <c r="I255" i="28"/>
  <c r="K186" i="25"/>
  <c r="O192" i="28"/>
  <c r="L183" i="28"/>
  <c r="R160" i="28"/>
  <c r="I430" i="28"/>
  <c r="O744" i="28"/>
  <c r="O233" i="28"/>
  <c r="E39" i="25"/>
  <c r="O75" i="28"/>
  <c r="R18" i="28"/>
  <c r="O224" i="28"/>
  <c r="R472" i="28"/>
  <c r="N137" i="25"/>
  <c r="R772" i="28"/>
  <c r="I722" i="28"/>
  <c r="L834" i="28"/>
  <c r="L280" i="28"/>
  <c r="R483" i="28"/>
  <c r="O590" i="28"/>
  <c r="L226" i="28"/>
  <c r="R484" i="28"/>
  <c r="K264" i="25"/>
  <c r="L210" i="28"/>
  <c r="O55" i="28"/>
  <c r="I734" i="28"/>
  <c r="L217" i="28"/>
  <c r="O719" i="28"/>
  <c r="R583" i="28"/>
  <c r="L873" i="28"/>
  <c r="L498" i="28"/>
  <c r="O112" i="28"/>
  <c r="I798" i="28"/>
  <c r="E62" i="25"/>
  <c r="L447" i="28"/>
  <c r="I619" i="28"/>
  <c r="I193" i="28"/>
  <c r="I630" i="28"/>
  <c r="I335" i="28"/>
  <c r="I112" i="28"/>
  <c r="L536" i="28"/>
  <c r="E60" i="25"/>
  <c r="L613" i="28"/>
  <c r="L202" i="28"/>
  <c r="L222" i="28"/>
  <c r="R653" i="28"/>
  <c r="L275" i="28"/>
  <c r="L161" i="28"/>
  <c r="R872" i="28"/>
  <c r="O377" i="28"/>
  <c r="L366" i="28"/>
  <c r="O280" i="28"/>
  <c r="O479" i="28"/>
  <c r="I161" i="28"/>
  <c r="I48" i="28"/>
  <c r="L545" i="28"/>
  <c r="H388" i="25"/>
  <c r="I180" i="28"/>
  <c r="L781" i="28"/>
  <c r="L119" i="28"/>
  <c r="H197" i="25"/>
  <c r="L243" i="28"/>
  <c r="L23" i="28"/>
  <c r="I324" i="28"/>
  <c r="R887" i="28"/>
  <c r="L585" i="28"/>
  <c r="O78" i="28"/>
  <c r="L794" i="28"/>
  <c r="I25" i="28"/>
  <c r="O629" i="28"/>
  <c r="L145" i="28"/>
  <c r="I330" i="28"/>
  <c r="R712" i="28"/>
  <c r="L552" i="28"/>
  <c r="E65" i="25"/>
  <c r="I21" i="28"/>
  <c r="I322" i="28"/>
  <c r="O64" i="28"/>
  <c r="O439" i="28"/>
  <c r="O779" i="28"/>
  <c r="I797" i="28"/>
  <c r="I212" i="28"/>
  <c r="O216" i="28"/>
  <c r="O445" i="28"/>
  <c r="R589" i="28"/>
  <c r="R811" i="28"/>
  <c r="L795" i="28"/>
  <c r="R239" i="28"/>
  <c r="R376" i="28"/>
  <c r="I834" i="28"/>
  <c r="O672" i="28"/>
  <c r="O150" i="28"/>
  <c r="R696" i="28"/>
  <c r="R512" i="28"/>
  <c r="L53" i="28"/>
  <c r="O295" i="28"/>
  <c r="R66" i="28"/>
  <c r="L368" i="28"/>
  <c r="O86" i="28"/>
  <c r="H201" i="25"/>
  <c r="O455" i="28"/>
  <c r="L487" i="28"/>
  <c r="H319" i="25"/>
  <c r="I189" i="28"/>
  <c r="O69" i="28"/>
  <c r="O109" i="28"/>
  <c r="R415" i="28"/>
  <c r="I290" i="28"/>
  <c r="R354" i="28"/>
  <c r="O227" i="28"/>
  <c r="I207" i="28"/>
  <c r="R73" i="28"/>
  <c r="N95" i="25"/>
  <c r="O642" i="28"/>
  <c r="R196" i="28"/>
  <c r="K196" i="25"/>
  <c r="L882" i="28"/>
  <c r="N65" i="25"/>
  <c r="I272" i="28"/>
  <c r="L148" i="28"/>
  <c r="H115" i="25"/>
  <c r="L405" i="28"/>
  <c r="L289" i="28"/>
  <c r="R133" i="28"/>
  <c r="L149" i="28"/>
  <c r="R11" i="28"/>
  <c r="R189" i="28"/>
  <c r="K17" i="25"/>
  <c r="L814" i="28"/>
  <c r="R477" i="28"/>
  <c r="L297" i="28"/>
  <c r="I184" i="28"/>
  <c r="O422" i="28"/>
  <c r="R255" i="28"/>
  <c r="R697" i="28"/>
  <c r="L789" i="28"/>
  <c r="R315" i="28"/>
  <c r="R796" i="28"/>
  <c r="L312" i="28"/>
  <c r="E12" i="25"/>
  <c r="K13" i="25"/>
  <c r="R141" i="28"/>
  <c r="L890" i="28"/>
  <c r="R420" i="28"/>
  <c r="I572" i="28"/>
  <c r="O323" i="28"/>
  <c r="I191" i="28"/>
  <c r="L52" i="28"/>
  <c r="L27" i="22"/>
  <c r="O279" i="28"/>
  <c r="O34" i="28"/>
  <c r="R505" i="28"/>
  <c r="R747" i="28"/>
  <c r="L422" i="28"/>
  <c r="L828" i="28"/>
  <c r="I819" i="28"/>
  <c r="I651" i="28"/>
  <c r="L72" i="28"/>
  <c r="O137" i="28"/>
  <c r="E255" i="25"/>
  <c r="R20" i="28"/>
  <c r="O325" i="28"/>
  <c r="I345" i="28"/>
  <c r="L864" i="28"/>
  <c r="I313" i="28"/>
  <c r="L787" i="28"/>
  <c r="O781" i="28"/>
  <c r="O50" i="28"/>
  <c r="I551" i="28"/>
  <c r="R377" i="28"/>
  <c r="O215" i="28"/>
  <c r="R170" i="28"/>
  <c r="I86" i="28"/>
  <c r="R293" i="28"/>
  <c r="E270" i="25"/>
  <c r="L199" i="28"/>
  <c r="K225" i="25"/>
  <c r="R404" i="28"/>
  <c r="R791" i="28"/>
  <c r="R192" i="28"/>
  <c r="I29" i="28"/>
  <c r="R383" i="28"/>
  <c r="O250" i="28"/>
  <c r="R559" i="28"/>
  <c r="I178" i="28"/>
  <c r="I688" i="28"/>
  <c r="I704" i="28"/>
  <c r="I403" i="28"/>
  <c r="O674" i="28"/>
  <c r="O225" i="28"/>
  <c r="R288" i="28"/>
  <c r="E227" i="25"/>
  <c r="O122" i="28"/>
  <c r="L520" i="28"/>
  <c r="L773" i="28"/>
  <c r="I63" i="28"/>
  <c r="H53" i="25"/>
  <c r="L96" i="28"/>
  <c r="O623" i="28"/>
  <c r="O749" i="28"/>
  <c r="N148" i="25"/>
  <c r="O801" i="28"/>
  <c r="I129" i="28"/>
  <c r="H16" i="22"/>
  <c r="O437" i="28"/>
  <c r="H129" i="25"/>
  <c r="L236" i="28"/>
  <c r="I566" i="28"/>
  <c r="R94" i="28"/>
  <c r="L867" i="28"/>
  <c r="O880" i="28"/>
  <c r="R367" i="28"/>
  <c r="I22" i="28"/>
  <c r="I574" i="28"/>
  <c r="O168" i="28"/>
  <c r="K260" i="25"/>
  <c r="I199" i="28"/>
  <c r="I874" i="28"/>
  <c r="O200" i="28"/>
  <c r="L819" i="28"/>
  <c r="R309" i="28"/>
  <c r="O130" i="28"/>
  <c r="O319" i="28"/>
  <c r="L165" i="28"/>
  <c r="O839" i="28"/>
  <c r="O236" i="28"/>
  <c r="R405" i="28"/>
  <c r="E292" i="25"/>
  <c r="O338" i="28"/>
  <c r="R70" i="28"/>
  <c r="L278" i="28"/>
  <c r="L627" i="28"/>
  <c r="L598" i="28"/>
  <c r="H116" i="25"/>
  <c r="R830" i="28"/>
  <c r="R292" i="28"/>
  <c r="I360" i="28"/>
  <c r="R128" i="28"/>
  <c r="O888" i="28"/>
  <c r="O19" i="28"/>
  <c r="I152" i="28"/>
  <c r="I346" i="28"/>
  <c r="R581" i="28"/>
  <c r="I185" i="28"/>
  <c r="L799" i="28"/>
  <c r="L728" i="28"/>
  <c r="R184" i="28"/>
  <c r="R68" i="28"/>
  <c r="R823" i="28"/>
  <c r="H285" i="25"/>
  <c r="O361" i="28"/>
  <c r="R264" i="28"/>
  <c r="O262" i="28"/>
  <c r="R765" i="28"/>
  <c r="I390" i="28"/>
  <c r="I116" i="28"/>
  <c r="O686" i="28"/>
  <c r="O270" i="28"/>
  <c r="R156" i="28"/>
  <c r="I585" i="28"/>
  <c r="I162" i="28"/>
  <c r="L211" i="28"/>
  <c r="I363" i="28"/>
  <c r="O428" i="28"/>
  <c r="L239" i="28"/>
  <c r="R204" i="28"/>
  <c r="L815" i="28"/>
  <c r="R329" i="28"/>
  <c r="N210" i="25"/>
  <c r="L699" i="28"/>
  <c r="L362" i="28"/>
  <c r="R110" i="28"/>
  <c r="R324" i="28"/>
  <c r="O730" i="28"/>
  <c r="O127" i="28"/>
  <c r="I97" i="28"/>
  <c r="I55" i="28"/>
  <c r="O205" i="28"/>
  <c r="O85" i="28"/>
  <c r="O314" i="28"/>
  <c r="N176" i="25"/>
  <c r="R92" i="28"/>
  <c r="I723" i="28"/>
  <c r="O533" i="28"/>
  <c r="I187" i="28"/>
  <c r="R265" i="28"/>
  <c r="R235" i="28"/>
  <c r="R198" i="28"/>
  <c r="H358" i="25"/>
  <c r="I72" i="28"/>
  <c r="I442" i="28"/>
  <c r="L775" i="28"/>
  <c r="R869" i="28"/>
  <c r="L808" i="28"/>
  <c r="L416" i="28"/>
  <c r="R285" i="28"/>
  <c r="L126" i="28"/>
  <c r="K369" i="25"/>
  <c r="R810" i="28"/>
  <c r="R197" i="28"/>
  <c r="I9" i="28"/>
  <c r="O39" i="28"/>
  <c r="L364" i="28"/>
  <c r="R206" i="28"/>
  <c r="L393" i="28"/>
  <c r="L889" i="28"/>
  <c r="L438" i="28"/>
  <c r="I642" i="28"/>
  <c r="O616" i="28"/>
  <c r="L230" i="28"/>
  <c r="R606" i="28"/>
  <c r="I481" i="28"/>
  <c r="L114" i="28"/>
  <c r="L428" i="28"/>
  <c r="L786" i="28"/>
  <c r="R46" i="28"/>
  <c r="R13" i="28"/>
  <c r="O320" i="28"/>
  <c r="L100" i="28"/>
  <c r="I587" i="28"/>
  <c r="L514" i="28"/>
  <c r="L78" i="28"/>
  <c r="O817" i="28"/>
  <c r="I334" i="28"/>
  <c r="I832" i="28"/>
  <c r="O726" i="28"/>
  <c r="H213" i="25"/>
  <c r="R117" i="28"/>
  <c r="O185" i="28"/>
  <c r="R202" i="28"/>
  <c r="L800" i="28"/>
  <c r="L47" i="28"/>
  <c r="I634" i="28"/>
  <c r="O852" i="28"/>
  <c r="R97" i="28"/>
  <c r="O813" i="28"/>
  <c r="R307" i="28"/>
  <c r="O683" i="28"/>
  <c r="O166" i="28"/>
  <c r="I137" i="28"/>
  <c r="R52" i="28"/>
  <c r="R350" i="28"/>
  <c r="O288" i="28"/>
  <c r="O161" i="28"/>
  <c r="R752" i="28"/>
  <c r="O169" i="28"/>
  <c r="R464" i="28"/>
  <c r="O135" i="28"/>
  <c r="R12" i="28"/>
  <c r="I196" i="28"/>
  <c r="L349" i="28"/>
  <c r="R241" i="28"/>
  <c r="I62" i="28"/>
  <c r="O147" i="28"/>
  <c r="H373" i="25"/>
  <c r="O53" i="28"/>
  <c r="R33" i="28"/>
  <c r="O628" i="28"/>
  <c r="I155" i="28"/>
  <c r="L896" i="28"/>
  <c r="O814" i="28"/>
  <c r="O235" i="28"/>
  <c r="I211" i="28"/>
  <c r="O140" i="28"/>
  <c r="I292" i="28"/>
  <c r="R42" i="28"/>
  <c r="L628" i="28"/>
  <c r="O576" i="28"/>
  <c r="R362" i="28"/>
  <c r="O188" i="28"/>
  <c r="I283" i="28"/>
  <c r="I713" i="28"/>
  <c r="R240" i="28"/>
  <c r="L392" i="28"/>
  <c r="R188" i="28"/>
  <c r="E40" i="25"/>
  <c r="O370" i="28"/>
  <c r="R100" i="28"/>
  <c r="O207" i="28"/>
  <c r="R279" i="28"/>
  <c r="L300" i="28"/>
  <c r="L38" i="28"/>
  <c r="R67" i="28"/>
  <c r="L140" i="28"/>
  <c r="L330" i="28"/>
  <c r="O311" i="28"/>
  <c r="R568" i="28"/>
  <c r="O380" i="28"/>
  <c r="L213" i="28"/>
  <c r="I792" i="28"/>
  <c r="O468" i="28"/>
  <c r="R31" i="28"/>
  <c r="E48" i="25"/>
  <c r="I811" i="28"/>
  <c r="I85" i="28"/>
  <c r="O889" i="28"/>
  <c r="R93" i="28"/>
  <c r="O260" i="28"/>
  <c r="L215" i="28"/>
  <c r="I114" i="28"/>
  <c r="L221" i="28"/>
  <c r="O33" i="28"/>
  <c r="O393" i="28"/>
  <c r="R161" i="28"/>
  <c r="R143" i="28"/>
  <c r="O309" i="28"/>
  <c r="O795" i="28"/>
  <c r="R358" i="28"/>
  <c r="I350" i="28"/>
  <c r="L201" i="28"/>
  <c r="L9" i="28"/>
  <c r="R37" i="28"/>
  <c r="L35" i="28"/>
  <c r="R138" i="28"/>
  <c r="I59" i="28"/>
  <c r="L50" i="28"/>
  <c r="L125" i="28"/>
  <c r="L359" i="28"/>
  <c r="O206" i="28"/>
  <c r="O867" i="28"/>
  <c r="L785" i="28"/>
  <c r="O837" i="28"/>
  <c r="L166" i="28"/>
  <c r="O41" i="28"/>
  <c r="K36" i="25"/>
  <c r="I141" i="28"/>
  <c r="O378" i="28"/>
  <c r="L245" i="28"/>
  <c r="L437" i="28"/>
  <c r="R187" i="28"/>
  <c r="I110" i="28"/>
  <c r="R242" i="28"/>
  <c r="L580" i="28"/>
  <c r="R208" i="28"/>
  <c r="I497" i="28"/>
  <c r="O203" i="28"/>
  <c r="I547" i="28"/>
  <c r="E222" i="25"/>
  <c r="L283" i="28"/>
  <c r="L268" i="28"/>
  <c r="L223" i="28"/>
  <c r="R168" i="28"/>
  <c r="I119" i="28"/>
  <c r="R281" i="28"/>
  <c r="R211" i="28"/>
  <c r="I145" i="28"/>
  <c r="R320" i="28"/>
  <c r="O72" i="28"/>
  <c r="O386" i="28"/>
  <c r="L85" i="28"/>
  <c r="R836" i="28"/>
  <c r="O142" i="28"/>
  <c r="L816" i="28"/>
  <c r="O155" i="28"/>
  <c r="L244" i="28"/>
  <c r="L274" i="28"/>
  <c r="O24" i="28"/>
  <c r="R71" i="28"/>
  <c r="I95" i="28"/>
  <c r="R15" i="28"/>
  <c r="I339" i="28"/>
  <c r="O255" i="28"/>
  <c r="R44" i="28"/>
  <c r="I278" i="28"/>
  <c r="R357" i="28"/>
  <c r="O252" i="28"/>
  <c r="R299" i="28"/>
  <c r="I868" i="28"/>
  <c r="O76" i="28"/>
  <c r="I552" i="28"/>
  <c r="I142" i="28"/>
  <c r="L319" i="28"/>
  <c r="O116" i="28"/>
  <c r="R236" i="28"/>
  <c r="I210" i="28"/>
  <c r="O545" i="28"/>
  <c r="L144" i="28"/>
  <c r="I182" i="28"/>
  <c r="L192" i="28"/>
  <c r="I248" i="28"/>
  <c r="R224" i="28"/>
  <c r="I610" i="28"/>
  <c r="R30" i="28"/>
  <c r="O392" i="28"/>
  <c r="L137" i="28"/>
  <c r="I98" i="28"/>
  <c r="R107" i="28"/>
  <c r="C16" i="21"/>
  <c r="O81" i="28"/>
  <c r="R104" i="28"/>
  <c r="L384" i="28"/>
  <c r="R85" i="28"/>
  <c r="O804" i="28"/>
  <c r="L338" i="28"/>
  <c r="O190" i="28"/>
  <c r="L373" i="28"/>
  <c r="R704" i="28"/>
  <c r="R618" i="28"/>
  <c r="L75" i="28"/>
  <c r="L46" i="28"/>
  <c r="L360" i="28"/>
  <c r="I131" i="28"/>
  <c r="L212" i="28"/>
  <c r="I138" i="28"/>
  <c r="O228" i="28"/>
  <c r="R290" i="28"/>
  <c r="M45" i="30"/>
  <c r="M47" i="30"/>
  <c r="M61" i="30"/>
  <c r="M39" i="30"/>
  <c r="M51" i="30"/>
  <c r="M49" i="30"/>
  <c r="M43" i="30"/>
  <c r="M59" i="30"/>
  <c r="M52" i="30"/>
  <c r="M54" i="30"/>
  <c r="M55" i="30"/>
  <c r="F49" i="18"/>
  <c r="M56" i="30"/>
  <c r="M41" i="30"/>
  <c r="M58" i="30"/>
  <c r="M50" i="30"/>
  <c r="M63" i="30"/>
  <c r="M62" i="30"/>
  <c r="M57" i="30"/>
  <c r="M53" i="30"/>
  <c r="M40" i="30"/>
  <c r="M46" i="30"/>
  <c r="M38" i="30"/>
  <c r="M60" i="30"/>
  <c r="M48" i="30"/>
  <c r="M44" i="30"/>
  <c r="M42" i="30"/>
  <c r="D41" i="31" l="1"/>
  <c r="B43" i="31" s="1"/>
  <c r="C48" i="31"/>
  <c r="C49" i="31" s="1"/>
  <c r="C50" i="31" s="1"/>
  <c r="B46" i="31"/>
  <c r="D46" i="31" s="1"/>
  <c r="G49" i="31" l="1"/>
  <c r="C51" i="3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<sst xmlns="http://schemas.openxmlformats.org/spreadsheetml/2006/main" count="1411" uniqueCount="385">
  <si>
    <t>v2.6</t>
  </si>
  <si>
    <t>* Error in valid region for function tc_ptrho</t>
  </si>
  <si>
    <t>Prandtl</t>
  </si>
  <si>
    <t>Pressure as a function of h and rho (density). Very unaccurate for solid water region since it's almost incompressible!</t>
  </si>
  <si>
    <t>News in V2.2</t>
  </si>
  <si>
    <t>* Function p_hrho added. (Very good for calcualting pressure when heating a volume with water/steam mixture.)</t>
  </si>
  <si>
    <t>* Fixed error in Cp_ph</t>
  </si>
  <si>
    <t>Dynamic Viscosity</t>
  </si>
  <si>
    <t>Calcualted as Cp*my/tc</t>
  </si>
  <si>
    <t>* Prandtl number added</t>
  </si>
  <si>
    <t>* Extensive testing</t>
  </si>
  <si>
    <t>-</t>
  </si>
  <si>
    <t>Version history</t>
  </si>
  <si>
    <t>* Fixed error in T_hs return no value for vet region bellow the water saturation line.</t>
  </si>
  <si>
    <t>News in V2.3</t>
  </si>
  <si>
    <t>* my_ph not defined in region 4.</t>
  </si>
  <si>
    <t>* Problems at region border for h4V_p to adress solver problems at the exact border.</t>
  </si>
  <si>
    <t>* Option Explicit, gives more efficient calculations.</t>
  </si>
  <si>
    <t>* Problem at fast border check in region_ph fixed.</t>
  </si>
  <si>
    <t>News in V2.4</t>
  </si>
  <si>
    <t>* Matlab error giving varaible undefined in some backwards solutions fixed.</t>
  </si>
  <si>
    <t xml:space="preserve"> p_hrho</t>
  </si>
  <si>
    <t xml:space="preserve"> p_hs</t>
  </si>
  <si>
    <t xml:space="preserve"> psat_T</t>
  </si>
  <si>
    <t xml:space="preserve"> T_hs</t>
  </si>
  <si>
    <t xml:space="preserve"> T_ph</t>
  </si>
  <si>
    <t xml:space="preserve"> Tsat_p</t>
  </si>
  <si>
    <t xml:space="preserve"> T_ps</t>
  </si>
  <si>
    <t xml:space="preserve"> hV_p</t>
  </si>
  <si>
    <t xml:space="preserve"> hL_p</t>
  </si>
  <si>
    <t xml:space="preserve"> hV_T</t>
  </si>
  <si>
    <t xml:space="preserve"> hL_T</t>
  </si>
  <si>
    <t xml:space="preserve"> h_pT</t>
  </si>
  <si>
    <t xml:space="preserve"> h_ps</t>
  </si>
  <si>
    <t xml:space="preserve"> h_px</t>
  </si>
  <si>
    <t xml:space="preserve"> h_Tx</t>
  </si>
  <si>
    <t xml:space="preserve"> h_prho</t>
  </si>
  <si>
    <t xml:space="preserve"> vV_p</t>
  </si>
  <si>
    <t xml:space="preserve"> vL_p</t>
  </si>
  <si>
    <t xml:space="preserve"> vV_T</t>
  </si>
  <si>
    <t xml:space="preserve"> vL_T</t>
  </si>
  <si>
    <t xml:space="preserve"> v_pT</t>
  </si>
  <si>
    <t xml:space="preserve"> v_ph</t>
  </si>
  <si>
    <t xml:space="preserve"> v_ps</t>
  </si>
  <si>
    <t xml:space="preserve"> rhoV_p</t>
  </si>
  <si>
    <t xml:space="preserve"> rhoL_p</t>
  </si>
  <si>
    <t xml:space="preserve"> rhoV_T</t>
  </si>
  <si>
    <t xml:space="preserve"> rhoL_T</t>
  </si>
  <si>
    <t xml:space="preserve"> rho_pT</t>
  </si>
  <si>
    <t xml:space="preserve"> rho_ph</t>
  </si>
  <si>
    <t xml:space="preserve"> rho_ps</t>
  </si>
  <si>
    <t xml:space="preserve"> sV_p</t>
  </si>
  <si>
    <t xml:space="preserve"> sL_p</t>
  </si>
  <si>
    <t xml:space="preserve"> sV_T</t>
  </si>
  <si>
    <t xml:space="preserve"> sL_T</t>
  </si>
  <si>
    <t xml:space="preserve"> s_pT</t>
  </si>
  <si>
    <t xml:space="preserve"> s_ph</t>
  </si>
  <si>
    <t xml:space="preserve"> uV_p</t>
  </si>
  <si>
    <t xml:space="preserve"> uL_p</t>
  </si>
  <si>
    <t xml:space="preserve"> uV_T</t>
  </si>
  <si>
    <t xml:space="preserve"> uL_T</t>
  </si>
  <si>
    <t xml:space="preserve"> u_pT</t>
  </si>
  <si>
    <t xml:space="preserve"> u_ph</t>
  </si>
  <si>
    <t xml:space="preserve"> u_ps</t>
  </si>
  <si>
    <t xml:space="preserve"> CpV_p</t>
  </si>
  <si>
    <t xml:space="preserve"> CpL_p</t>
  </si>
  <si>
    <t xml:space="preserve"> CpV_T</t>
  </si>
  <si>
    <t xml:space="preserve"> CpL_T</t>
  </si>
  <si>
    <t xml:space="preserve"> Cp_pT</t>
  </si>
  <si>
    <t xml:space="preserve"> Cp_ph</t>
  </si>
  <si>
    <t xml:space="preserve"> Cp_ps</t>
  </si>
  <si>
    <t xml:space="preserve"> CvV_p</t>
  </si>
  <si>
    <t xml:space="preserve"> CvL_p</t>
  </si>
  <si>
    <t xml:space="preserve"> CvV_T</t>
  </si>
  <si>
    <t xml:space="preserve"> CvL_T</t>
  </si>
  <si>
    <t xml:space="preserve"> Cv_pT</t>
  </si>
  <si>
    <t xml:space="preserve"> Cv_ph</t>
  </si>
  <si>
    <t xml:space="preserve"> Cv_ps</t>
  </si>
  <si>
    <t xml:space="preserve"> wV_p</t>
  </si>
  <si>
    <t xml:space="preserve"> wL_p</t>
  </si>
  <si>
    <t xml:space="preserve"> wV_T</t>
  </si>
  <si>
    <t xml:space="preserve"> wL_T</t>
  </si>
  <si>
    <t xml:space="preserve"> w_pT</t>
  </si>
  <si>
    <t xml:space="preserve"> w_ph</t>
  </si>
  <si>
    <t xml:space="preserve"> w_ps</t>
  </si>
  <si>
    <t xml:space="preserve"> my_pT</t>
  </si>
  <si>
    <t xml:space="preserve"> my_ph</t>
  </si>
  <si>
    <t xml:space="preserve"> my_ps</t>
  </si>
  <si>
    <t xml:space="preserve"> pr_pT</t>
  </si>
  <si>
    <t xml:space="preserve"> pr_ph</t>
  </si>
  <si>
    <t xml:space="preserve"> tcL_p</t>
  </si>
  <si>
    <t xml:space="preserve"> tcV_p</t>
  </si>
  <si>
    <t xml:space="preserve"> tcL_T</t>
  </si>
  <si>
    <t xml:space="preserve"> tcV_T</t>
  </si>
  <si>
    <t xml:space="preserve"> tc_pT</t>
  </si>
  <si>
    <t xml:space="preserve"> tc_ph</t>
  </si>
  <si>
    <t xml:space="preserve"> tc_hs</t>
  </si>
  <si>
    <t xml:space="preserve"> st_T</t>
  </si>
  <si>
    <t xml:space="preserve"> st_p</t>
  </si>
  <si>
    <t xml:space="preserve"> x_ph</t>
  </si>
  <si>
    <t xml:space="preserve"> x_ps</t>
  </si>
  <si>
    <t xml:space="preserve"> vx_ph</t>
  </si>
  <si>
    <t xml:space="preserve"> vx_ps</t>
  </si>
  <si>
    <t>* OpenOffice version introduced. (Fixed calculation differences in open office and excel)</t>
  </si>
  <si>
    <t>* Many missing ; in matlab causing printouts detected.</t>
  </si>
  <si>
    <t>* Functions by p,rho inplemented in matlab also.</t>
  </si>
  <si>
    <t>News in V2.4a</t>
  </si>
  <si>
    <t>* ToSIUnit for h_ps region 4. (No effect in SI unit version).</t>
  </si>
  <si>
    <t>* Fixed small error in Cv Region 5 p&gt;1000bar</t>
  </si>
  <si>
    <t>News in V2.5</t>
  </si>
  <si>
    <t>* Freebasic translation</t>
  </si>
  <si>
    <t>* DLL distrubution for use in other applications</t>
  </si>
  <si>
    <t>* Error in function h3_pt for temperatures near the saturation point.</t>
  </si>
  <si>
    <t>News in V2.6</t>
  </si>
  <si>
    <t>Speed of sound as a function of pressure and entropy.</t>
  </si>
  <si>
    <t>Viscosity as a function of pressure and temperature.</t>
  </si>
  <si>
    <t>Viscosity as a function of pressure and enthalpy</t>
  </si>
  <si>
    <t>Viscosity as a function of pressure and entropy.</t>
  </si>
  <si>
    <t>Vapour fraction as a function of pressure and enthalpy</t>
  </si>
  <si>
    <t>Vapour fraction as a function of pressure and entropy.</t>
  </si>
  <si>
    <t>Vapour volume fraction as a function of pressure and enthalpy</t>
  </si>
  <si>
    <t>Vapour volume fraction as a function of pressure and entropy.</t>
  </si>
  <si>
    <t>* Calling functions of h and s added.</t>
  </si>
  <si>
    <t>* Calling functions h_px and h_tx added.</t>
  </si>
  <si>
    <t>* Cp, Cv and w undefined in the mixed region. (Before interpolation with the vapor fraction was used.)</t>
  </si>
  <si>
    <t>* A work sheet "Properties" for simple lookups added.</t>
  </si>
  <si>
    <t>Vapour Volume Fraction</t>
  </si>
  <si>
    <t>Viscosity is not part of IAPWS Steam IF97. Equations from "Revised Release on the IAPWS Formulation 1985 for the Viscosity of Ordinary Water Substance", 2003 are used.</t>
  </si>
  <si>
    <t>Specific entropy as a function of pressure and temperature (Returns saturated vapour entalpy if mixture.)</t>
  </si>
  <si>
    <t>Thermal Conductivity</t>
  </si>
  <si>
    <t>Revised release on the IAPS Formulation 1985 for the Thermal Conductivity of ordinary water substance (IAPWS 1998)</t>
  </si>
  <si>
    <t>W/(m K)</t>
  </si>
  <si>
    <t>Saturated vapour thermal conductivity</t>
  </si>
  <si>
    <t>Saturated liquid thermal conductivity</t>
  </si>
  <si>
    <t>Thermal conductivity as a function of pressure and temperature.</t>
  </si>
  <si>
    <t>Thermal conductivity as a function of pressure and enthalpy</t>
  </si>
  <si>
    <t>Thermal conductivity as a function of enthalpy and entropy</t>
  </si>
  <si>
    <t>Surface Tension</t>
  </si>
  <si>
    <t>IAPWS Release on Surface Tension of Ordinary Water Substance, September 1994</t>
  </si>
  <si>
    <t>N/m</t>
  </si>
  <si>
    <t>* Thermal conductivity, Surface tension added</t>
  </si>
  <si>
    <t>Surface tension for two phase water/steam as a function of T</t>
  </si>
  <si>
    <t>The excel scripts are stored inside this workbook. (No extra files are needed. Start from a copy of this workbook. This page can be removed)</t>
  </si>
  <si>
    <t>For error-reporting, feedback, other units etc. contact:</t>
  </si>
  <si>
    <t>Entalpy as a function of pressure and density. Observe for low temperatures (liquid) this equation has 2 solutions. (Not valid!!)</t>
  </si>
  <si>
    <t xml:space="preserve">Excel macros, IF-97 Steam tables. </t>
  </si>
  <si>
    <t>The excel scripts are stored inside this workbook. A complete list of functions for use is available on the "Calling functions" worksheet</t>
  </si>
  <si>
    <t>By: Magnus Holmgren</t>
  </si>
  <si>
    <t>www.x-eng.com</t>
  </si>
  <si>
    <t>Saturation properties given pressure</t>
  </si>
  <si>
    <t>bar a</t>
  </si>
  <si>
    <t>Liquid</t>
  </si>
  <si>
    <t>Entropy</t>
  </si>
  <si>
    <t>Vapour</t>
  </si>
  <si>
    <t>Vapour enthalpy</t>
  </si>
  <si>
    <t>Vapour density</t>
  </si>
  <si>
    <t>vapour Entropy</t>
  </si>
  <si>
    <t>Evaporation energy</t>
  </si>
  <si>
    <t>Properties given pressure and temperature</t>
  </si>
  <si>
    <t>Properties given pressure and enthalpy</t>
  </si>
  <si>
    <t>IF97 Region</t>
  </si>
  <si>
    <t>Phase</t>
  </si>
  <si>
    <t xml:space="preserve">Isobaric heat capacity </t>
  </si>
  <si>
    <t>Speed of sound</t>
  </si>
  <si>
    <t>* Calling function h_prho</t>
  </si>
  <si>
    <t>* Fixed problem with Cv reporting NaN in region 5.</t>
  </si>
  <si>
    <t>* Equivivalent to the Matlab version. (Downloadable from www.x-eng.com)</t>
  </si>
  <si>
    <t>News in V2</t>
  </si>
  <si>
    <t>News in V2.1</t>
  </si>
  <si>
    <t>kJ/kg</t>
  </si>
  <si>
    <t>m3/kg</t>
  </si>
  <si>
    <t>kJ/(kg K)</t>
  </si>
  <si>
    <t>m/s</t>
  </si>
  <si>
    <t>Enthalpy</t>
  </si>
  <si>
    <t>Temperature</t>
  </si>
  <si>
    <t>kg/m3</t>
  </si>
  <si>
    <t>bar</t>
  </si>
  <si>
    <t>°C</t>
  </si>
  <si>
    <t xml:space="preserve">Specific entropy </t>
  </si>
  <si>
    <t>Density</t>
  </si>
  <si>
    <t xml:space="preserve">Specific internal energy </t>
  </si>
  <si>
    <t xml:space="preserve">Specific isobaric heat capacity </t>
  </si>
  <si>
    <t xml:space="preserve">Speed of sound </t>
  </si>
  <si>
    <t xml:space="preserve">Specific isochoric heat capacity </t>
  </si>
  <si>
    <t>Pressure</t>
  </si>
  <si>
    <t>Saturation temperature</t>
  </si>
  <si>
    <t>Saturation pressure</t>
  </si>
  <si>
    <t>Specific volume</t>
  </si>
  <si>
    <t>Saturated vapour enthalpy</t>
  </si>
  <si>
    <t>Saturated vapour volume</t>
  </si>
  <si>
    <t>Saturated vapour density</t>
  </si>
  <si>
    <t>Saturated vapour entropy</t>
  </si>
  <si>
    <t>Saturated vapour internal energy</t>
  </si>
  <si>
    <t>Saturated liquid enthalpy</t>
  </si>
  <si>
    <t>Saturated liquid volume</t>
  </si>
  <si>
    <t>Saturated liquid density</t>
  </si>
  <si>
    <t>Saturated liquid entropy</t>
  </si>
  <si>
    <t>Saturated liquid internal energy</t>
  </si>
  <si>
    <t xml:space="preserve">Saturated liquid heat capacity </t>
  </si>
  <si>
    <t xml:space="preserve">Saturated vapour heat capacity </t>
  </si>
  <si>
    <t>Saturated liquid isochoric heat capacity</t>
  </si>
  <si>
    <t>Saturated vapour isochoric heat capacity</t>
  </si>
  <si>
    <t>Saturated liquid speed of sound</t>
  </si>
  <si>
    <t>Saturated vapour speed of sound</t>
  </si>
  <si>
    <t>Vapour fraction</t>
  </si>
  <si>
    <t>Pa s</t>
  </si>
  <si>
    <t>%</t>
  </si>
  <si>
    <t>gets close to the accurancy of steam IF-97</t>
  </si>
  <si>
    <t>Viscosity in the mixed region (4) is interpolated according to the density. This is not true since it will be two fases.</t>
  </si>
  <si>
    <t>OBS: This workbook uses macros. Set security options in Tools:Macro:Security… to enable macros.</t>
  </si>
  <si>
    <t>Temperture as a function of pressure and enthalpy</t>
  </si>
  <si>
    <t>Temperture as a function of pressure and entropy</t>
  </si>
  <si>
    <t>Entalpy as a function of pressure and temperature.</t>
  </si>
  <si>
    <t>Entalpy as a function of pressure and entropy.</t>
  </si>
  <si>
    <t>Observe that vapour volume fraction is very sensitive. Vapour volume is about 1000 times greater than liquid volume and therfore vapour volume fraction</t>
  </si>
  <si>
    <t>The steam tables are free and provided as is. We take no responsibilities for any errors in the code or damage thereby.</t>
  </si>
  <si>
    <t>kJ/kgK</t>
  </si>
  <si>
    <t>X Steam Tables</t>
  </si>
  <si>
    <t>http://www.x-eng.com</t>
  </si>
  <si>
    <t xml:space="preserve">Steam tables by Magnus Holmgren according to IAPWS IF-97 </t>
  </si>
  <si>
    <t xml:space="preserve">Pressure as a function of h and s. </t>
  </si>
  <si>
    <t>magnus@x-eng.com</t>
  </si>
  <si>
    <t>kJ/(kg°C)</t>
  </si>
  <si>
    <t>Entalpy as a function of pressure and vapour fraction</t>
  </si>
  <si>
    <t>Entalpy as a function of temperature and vapour fraction</t>
  </si>
  <si>
    <t>Temperture as a function of enthalpy and entropy</t>
  </si>
  <si>
    <t>Specific volume as a function of pressure and temperature.</t>
  </si>
  <si>
    <t>Specific volume as a function of pressure and enthalpy</t>
  </si>
  <si>
    <t>Specific volume as a function of pressure and entropy.</t>
  </si>
  <si>
    <t>Density as a function of pressure and temperature.</t>
  </si>
  <si>
    <t>Density as a function of pressure and enthalpy</t>
  </si>
  <si>
    <t>Density as a function of pressure and entropy.</t>
  </si>
  <si>
    <t>Specific entropy as a function of pressure and enthalpy</t>
  </si>
  <si>
    <t>Specific internal energy as a function of pressure and temperature.</t>
  </si>
  <si>
    <t>Specific internal energy as a function of pressure and enthalpy</t>
  </si>
  <si>
    <t>Specific internal energy as a function of pressure and entropy.</t>
  </si>
  <si>
    <t>Specific isobaric heat capacity as a function of pressure and temperature.</t>
  </si>
  <si>
    <t>Specific isobaric heat capacity as a function of pressure and enthalpy</t>
  </si>
  <si>
    <t>Specific isobaric heat capacity as a function of pressure and entropy.</t>
  </si>
  <si>
    <t>Specific isochoric heat capacity as a function of pressure and temperature.</t>
  </si>
  <si>
    <t>Specific isochoric heat capacity as a function of pressure and enthalpy</t>
  </si>
  <si>
    <t>Specific isochoric heat capacity as a function of pressure and entropy.</t>
  </si>
  <si>
    <t>Speed of sound as a function of pressure and temperature.</t>
  </si>
  <si>
    <t>Speed of sound as a function of pressure and enthalpy</t>
  </si>
  <si>
    <t>kPa</t>
  </si>
  <si>
    <r>
      <t xml:space="preserve">Líquido Saturado </t>
    </r>
    <r>
      <rPr>
        <i/>
        <sz val="10"/>
        <rFont val="Arial Unicode MS"/>
        <family val="2"/>
      </rPr>
      <t>v</t>
    </r>
    <r>
      <rPr>
        <i/>
        <vertAlign val="subscript"/>
        <sz val="10"/>
        <rFont val="Arial Unicode MS"/>
        <family val="2"/>
      </rPr>
      <t>f</t>
    </r>
  </si>
  <si>
    <r>
      <t xml:space="preserve">Vapor Saturado </t>
    </r>
    <r>
      <rPr>
        <i/>
        <sz val="10"/>
        <rFont val="Arial Unicode MS"/>
        <family val="2"/>
      </rPr>
      <t>v</t>
    </r>
    <r>
      <rPr>
        <i/>
        <vertAlign val="subscript"/>
        <sz val="10"/>
        <rFont val="Arial Unicode MS"/>
        <family val="2"/>
      </rPr>
      <t>g</t>
    </r>
  </si>
  <si>
    <r>
      <t>m</t>
    </r>
    <r>
      <rPr>
        <vertAlign val="superscript"/>
        <sz val="10"/>
        <rFont val="Arial Unicode MS"/>
        <family val="2"/>
      </rPr>
      <t>3</t>
    </r>
    <r>
      <rPr>
        <sz val="10"/>
        <rFont val="Arial Unicode MS"/>
        <family val="2"/>
      </rPr>
      <t>/kg</t>
    </r>
  </si>
  <si>
    <r>
      <t xml:space="preserve">Líquido Saturado </t>
    </r>
    <r>
      <rPr>
        <i/>
        <sz val="10"/>
        <rFont val="Arial Unicode MS"/>
        <family val="2"/>
      </rPr>
      <t>u</t>
    </r>
    <r>
      <rPr>
        <i/>
        <vertAlign val="subscript"/>
        <sz val="10"/>
        <rFont val="Arial Unicode MS"/>
        <family val="2"/>
      </rPr>
      <t>f</t>
    </r>
  </si>
  <si>
    <r>
      <t xml:space="preserve">Vapor Saturado </t>
    </r>
    <r>
      <rPr>
        <i/>
        <sz val="10"/>
        <rFont val="Arial Unicode MS"/>
        <family val="2"/>
      </rPr>
      <t>u</t>
    </r>
    <r>
      <rPr>
        <i/>
        <vertAlign val="subscript"/>
        <sz val="10"/>
        <rFont val="Arial Unicode MS"/>
        <family val="2"/>
      </rPr>
      <t>g</t>
    </r>
  </si>
  <si>
    <r>
      <t xml:space="preserve">Evaporación </t>
    </r>
    <r>
      <rPr>
        <i/>
        <sz val="10"/>
        <rFont val="Arial Unicode MS"/>
        <family val="2"/>
      </rPr>
      <t>u</t>
    </r>
    <r>
      <rPr>
        <i/>
        <vertAlign val="subscript"/>
        <sz val="10"/>
        <rFont val="Arial Unicode MS"/>
        <family val="2"/>
      </rPr>
      <t>fg</t>
    </r>
  </si>
  <si>
    <t>KJ/kg</t>
  </si>
  <si>
    <r>
      <t>Volumen específico [m</t>
    </r>
    <r>
      <rPr>
        <b/>
        <vertAlign val="superscript"/>
        <sz val="10"/>
        <rFont val="Arial Unicode MS"/>
        <family val="2"/>
      </rPr>
      <t>3</t>
    </r>
    <r>
      <rPr>
        <b/>
        <sz val="10"/>
        <rFont val="Arial Unicode MS"/>
        <family val="2"/>
      </rPr>
      <t>/kg]</t>
    </r>
  </si>
  <si>
    <t>Energía Interna [kJ/kg]</t>
  </si>
  <si>
    <t>Entalpía [kJ/kg]</t>
  </si>
  <si>
    <r>
      <t xml:space="preserve">Líquido Saturado </t>
    </r>
    <r>
      <rPr>
        <i/>
        <sz val="10"/>
        <rFont val="Arial Unicode MS"/>
        <family val="2"/>
      </rPr>
      <t>h</t>
    </r>
    <r>
      <rPr>
        <i/>
        <vertAlign val="subscript"/>
        <sz val="10"/>
        <rFont val="Arial Unicode MS"/>
        <family val="2"/>
      </rPr>
      <t>f</t>
    </r>
  </si>
  <si>
    <r>
      <t xml:space="preserve">Evaporación </t>
    </r>
    <r>
      <rPr>
        <i/>
        <sz val="10"/>
        <rFont val="Arial Unicode MS"/>
        <family val="2"/>
      </rPr>
      <t>h</t>
    </r>
    <r>
      <rPr>
        <i/>
        <vertAlign val="subscript"/>
        <sz val="10"/>
        <rFont val="Arial Unicode MS"/>
        <family val="2"/>
      </rPr>
      <t>fg</t>
    </r>
  </si>
  <si>
    <r>
      <t xml:space="preserve">Vapor Saturado </t>
    </r>
    <r>
      <rPr>
        <i/>
        <sz val="10"/>
        <rFont val="Arial Unicode MS"/>
        <family val="2"/>
      </rPr>
      <t>h</t>
    </r>
    <r>
      <rPr>
        <i/>
        <vertAlign val="subscript"/>
        <sz val="10"/>
        <rFont val="Arial Unicode MS"/>
        <family val="2"/>
      </rPr>
      <t>g</t>
    </r>
  </si>
  <si>
    <r>
      <t>Presión de Saturación P</t>
    </r>
    <r>
      <rPr>
        <vertAlign val="subscript"/>
        <sz val="10"/>
        <rFont val="Arial Unicode MS"/>
        <family val="2"/>
      </rPr>
      <t>sat</t>
    </r>
    <r>
      <rPr>
        <sz val="10"/>
        <rFont val="Arial Unicode MS"/>
        <family val="2"/>
      </rPr>
      <t xml:space="preserve"> kPa</t>
    </r>
  </si>
  <si>
    <t>Entropía [kJ/kg.K]</t>
  </si>
  <si>
    <r>
      <t xml:space="preserve">Líquido Saturado </t>
    </r>
    <r>
      <rPr>
        <i/>
        <sz val="10"/>
        <rFont val="Arial Unicode MS"/>
        <family val="2"/>
      </rPr>
      <t>s</t>
    </r>
    <r>
      <rPr>
        <i/>
        <vertAlign val="subscript"/>
        <sz val="10"/>
        <rFont val="Arial Unicode MS"/>
        <family val="2"/>
      </rPr>
      <t>f</t>
    </r>
  </si>
  <si>
    <r>
      <t xml:space="preserve">Evaporación </t>
    </r>
    <r>
      <rPr>
        <i/>
        <sz val="10"/>
        <rFont val="Arial Unicode MS"/>
        <family val="2"/>
      </rPr>
      <t>s</t>
    </r>
    <r>
      <rPr>
        <i/>
        <vertAlign val="subscript"/>
        <sz val="10"/>
        <rFont val="Arial Unicode MS"/>
        <family val="2"/>
      </rPr>
      <t>fg</t>
    </r>
  </si>
  <si>
    <r>
      <t xml:space="preserve">Vapor Saturado </t>
    </r>
    <r>
      <rPr>
        <i/>
        <sz val="10"/>
        <rFont val="Arial Unicode MS"/>
        <family val="2"/>
      </rPr>
      <t>s</t>
    </r>
    <r>
      <rPr>
        <i/>
        <vertAlign val="subscript"/>
        <sz val="10"/>
        <rFont val="Arial Unicode MS"/>
        <family val="2"/>
      </rPr>
      <t>g</t>
    </r>
  </si>
  <si>
    <t>KJ/kg.K</t>
  </si>
  <si>
    <t>Temperatura</t>
  </si>
  <si>
    <t>Propiedades del agua saturada en función de la temperatura</t>
  </si>
  <si>
    <t>Temperatura [°C]</t>
  </si>
  <si>
    <r>
      <t xml:space="preserve">Evaporación </t>
    </r>
    <r>
      <rPr>
        <i/>
        <sz val="10"/>
        <rFont val="Arial Unicode MS"/>
        <family val="2"/>
      </rPr>
      <t>v</t>
    </r>
    <r>
      <rPr>
        <i/>
        <vertAlign val="subscript"/>
        <sz val="10"/>
        <rFont val="Arial Unicode MS"/>
        <family val="2"/>
      </rPr>
      <t>fg</t>
    </r>
  </si>
  <si>
    <t xml:space="preserve"> </t>
  </si>
  <si>
    <t>Propiedades del agua saturada en función de la presión</t>
  </si>
  <si>
    <r>
      <t>Temperatura de Saturación T</t>
    </r>
    <r>
      <rPr>
        <vertAlign val="subscript"/>
        <sz val="10"/>
        <rFont val="Arial Unicode MS"/>
        <family val="2"/>
      </rPr>
      <t>sat</t>
    </r>
    <r>
      <rPr>
        <sz val="10"/>
        <rFont val="Arial Unicode MS"/>
        <family val="2"/>
      </rPr>
      <t xml:space="preserve"> °C</t>
    </r>
  </si>
  <si>
    <t>Presión [kPa]</t>
  </si>
  <si>
    <t xml:space="preserve">Presión </t>
  </si>
  <si>
    <t>Volúmen específico [m3/kg]</t>
  </si>
  <si>
    <t>P [kPa] =</t>
  </si>
  <si>
    <t>Tsat [°C] =</t>
  </si>
  <si>
    <t>Vapor saturado</t>
  </si>
  <si>
    <t>P [MPa] =</t>
  </si>
  <si>
    <t xml:space="preserve">MEJORA EN LA SEQUEDAD DE VAPOR SUMINISTRADO 
A LÍNEAS DE PROCESO </t>
  </si>
  <si>
    <t>DATOS</t>
  </si>
  <si>
    <t xml:space="preserve">Flujo </t>
  </si>
  <si>
    <t>Kg/h</t>
  </si>
  <si>
    <t>Presión entrada</t>
  </si>
  <si>
    <t>Kg/cm2</t>
  </si>
  <si>
    <t>Temperatura saturación</t>
  </si>
  <si>
    <t xml:space="preserve">Temperatura superficial </t>
  </si>
  <si>
    <t xml:space="preserve">Calor latente a la temperatura de saturación </t>
  </si>
  <si>
    <t>KJ/Kg</t>
  </si>
  <si>
    <t>Calor latente a la temperatura superficial</t>
  </si>
  <si>
    <t>SEQUEDAD</t>
  </si>
  <si>
    <t>S</t>
  </si>
  <si>
    <t xml:space="preserve">HUMEDAD </t>
  </si>
  <si>
    <t>H</t>
  </si>
  <si>
    <t xml:space="preserve">CALOR LATENTE A LA TEMPERATURA SUPERFICIAL </t>
  </si>
  <si>
    <r>
      <rPr>
        <sz val="11"/>
        <color theme="1"/>
        <rFont val="Symbol"/>
        <family val="1"/>
        <charset val="2"/>
      </rPr>
      <t>D</t>
    </r>
    <r>
      <rPr>
        <sz val="10"/>
        <rFont val="Arial"/>
        <family val="2"/>
      </rPr>
      <t>Lv</t>
    </r>
  </si>
  <si>
    <t xml:space="preserve">SEPARADOR DE HUMEDAD TLV </t>
  </si>
  <si>
    <t>Flujo</t>
  </si>
  <si>
    <t xml:space="preserve">TEMPERATURA SUPERFICIAL </t>
  </si>
  <si>
    <t>Temperatura superficial</t>
  </si>
  <si>
    <t>Temperaratura saturación</t>
  </si>
  <si>
    <t xml:space="preserve">Sequedad </t>
  </si>
  <si>
    <t>Humedad</t>
  </si>
  <si>
    <t xml:space="preserve">Calor latente a la temperatura superficial </t>
  </si>
  <si>
    <t>DIFERENCIAL DE CALOR LATENTES</t>
  </si>
  <si>
    <t>DLv</t>
  </si>
  <si>
    <t xml:space="preserve">AHORRO ECONOMICO </t>
  </si>
  <si>
    <t>PRECIO DEL 
COMBUSTIBLE</t>
  </si>
  <si>
    <t xml:space="preserve">MXN </t>
  </si>
  <si>
    <t>Ahorro energetico</t>
  </si>
  <si>
    <t>KJ/h</t>
  </si>
  <si>
    <t>GJ/año</t>
  </si>
  <si>
    <t>Ahorro monetario</t>
  </si>
  <si>
    <t>MXN</t>
  </si>
  <si>
    <t>1 kg/cm² = 98066.5 pascals (Pa)</t>
  </si>
  <si>
    <t>Kg/cm2G</t>
  </si>
  <si>
    <t xml:space="preserve"> kg/cm²</t>
  </si>
  <si>
    <t xml:space="preserve"> kg/cm²G</t>
  </si>
  <si>
    <t>KPa abs</t>
  </si>
  <si>
    <t>Watts año</t>
  </si>
  <si>
    <t>Euro</t>
  </si>
  <si>
    <t xml:space="preserve">Valor </t>
  </si>
  <si>
    <t>AREA: SECADORES DE AIRE</t>
  </si>
  <si>
    <t>CLIENTE: AB MAURI</t>
  </si>
  <si>
    <t>Kj/año</t>
  </si>
  <si>
    <t>Watts</t>
  </si>
  <si>
    <t>Kwatt año</t>
  </si>
  <si>
    <t>Mwatts año</t>
  </si>
  <si>
    <t>INTRODUCE</t>
  </si>
  <si>
    <t>DATOS OBTENIDOS</t>
  </si>
  <si>
    <t>Nombre: Francisco Cruz</t>
  </si>
  <si>
    <t xml:space="preserve"> IMPORTANCIA DE LOS SISTEMAS DE VAPOR APLICADOS A LA INDUSTRIA</t>
  </si>
  <si>
    <t>Capacitación: Entrenamiento para aplicación de sistemas de vapor</t>
  </si>
  <si>
    <t>Cálculo</t>
  </si>
  <si>
    <t>Vapor Flash</t>
  </si>
  <si>
    <t>Presión de vapor (Condensado)</t>
  </si>
  <si>
    <t>Presión de descarga (Sistema)</t>
  </si>
  <si>
    <t>Presión ATM</t>
  </si>
  <si>
    <t>Flujo de descarga</t>
  </si>
  <si>
    <t>Entalpía líquido</t>
  </si>
  <si>
    <t>Entalpía de vaporización</t>
  </si>
  <si>
    <t>RESULTADOS</t>
  </si>
  <si>
    <t>%Flash</t>
  </si>
  <si>
    <t>Carga de vapor flash</t>
  </si>
  <si>
    <t>Tubería</t>
  </si>
  <si>
    <t xml:space="preserve">Presión de vapor </t>
  </si>
  <si>
    <t>Velocidad baja</t>
  </si>
  <si>
    <t>Velocidad recomendada</t>
  </si>
  <si>
    <t>Velocidad alta</t>
  </si>
  <si>
    <t xml:space="preserve">Volumen específico </t>
  </si>
  <si>
    <t>Diametro interno tubería</t>
  </si>
  <si>
    <t>Longitud de tubería</t>
  </si>
  <si>
    <t>Conductividad térmica aislamiento</t>
  </si>
  <si>
    <t>Coeficiente de trasnferencia exterior</t>
  </si>
  <si>
    <t>Temperatura ambiente</t>
  </si>
  <si>
    <t>Temperatura superficie</t>
  </si>
  <si>
    <t>Espesor de aislamiento</t>
  </si>
  <si>
    <t>Condensado total</t>
  </si>
  <si>
    <t>Sin aislamiento</t>
  </si>
  <si>
    <t>Con aislamiento</t>
  </si>
  <si>
    <t>Calor perdido</t>
  </si>
  <si>
    <t>Porcentaje de vapor recuperado</t>
  </si>
  <si>
    <t>F</t>
  </si>
  <si>
    <t>C</t>
  </si>
  <si>
    <t>Cv Steam Valves</t>
  </si>
  <si>
    <t>Presión de vapor reducida</t>
  </si>
  <si>
    <t>Entrada</t>
  </si>
  <si>
    <t>Flujo másico de vapor</t>
  </si>
  <si>
    <t>Relación de presiones diferenciales</t>
  </si>
  <si>
    <t>Cociente de presiones diferenciales</t>
  </si>
  <si>
    <t>A</t>
  </si>
  <si>
    <t>B</t>
  </si>
  <si>
    <t>D</t>
  </si>
  <si>
    <t>E</t>
  </si>
  <si>
    <t>G</t>
  </si>
  <si>
    <t>kv</t>
  </si>
  <si>
    <t>Cv (US)</t>
  </si>
  <si>
    <t>Cv (UK)</t>
  </si>
  <si>
    <t>Presión constante</t>
  </si>
  <si>
    <t xml:space="preserve">Volumen constante </t>
  </si>
  <si>
    <t xml:space="preserve">Relación de calores específicos </t>
  </si>
  <si>
    <t xml:space="preserve">Rango de flujo </t>
  </si>
  <si>
    <t>Valor de Kv de válvula</t>
  </si>
  <si>
    <t>Velocidad sobrecalentamiento</t>
  </si>
  <si>
    <t>Volumen específico sobrecal</t>
  </si>
  <si>
    <t>Temperatura sobrecalentamiento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</si>
</sst>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2">
    <numFmt numFmtId="164" formatCode="_(* #,##0.00_);_(* \(#,##0.00\);_(* &quot;-&quot;??_);_(@_)"/>
    <numFmt numFmtId="165" formatCode="0.0000"/>
    <numFmt numFmtId="166" formatCode="0.0000E+00"/>
    <numFmt numFmtId="167" formatCode="0.0"/>
    <numFmt numFmtId="168" formatCode="0.000"/>
    <numFmt numFmtId="169" formatCode="0.00000"/>
    <numFmt numFmtId="170" formatCode="0.000000"/>
    <numFmt numFmtId="171" formatCode="0.00000000"/>
    <numFmt numFmtId="172" formatCode="_-* #,##0_-;\-* #,##0_-;_-* &quot;-&quot;??_-;_-@_-"/>
    <numFmt numFmtId="173" formatCode="0\ &quot;Kj&quot;"/>
    <numFmt numFmtId="174" formatCode="0\ &quot;Kg&quot;"/>
    <numFmt numFmtId="175" formatCode="0\ &quot;Kg/h&quot;"/>
    <numFmt numFmtId="176" formatCode="#,##0\ &quot;KJ/Kg&quot;"/>
    <numFmt numFmtId="177" formatCode="0\ &quot;kg/h&quot;"/>
    <numFmt numFmtId="178" formatCode="0.00000\ &quot;bar&quot;"/>
    <numFmt numFmtId="179" formatCode="#,###.0\ &quot;bar g&quot;"/>
    <numFmt numFmtId="180" formatCode="#,##0.00\ &quot;KJ/Kg&quot;"/>
    <numFmt numFmtId="181" formatCode="0.00\ &quot;Kj&quot;"/>
    <numFmt numFmtId="182" formatCode="0.00\ &quot;Kg&quot;"/>
    <numFmt numFmtId="183" formatCode="0.0\ &quot;Kg/h&quot;"/>
    <numFmt numFmtId="184" formatCode="#,##0.00000000\ &quot;㎥/Kg&quot;"/>
    <numFmt numFmtId="185" formatCode="0\ &quot;m/s&quot;"/>
    <numFmt numFmtId="186" formatCode="0.00\ &quot;''&quot;"/>
    <numFmt numFmtId="187" formatCode="0\ &quot;''&quot;"/>
    <numFmt numFmtId="188" formatCode="0\ &quot;mm&quot;"/>
    <numFmt numFmtId="189" formatCode="#,##0.0\ &quot;°C&quot;"/>
    <numFmt numFmtId="190" formatCode="0\ &quot;m&quot;"/>
    <numFmt numFmtId="191" formatCode="0.00\ &quot;W/m K&quot;"/>
    <numFmt numFmtId="192" formatCode="0.0\ &quot;W/m^2 K&quot;"/>
    <numFmt numFmtId="193" formatCode="#,###.0\ &quot;in&quot;"/>
    <numFmt numFmtId="194" formatCode="#,##0.000000000000"/>
    <numFmt numFmtId="195" formatCode="#,##0.0\ &quot;kJ/kg&quot;"/>
    <numFmt numFmtId="196" formatCode="0\ &quot;W&quot;"/>
    <numFmt numFmtId="197" formatCode="0\ &quot;kcal/h&quot;"/>
    <numFmt numFmtId="199" formatCode="0.0\ &quot;kg/h&quot;"/>
    <numFmt numFmtId="200" formatCode="0.0\ &quot;bar g&quot;"/>
    <numFmt numFmtId="201" formatCode="#,##0.0"/>
    <numFmt numFmtId="202" formatCode="0.00\ &quot;K&quot;"/>
    <numFmt numFmtId="203" formatCode="#,##0.000"/>
    <numFmt numFmtId="204" formatCode="0.0\ &quot;°C&quot;"/>
    <numFmt numFmtId="205" formatCode="0.0\ "/>
    <numFmt numFmtId="206" formatCode="0\ &quot;°C&quot;"/>
  </numFmts>
  <fonts count="52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4"/>
      <name val="Arial"/>
      <family val="2"/>
    </font>
    <font>
      <b/>
      <u/>
      <sz val="8"/>
      <color indexed="12"/>
      <name val="Arial"/>
      <family val="2"/>
    </font>
    <font>
      <u/>
      <sz val="8"/>
      <color indexed="12"/>
      <name val="Arial"/>
      <family val="2"/>
    </font>
    <font>
      <b/>
      <i/>
      <sz val="12"/>
      <name val="Arial"/>
      <family val="2"/>
    </font>
    <font>
      <sz val="10"/>
      <name val="Arial Unicode MS"/>
      <family val="2"/>
    </font>
    <font>
      <b/>
      <sz val="14"/>
      <name val="Arial Unicode MS"/>
      <family val="2"/>
    </font>
    <font>
      <sz val="8"/>
      <name val="Arial Unicode MS"/>
      <family val="2"/>
    </font>
    <font>
      <b/>
      <sz val="10"/>
      <name val="Arial Unicode MS"/>
      <family val="2"/>
    </font>
    <font>
      <u/>
      <sz val="8"/>
      <color indexed="12"/>
      <name val="Arial Unicode MS"/>
      <family val="2"/>
    </font>
    <font>
      <vertAlign val="superscript"/>
      <sz val="10"/>
      <name val="Arial Unicode MS"/>
      <family val="2"/>
    </font>
    <font>
      <i/>
      <sz val="10"/>
      <name val="Arial Unicode MS"/>
      <family val="2"/>
    </font>
    <font>
      <i/>
      <vertAlign val="subscript"/>
      <sz val="10"/>
      <name val="Arial Unicode MS"/>
      <family val="2"/>
    </font>
    <font>
      <b/>
      <vertAlign val="superscript"/>
      <sz val="10"/>
      <name val="Arial Unicode MS"/>
      <family val="2"/>
    </font>
    <font>
      <vertAlign val="subscript"/>
      <sz val="10"/>
      <name val="Arial Unicode MS"/>
      <family val="2"/>
    </font>
    <font>
      <b/>
      <sz val="12"/>
      <name val="Arial Unicode MS"/>
      <family val="2"/>
    </font>
    <font>
      <b/>
      <sz val="12"/>
      <name val="Arial"/>
      <family val="2"/>
    </font>
    <font>
      <sz val="10"/>
      <color theme="1" tint="0.34998626667073579"/>
      <name val="Arial"/>
      <family val="2"/>
    </font>
    <font>
      <b/>
      <sz val="9"/>
      <name val="Arial Unicode MS"/>
      <family val="2"/>
    </font>
    <font>
      <sz val="9"/>
      <name val="Arial"/>
      <family val="2"/>
    </font>
    <font>
      <b/>
      <sz val="11"/>
      <color theme="1"/>
      <name val="Calibri"/>
      <family val="2"/>
      <scheme val="minor"/>
    </font>
    <font>
      <sz val="16"/>
      <color theme="1"/>
      <name val="Bahnschrift Condensed"/>
      <family val="2"/>
    </font>
    <font>
      <sz val="11"/>
      <color theme="1"/>
      <name val="Symbol"/>
      <family val="1"/>
      <charset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6"/>
      <name val="Arial"/>
      <family val="2"/>
    </font>
    <font>
      <b/>
      <sz val="18"/>
      <color theme="1"/>
      <name val="Roboto"/>
    </font>
    <font>
      <sz val="11"/>
      <name val="Times New Roman"/>
      <family val="1"/>
    </font>
    <font>
      <sz val="10"/>
      <name val="Times New Roman"/>
      <family val="1"/>
    </font>
    <font>
      <b/>
      <sz val="11"/>
      <color theme="1"/>
      <name val="Times New Roman"/>
      <family val="1"/>
    </font>
    <font>
      <b/>
      <sz val="11"/>
      <name val="Times New Roman"/>
      <family val="1"/>
    </font>
    <font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b/>
      <sz val="11"/>
      <color theme="0"/>
      <name val="Times New Roman"/>
      <family val="1"/>
    </font>
    <font>
      <b/>
      <sz val="12"/>
      <color rgb="FFED0000"/>
      <name val="Times New Roman"/>
      <family val="1"/>
    </font>
    <font>
      <b/>
      <sz val="11"/>
      <color rgb="FFED0000"/>
      <name val="Times New Roman"/>
      <family val="1"/>
    </font>
    <font>
      <sz val="10"/>
      <name val="Arial"/>
      <family val="2"/>
    </font>
    <font>
      <b/>
      <sz val="11"/>
      <color rgb="FF0070C0"/>
      <name val="Times New Roman"/>
      <family val="1"/>
    </font>
    <font>
      <sz val="10"/>
      <color theme="0"/>
      <name val="Arial"/>
      <family val="2"/>
    </font>
    <font>
      <sz val="10"/>
      <color theme="0"/>
      <name val="Times New Roman"/>
      <family val="1"/>
    </font>
    <font>
      <sz val="11"/>
      <color theme="0"/>
      <name val="Times New Roman"/>
      <family val="1"/>
    </font>
  </fonts>
  <fills count="1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lightGray">
        <fgColor indexed="9"/>
        <bgColor indexed="4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double">
        <color indexed="64"/>
      </bottom>
      <diagonal/>
    </border>
    <border>
      <left style="dashed">
        <color indexed="64"/>
      </left>
      <right/>
      <top style="thin">
        <color indexed="64"/>
      </top>
      <bottom style="double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/>
      <bottom/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 style="dotted">
        <color theme="1" tint="0.499984740745262"/>
      </left>
      <right style="dotted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/>
      <right/>
      <top style="thin">
        <color theme="1" tint="0.499984740745262"/>
      </top>
      <bottom style="medium">
        <color theme="1" tint="0.499984740745262"/>
      </bottom>
      <diagonal/>
    </border>
    <border>
      <left/>
      <right style="dotted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/>
      <right/>
      <top/>
      <bottom style="medium">
        <color theme="1" tint="0.499984740745262"/>
      </bottom>
      <diagonal/>
    </border>
    <border>
      <left style="dotted">
        <color indexed="64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/>
      <top/>
      <bottom style="medium">
        <color theme="1" tint="0.499984740745262"/>
      </bottom>
      <diagonal/>
    </border>
    <border>
      <left/>
      <right style="thin">
        <color theme="1" tint="0.499984740745262"/>
      </right>
      <top/>
      <bottom style="medium">
        <color theme="1" tint="0.499984740745262"/>
      </bottom>
      <diagonal/>
    </border>
    <border>
      <left style="thin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 style="dotted">
        <color indexed="64"/>
      </left>
      <right style="thin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/>
      <top/>
      <bottom/>
      <diagonal/>
    </border>
    <border>
      <left style="dotted">
        <color indexed="64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 style="dotted">
        <color indexed="64"/>
      </left>
      <right/>
      <top/>
      <bottom style="thin">
        <color theme="1" tint="0.499984740745262"/>
      </bottom>
      <diagonal/>
    </border>
    <border>
      <left style="dotted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dotted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dotted">
        <color indexed="64"/>
      </left>
      <right/>
      <top style="medium">
        <color theme="1" tint="0.499984740745262"/>
      </top>
      <bottom/>
      <diagonal/>
    </border>
    <border>
      <left style="dotted">
        <color indexed="64"/>
      </left>
      <right style="thin">
        <color theme="1" tint="0.499984740745262"/>
      </right>
      <top style="medium">
        <color theme="1" tint="0.499984740745262"/>
      </top>
      <bottom/>
      <diagonal/>
    </border>
    <border>
      <left style="thin">
        <color theme="1" tint="0.499984740745262"/>
      </left>
      <right/>
      <top style="medium">
        <color theme="1" tint="0.499984740745262"/>
      </top>
      <bottom/>
      <diagonal/>
    </border>
    <border>
      <left style="thin">
        <color theme="1" tint="0.499984740745262"/>
      </left>
      <right style="dotted">
        <color indexed="64"/>
      </right>
      <top style="medium">
        <color theme="1" tint="0.499984740745262"/>
      </top>
      <bottom/>
      <diagonal/>
    </border>
    <border>
      <left/>
      <right/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 tint="0.499984740745262"/>
      </top>
      <bottom/>
      <diagonal/>
    </border>
    <border>
      <left/>
      <right style="thin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dotted">
        <color indexed="64"/>
      </right>
      <top/>
      <bottom/>
      <diagonal/>
    </border>
    <border>
      <left style="thin">
        <color theme="1" tint="0.499984740745262"/>
      </left>
      <right style="dotted">
        <color indexed="64"/>
      </right>
      <top/>
      <bottom style="thin">
        <color theme="1" tint="0.499984740745262"/>
      </bottom>
      <diagonal/>
    </border>
    <border>
      <left style="dotted">
        <color indexed="64"/>
      </left>
      <right/>
      <top/>
      <bottom style="medium">
        <color theme="1" tint="0.499984740745262"/>
      </bottom>
      <diagonal/>
    </border>
    <border>
      <left style="dotted">
        <color indexed="64"/>
      </left>
      <right style="thin">
        <color theme="1" tint="0.499984740745262"/>
      </right>
      <top/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dotted">
        <color indexed="64"/>
      </right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medium">
        <color theme="1" tint="0.499984740745262"/>
      </bottom>
      <diagonal/>
    </border>
    <border>
      <left/>
      <right style="dotted">
        <color theme="1" tint="0.499984740745262"/>
      </right>
      <top/>
      <bottom style="medium">
        <color theme="1" tint="0.499984740745262"/>
      </bottom>
      <diagonal/>
    </border>
    <border>
      <left style="dotted">
        <color theme="1" tint="0.499984740745262"/>
      </left>
      <right style="dotted">
        <color theme="1" tint="0.499984740745262"/>
      </right>
      <top/>
      <bottom style="medium">
        <color theme="1" tint="0.499984740745262"/>
      </bottom>
      <diagonal/>
    </border>
    <border>
      <left style="thin">
        <color theme="1" tint="0.499984740745262"/>
      </left>
      <right style="dotted">
        <color theme="1" tint="0.499984740745262"/>
      </right>
      <top/>
      <bottom style="medium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164" fontId="33" fillId="0" borderId="0" applyFont="0" applyFill="0" applyBorder="0" applyAlignment="0" applyProtection="0"/>
    <xf numFmtId="9" fontId="47" fillId="0" borderId="0" applyFont="0" applyFill="0" applyBorder="0" applyAlignment="0" applyProtection="0"/>
    <xf numFmtId="0" fontId="2" fillId="0" borderId="0"/>
  </cellStyleXfs>
  <cellXfs count="314">
    <xf numFmtId="0" fontId="0" fillId="0" borderId="0" xfId="0"/>
    <xf numFmtId="0" fontId="1" fillId="0" borderId="0" xfId="0" applyFont="1"/>
    <xf numFmtId="0" fontId="2" fillId="0" borderId="0" xfId="0" applyFont="1"/>
    <xf numFmtId="0" fontId="4" fillId="0" borderId="0" xfId="0" applyFont="1"/>
    <xf numFmtId="165" fontId="1" fillId="0" borderId="0" xfId="0" applyNumberFormat="1" applyFont="1"/>
    <xf numFmtId="0" fontId="5" fillId="0" borderId="0" xfId="0" applyFont="1"/>
    <xf numFmtId="166" fontId="1" fillId="0" borderId="0" xfId="0" applyNumberFormat="1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1" applyFont="1" applyAlignment="1" applyProtection="1"/>
    <xf numFmtId="0" fontId="11" fillId="0" borderId="0" xfId="1" applyFont="1" applyAlignment="1" applyProtection="1"/>
    <xf numFmtId="0" fontId="12" fillId="0" borderId="0" xfId="0" applyFont="1"/>
    <xf numFmtId="0" fontId="0" fillId="0" borderId="0" xfId="0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15" fillId="0" borderId="0" xfId="0" applyFont="1"/>
    <xf numFmtId="0" fontId="17" fillId="0" borderId="0" xfId="1" applyFont="1" applyAlignment="1" applyProtection="1"/>
    <xf numFmtId="0" fontId="16" fillId="0" borderId="0" xfId="0" applyFont="1"/>
    <xf numFmtId="0" fontId="13" fillId="2" borderId="1" xfId="0" applyFont="1" applyFill="1" applyBorder="1"/>
    <xf numFmtId="2" fontId="16" fillId="3" borderId="2" xfId="0" applyNumberFormat="1" applyFont="1" applyFill="1" applyBorder="1"/>
    <xf numFmtId="168" fontId="16" fillId="3" borderId="2" xfId="0" applyNumberFormat="1" applyFont="1" applyFill="1" applyBorder="1"/>
    <xf numFmtId="0" fontId="13" fillId="2" borderId="3" xfId="0" applyFont="1" applyFill="1" applyBorder="1"/>
    <xf numFmtId="0" fontId="13" fillId="0" borderId="4" xfId="0" applyFont="1" applyBorder="1"/>
    <xf numFmtId="2" fontId="13" fillId="0" borderId="0" xfId="0" applyNumberFormat="1" applyFont="1"/>
    <xf numFmtId="0" fontId="13" fillId="0" borderId="5" xfId="0" applyFont="1" applyBorder="1"/>
    <xf numFmtId="0" fontId="16" fillId="0" borderId="4" xfId="0" applyFont="1" applyBorder="1"/>
    <xf numFmtId="167" fontId="13" fillId="0" borderId="0" xfId="0" applyNumberFormat="1" applyFont="1"/>
    <xf numFmtId="0" fontId="13" fillId="0" borderId="6" xfId="0" applyFont="1" applyBorder="1"/>
    <xf numFmtId="167" fontId="13" fillId="0" borderId="7" xfId="0" applyNumberFormat="1" applyFont="1" applyBorder="1"/>
    <xf numFmtId="0" fontId="13" fillId="0" borderId="8" xfId="0" applyFont="1" applyBorder="1"/>
    <xf numFmtId="0" fontId="13" fillId="2" borderId="4" xfId="0" applyFont="1" applyFill="1" applyBorder="1"/>
    <xf numFmtId="2" fontId="16" fillId="3" borderId="0" xfId="0" applyNumberFormat="1" applyFont="1" applyFill="1"/>
    <xf numFmtId="0" fontId="13" fillId="2" borderId="5" xfId="0" applyFont="1" applyFill="1" applyBorder="1"/>
    <xf numFmtId="0" fontId="16" fillId="0" borderId="0" xfId="0" applyFont="1" applyAlignment="1">
      <alignment horizontal="center"/>
    </xf>
    <xf numFmtId="0" fontId="13" fillId="0" borderId="7" xfId="0" applyFont="1" applyBorder="1"/>
    <xf numFmtId="0" fontId="13" fillId="0" borderId="0" xfId="0" applyFont="1" applyAlignment="1">
      <alignment horizontal="center"/>
    </xf>
    <xf numFmtId="0" fontId="16" fillId="4" borderId="0" xfId="0" applyFont="1" applyFill="1"/>
    <xf numFmtId="165" fontId="13" fillId="0" borderId="0" xfId="0" applyNumberFormat="1" applyFont="1" applyAlignment="1">
      <alignment horizontal="right"/>
    </xf>
    <xf numFmtId="167" fontId="13" fillId="4" borderId="0" xfId="0" applyNumberFormat="1" applyFont="1" applyFill="1" applyAlignment="1">
      <alignment horizontal="right"/>
    </xf>
    <xf numFmtId="170" fontId="2" fillId="0" borderId="0" xfId="0" applyNumberFormat="1" applyFont="1" applyAlignment="1">
      <alignment horizontal="right"/>
    </xf>
    <xf numFmtId="2" fontId="13" fillId="0" borderId="0" xfId="0" applyNumberFormat="1" applyFont="1" applyAlignment="1">
      <alignment horizontal="right"/>
    </xf>
    <xf numFmtId="0" fontId="13" fillId="4" borderId="0" xfId="0" applyFont="1" applyFill="1" applyAlignment="1">
      <alignment horizontal="right"/>
    </xf>
    <xf numFmtId="0" fontId="13" fillId="0" borderId="0" xfId="0" applyFont="1" applyAlignment="1">
      <alignment horizontal="right"/>
    </xf>
    <xf numFmtId="169" fontId="13" fillId="0" borderId="0" xfId="0" applyNumberFormat="1" applyFont="1" applyAlignment="1">
      <alignment horizontal="right"/>
    </xf>
    <xf numFmtId="0" fontId="23" fillId="0" borderId="0" xfId="0" applyFont="1"/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170" fontId="13" fillId="0" borderId="0" xfId="0" applyNumberFormat="1" applyFont="1"/>
    <xf numFmtId="0" fontId="13" fillId="0" borderId="9" xfId="0" applyFont="1" applyBorder="1" applyAlignment="1">
      <alignment horizontal="center" vertical="center" wrapText="1"/>
    </xf>
    <xf numFmtId="0" fontId="13" fillId="0" borderId="10" xfId="0" applyFont="1" applyBorder="1"/>
    <xf numFmtId="0" fontId="13" fillId="0" borderId="10" xfId="0" applyFont="1" applyBorder="1" applyAlignment="1">
      <alignment horizontal="right"/>
    </xf>
    <xf numFmtId="0" fontId="13" fillId="0" borderId="11" xfId="0" applyFont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wrapText="1"/>
    </xf>
    <xf numFmtId="0" fontId="24" fillId="0" borderId="0" xfId="0" applyFont="1"/>
    <xf numFmtId="167" fontId="2" fillId="5" borderId="0" xfId="0" applyNumberFormat="1" applyFont="1" applyFill="1" applyAlignment="1">
      <alignment horizontal="right"/>
    </xf>
    <xf numFmtId="2" fontId="2" fillId="0" borderId="0" xfId="0" applyNumberFormat="1" applyFont="1" applyAlignment="1">
      <alignment horizontal="right"/>
    </xf>
    <xf numFmtId="168" fontId="13" fillId="0" borderId="0" xfId="0" applyNumberFormat="1" applyFont="1"/>
    <xf numFmtId="2" fontId="13" fillId="0" borderId="0" xfId="0" applyNumberFormat="1" applyFont="1" applyAlignment="1">
      <alignment horizontal="center" vertical="center"/>
    </xf>
    <xf numFmtId="1" fontId="13" fillId="0" borderId="0" xfId="0" applyNumberFormat="1" applyFont="1" applyAlignment="1">
      <alignment horizontal="center" vertical="center"/>
    </xf>
    <xf numFmtId="167" fontId="1" fillId="0" borderId="0" xfId="0" applyNumberFormat="1" applyFont="1"/>
    <xf numFmtId="2" fontId="1" fillId="0" borderId="0" xfId="0" applyNumberFormat="1" applyFont="1"/>
    <xf numFmtId="2" fontId="0" fillId="0" borderId="15" xfId="0" applyNumberFormat="1" applyBorder="1" applyAlignment="1">
      <alignment horizontal="center"/>
    </xf>
    <xf numFmtId="0" fontId="25" fillId="4" borderId="16" xfId="0" applyFont="1" applyFill="1" applyBorder="1" applyAlignment="1">
      <alignment horizontal="right"/>
    </xf>
    <xf numFmtId="0" fontId="25" fillId="4" borderId="16" xfId="0" applyFont="1" applyFill="1" applyBorder="1" applyAlignment="1">
      <alignment horizontal="left"/>
    </xf>
    <xf numFmtId="0" fontId="25" fillId="4" borderId="20" xfId="0" applyFont="1" applyFill="1" applyBorder="1" applyAlignment="1">
      <alignment horizontal="right"/>
    </xf>
    <xf numFmtId="0" fontId="25" fillId="4" borderId="20" xfId="0" applyFont="1" applyFill="1" applyBorder="1" applyAlignment="1">
      <alignment horizontal="left"/>
    </xf>
    <xf numFmtId="2" fontId="25" fillId="0" borderId="21" xfId="0" applyNumberFormat="1" applyFont="1" applyBorder="1" applyAlignment="1">
      <alignment horizontal="center"/>
    </xf>
    <xf numFmtId="0" fontId="25" fillId="4" borderId="23" xfId="0" applyFont="1" applyFill="1" applyBorder="1"/>
    <xf numFmtId="2" fontId="25" fillId="4" borderId="24" xfId="0" applyNumberFormat="1" applyFont="1" applyFill="1" applyBorder="1" applyAlignment="1">
      <alignment horizontal="left"/>
    </xf>
    <xf numFmtId="165" fontId="0" fillId="0" borderId="28" xfId="0" applyNumberFormat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165" fontId="0" fillId="0" borderId="31" xfId="0" applyNumberFormat="1" applyBorder="1" applyAlignment="1">
      <alignment horizontal="center"/>
    </xf>
    <xf numFmtId="0" fontId="25" fillId="4" borderId="23" xfId="0" applyFont="1" applyFill="1" applyBorder="1" applyAlignment="1">
      <alignment horizontal="right"/>
    </xf>
    <xf numFmtId="168" fontId="25" fillId="0" borderId="25" xfId="0" applyNumberFormat="1" applyFont="1" applyBorder="1" applyAlignment="1">
      <alignment horizontal="center"/>
    </xf>
    <xf numFmtId="168" fontId="0" fillId="0" borderId="27" xfId="0" applyNumberFormat="1" applyBorder="1" applyAlignment="1">
      <alignment horizontal="center"/>
    </xf>
    <xf numFmtId="168" fontId="0" fillId="0" borderId="29" xfId="0" applyNumberFormat="1" applyBorder="1" applyAlignment="1">
      <alignment horizontal="center"/>
    </xf>
    <xf numFmtId="165" fontId="25" fillId="0" borderId="26" xfId="0" applyNumberFormat="1" applyFont="1" applyBorder="1" applyAlignment="1">
      <alignment horizontal="center"/>
    </xf>
    <xf numFmtId="169" fontId="25" fillId="0" borderId="26" xfId="0" applyNumberFormat="1" applyFon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165" fontId="0" fillId="0" borderId="35" xfId="0" applyNumberFormat="1" applyBorder="1" applyAlignment="1">
      <alignment horizontal="center"/>
    </xf>
    <xf numFmtId="168" fontId="0" fillId="0" borderId="36" xfId="0" applyNumberFormat="1" applyBorder="1" applyAlignment="1">
      <alignment horizontal="center"/>
    </xf>
    <xf numFmtId="168" fontId="0" fillId="0" borderId="0" xfId="0" applyNumberFormat="1" applyAlignment="1">
      <alignment horizontal="center"/>
    </xf>
    <xf numFmtId="168" fontId="0" fillId="0" borderId="38" xfId="0" applyNumberFormat="1" applyBorder="1" applyAlignment="1">
      <alignment horizontal="center"/>
    </xf>
    <xf numFmtId="0" fontId="0" fillId="0" borderId="18" xfId="0" applyBorder="1"/>
    <xf numFmtId="0" fontId="0" fillId="0" borderId="20" xfId="0" applyBorder="1"/>
    <xf numFmtId="0" fontId="25" fillId="4" borderId="25" xfId="0" applyFont="1" applyFill="1" applyBorder="1" applyAlignment="1">
      <alignment horizontal="right"/>
    </xf>
    <xf numFmtId="2" fontId="25" fillId="4" borderId="41" xfId="0" applyNumberFormat="1" applyFont="1" applyFill="1" applyBorder="1" applyAlignment="1">
      <alignment horizontal="left"/>
    </xf>
    <xf numFmtId="168" fontId="25" fillId="0" borderId="36" xfId="0" applyNumberFormat="1" applyFont="1" applyBorder="1" applyAlignment="1">
      <alignment horizontal="center"/>
    </xf>
    <xf numFmtId="165" fontId="0" fillId="0" borderId="37" xfId="0" applyNumberFormat="1" applyBorder="1" applyAlignment="1">
      <alignment horizontal="center"/>
    </xf>
    <xf numFmtId="165" fontId="0" fillId="0" borderId="42" xfId="0" applyNumberFormat="1" applyBorder="1" applyAlignment="1">
      <alignment horizontal="center"/>
    </xf>
    <xf numFmtId="165" fontId="0" fillId="0" borderId="43" xfId="0" applyNumberFormat="1" applyBorder="1" applyAlignment="1">
      <alignment horizontal="center"/>
    </xf>
    <xf numFmtId="0" fontId="26" fillId="4" borderId="19" xfId="0" applyFont="1" applyFill="1" applyBorder="1" applyAlignment="1">
      <alignment horizontal="center" vertical="center" wrapText="1"/>
    </xf>
    <xf numFmtId="0" fontId="26" fillId="4" borderId="18" xfId="0" applyFont="1" applyFill="1" applyBorder="1" applyAlignment="1">
      <alignment horizontal="center" vertical="center" wrapText="1"/>
    </xf>
    <xf numFmtId="0" fontId="26" fillId="4" borderId="17" xfId="0" applyFont="1" applyFill="1" applyBorder="1" applyAlignment="1">
      <alignment horizontal="center" vertical="center" wrapText="1"/>
    </xf>
    <xf numFmtId="0" fontId="26" fillId="4" borderId="22" xfId="0" applyFont="1" applyFill="1" applyBorder="1" applyAlignment="1">
      <alignment horizontal="center" vertical="center" wrapText="1"/>
    </xf>
    <xf numFmtId="0" fontId="27" fillId="0" borderId="0" xfId="0" applyFont="1"/>
    <xf numFmtId="0" fontId="26" fillId="4" borderId="33" xfId="0" applyFont="1" applyFill="1" applyBorder="1" applyAlignment="1">
      <alignment horizontal="center" vertical="center" wrapText="1"/>
    </xf>
    <xf numFmtId="2" fontId="25" fillId="0" borderId="44" xfId="0" applyNumberFormat="1" applyFont="1" applyBorder="1" applyAlignment="1">
      <alignment horizontal="center"/>
    </xf>
    <xf numFmtId="165" fontId="25" fillId="0" borderId="45" xfId="0" applyNumberFormat="1" applyFont="1" applyBorder="1" applyAlignment="1">
      <alignment horizontal="center"/>
    </xf>
    <xf numFmtId="0" fontId="0" fillId="0" borderId="18" xfId="0" applyBorder="1" applyAlignment="1">
      <alignment horizontal="center"/>
    </xf>
    <xf numFmtId="168" fontId="0" fillId="0" borderId="18" xfId="0" applyNumberForma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168" fontId="25" fillId="0" borderId="23" xfId="0" applyNumberFormat="1" applyFont="1" applyBorder="1" applyAlignment="1">
      <alignment horizontal="center"/>
    </xf>
    <xf numFmtId="0" fontId="26" fillId="4" borderId="39" xfId="0" applyFont="1" applyFill="1" applyBorder="1" applyAlignment="1">
      <alignment horizontal="center" vertical="center" wrapText="1"/>
    </xf>
    <xf numFmtId="0" fontId="0" fillId="0" borderId="40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32" xfId="0" applyBorder="1" applyAlignment="1">
      <alignment horizontal="center"/>
    </xf>
    <xf numFmtId="168" fontId="25" fillId="0" borderId="16" xfId="0" applyNumberFormat="1" applyFont="1" applyBorder="1" applyAlignment="1">
      <alignment horizontal="center"/>
    </xf>
    <xf numFmtId="2" fontId="25" fillId="0" borderId="47" xfId="0" applyNumberFormat="1" applyFont="1" applyBorder="1" applyAlignment="1">
      <alignment horizontal="center"/>
    </xf>
    <xf numFmtId="168" fontId="25" fillId="0" borderId="20" xfId="0" applyNumberFormat="1" applyFont="1" applyBorder="1" applyAlignment="1">
      <alignment horizontal="center"/>
    </xf>
    <xf numFmtId="168" fontId="25" fillId="0" borderId="48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168" fontId="0" fillId="0" borderId="20" xfId="0" applyNumberFormat="1" applyBorder="1" applyAlignment="1">
      <alignment horizontal="center"/>
    </xf>
    <xf numFmtId="2" fontId="0" fillId="0" borderId="44" xfId="0" applyNumberFormat="1" applyBorder="1" applyAlignment="1">
      <alignment horizontal="center"/>
    </xf>
    <xf numFmtId="165" fontId="0" fillId="0" borderId="45" xfId="0" applyNumberFormat="1" applyBorder="1" applyAlignment="1">
      <alignment horizontal="center"/>
    </xf>
    <xf numFmtId="165" fontId="25" fillId="0" borderId="16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27" xfId="0" applyNumberFormat="1" applyBorder="1" applyAlignment="1">
      <alignment horizontal="center"/>
    </xf>
    <xf numFmtId="165" fontId="25" fillId="0" borderId="25" xfId="0" applyNumberFormat="1" applyFont="1" applyBorder="1" applyAlignment="1">
      <alignment horizontal="center"/>
    </xf>
    <xf numFmtId="0" fontId="0" fillId="0" borderId="49" xfId="0" applyBorder="1"/>
    <xf numFmtId="2" fontId="25" fillId="0" borderId="0" xfId="0" applyNumberFormat="1" applyFont="1" applyAlignment="1">
      <alignment horizontal="center"/>
    </xf>
    <xf numFmtId="169" fontId="25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0" fontId="25" fillId="0" borderId="0" xfId="0" applyFont="1" applyAlignment="1">
      <alignment horizontal="right"/>
    </xf>
    <xf numFmtId="0" fontId="25" fillId="0" borderId="0" xfId="0" applyFont="1" applyAlignment="1">
      <alignment horizontal="left"/>
    </xf>
    <xf numFmtId="2" fontId="25" fillId="0" borderId="0" xfId="0" applyNumberFormat="1" applyFont="1" applyAlignment="1">
      <alignment horizontal="left"/>
    </xf>
    <xf numFmtId="165" fontId="25" fillId="0" borderId="0" xfId="0" applyNumberFormat="1" applyFont="1" applyAlignment="1">
      <alignment horizontal="center"/>
    </xf>
    <xf numFmtId="168" fontId="25" fillId="0" borderId="0" xfId="0" applyNumberFormat="1" applyFont="1" applyAlignment="1">
      <alignment horizontal="center"/>
    </xf>
    <xf numFmtId="0" fontId="0" fillId="0" borderId="38" xfId="0" applyBorder="1"/>
    <xf numFmtId="0" fontId="0" fillId="6" borderId="0" xfId="0" applyFill="1"/>
    <xf numFmtId="0" fontId="26" fillId="4" borderId="50" xfId="0" applyFont="1" applyFill="1" applyBorder="1" applyAlignment="1">
      <alignment horizontal="center" vertical="center" wrapText="1"/>
    </xf>
    <xf numFmtId="0" fontId="26" fillId="4" borderId="51" xfId="0" applyFont="1" applyFill="1" applyBorder="1" applyAlignment="1">
      <alignment horizontal="center" vertical="center" wrapText="1"/>
    </xf>
    <xf numFmtId="0" fontId="26" fillId="4" borderId="20" xfId="0" applyFont="1" applyFill="1" applyBorder="1" applyAlignment="1">
      <alignment horizontal="center" vertical="center" wrapText="1"/>
    </xf>
    <xf numFmtId="0" fontId="26" fillId="4" borderId="52" xfId="0" applyFont="1" applyFill="1" applyBorder="1" applyAlignment="1">
      <alignment horizontal="center" vertical="center" wrapText="1"/>
    </xf>
    <xf numFmtId="0" fontId="26" fillId="4" borderId="24" xfId="0" applyFont="1" applyFill="1" applyBorder="1" applyAlignment="1">
      <alignment horizontal="center" vertical="center" wrapText="1"/>
    </xf>
    <xf numFmtId="0" fontId="26" fillId="4" borderId="53" xfId="0" applyFont="1" applyFill="1" applyBorder="1" applyAlignment="1">
      <alignment horizontal="center" vertical="center" wrapText="1"/>
    </xf>
    <xf numFmtId="0" fontId="13" fillId="0" borderId="7" xfId="0" applyFont="1" applyBorder="1" applyAlignment="1">
      <alignment horizontal="center"/>
    </xf>
    <xf numFmtId="165" fontId="13" fillId="0" borderId="7" xfId="0" applyNumberFormat="1" applyFont="1" applyBorder="1" applyAlignment="1">
      <alignment horizontal="right"/>
    </xf>
    <xf numFmtId="170" fontId="2" fillId="0" borderId="7" xfId="0" applyNumberFormat="1" applyFont="1" applyBorder="1" applyAlignment="1">
      <alignment horizontal="right"/>
    </xf>
    <xf numFmtId="170" fontId="13" fillId="0" borderId="7" xfId="0" applyNumberFormat="1" applyFont="1" applyBorder="1"/>
    <xf numFmtId="169" fontId="13" fillId="0" borderId="7" xfId="0" applyNumberFormat="1" applyFont="1" applyBorder="1" applyAlignment="1">
      <alignment horizontal="right"/>
    </xf>
    <xf numFmtId="2" fontId="13" fillId="0" borderId="7" xfId="0" applyNumberFormat="1" applyFont="1" applyBorder="1" applyAlignment="1">
      <alignment horizontal="right"/>
    </xf>
    <xf numFmtId="2" fontId="13" fillId="0" borderId="0" xfId="0" applyNumberFormat="1" applyFont="1" applyAlignment="1">
      <alignment horizontal="center"/>
    </xf>
    <xf numFmtId="0" fontId="13" fillId="0" borderId="7" xfId="0" applyFont="1" applyBorder="1" applyAlignment="1">
      <alignment horizontal="center" vertical="center"/>
    </xf>
    <xf numFmtId="167" fontId="13" fillId="0" borderId="7" xfId="0" applyNumberFormat="1" applyFont="1" applyBorder="1" applyAlignment="1">
      <alignment horizontal="center" vertical="center"/>
    </xf>
    <xf numFmtId="171" fontId="2" fillId="0" borderId="0" xfId="0" applyNumberFormat="1" applyFont="1" applyAlignment="1">
      <alignment horizontal="right"/>
    </xf>
    <xf numFmtId="0" fontId="28" fillId="0" borderId="0" xfId="0" applyFont="1" applyAlignment="1">
      <alignment horizontal="center"/>
    </xf>
    <xf numFmtId="0" fontId="0" fillId="0" borderId="54" xfId="0" applyBorder="1"/>
    <xf numFmtId="0" fontId="0" fillId="7" borderId="54" xfId="0" applyFill="1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54" xfId="0" applyBorder="1" applyAlignment="1">
      <alignment horizontal="left" vertical="center" wrapText="1"/>
    </xf>
    <xf numFmtId="0" fontId="0" fillId="0" borderId="54" xfId="0" applyBorder="1" applyAlignment="1">
      <alignment horizontal="center" vertical="center"/>
    </xf>
    <xf numFmtId="0" fontId="28" fillId="0" borderId="0" xfId="0" applyFont="1"/>
    <xf numFmtId="0" fontId="28" fillId="8" borderId="54" xfId="0" applyFont="1" applyFill="1" applyBorder="1" applyAlignment="1">
      <alignment horizontal="center"/>
    </xf>
    <xf numFmtId="0" fontId="0" fillId="8" borderId="54" xfId="0" applyFill="1" applyBorder="1" applyAlignment="1">
      <alignment horizontal="center"/>
    </xf>
    <xf numFmtId="0" fontId="0" fillId="9" borderId="54" xfId="0" applyFill="1" applyBorder="1" applyAlignment="1">
      <alignment horizontal="center" vertical="center"/>
    </xf>
    <xf numFmtId="0" fontId="0" fillId="8" borderId="54" xfId="0" applyFill="1" applyBorder="1" applyAlignment="1">
      <alignment horizontal="center" wrapText="1"/>
    </xf>
    <xf numFmtId="0" fontId="0" fillId="10" borderId="54" xfId="0" applyFill="1" applyBorder="1" applyAlignment="1">
      <alignment horizontal="center" vertical="center" wrapText="1"/>
    </xf>
    <xf numFmtId="0" fontId="0" fillId="10" borderId="54" xfId="0" applyFill="1" applyBorder="1" applyAlignment="1">
      <alignment horizontal="center" vertical="center"/>
    </xf>
    <xf numFmtId="2" fontId="0" fillId="7" borderId="54" xfId="0" applyNumberFormat="1" applyFill="1" applyBorder="1" applyAlignment="1">
      <alignment horizontal="center"/>
    </xf>
    <xf numFmtId="2" fontId="0" fillId="7" borderId="54" xfId="0" applyNumberFormat="1" applyFill="1" applyBorder="1" applyAlignment="1">
      <alignment horizontal="center" vertical="center"/>
    </xf>
    <xf numFmtId="0" fontId="1" fillId="0" borderId="54" xfId="0" applyFont="1" applyBorder="1"/>
    <xf numFmtId="0" fontId="1" fillId="7" borderId="54" xfId="0" applyFon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2" fontId="0" fillId="0" borderId="54" xfId="0" applyNumberFormat="1" applyBorder="1" applyAlignment="1">
      <alignment horizontal="center"/>
    </xf>
    <xf numFmtId="0" fontId="1" fillId="0" borderId="54" xfId="0" applyFont="1" applyBorder="1" applyAlignment="1">
      <alignment vertical="center" wrapText="1"/>
    </xf>
    <xf numFmtId="0" fontId="1" fillId="0" borderId="54" xfId="0" applyFont="1" applyBorder="1" applyAlignment="1">
      <alignment horizontal="center" vertical="center"/>
    </xf>
    <xf numFmtId="2" fontId="1" fillId="7" borderId="54" xfId="0" applyNumberFormat="1" applyFont="1" applyFill="1" applyBorder="1" applyAlignment="1">
      <alignment horizontal="center" vertical="center"/>
    </xf>
    <xf numFmtId="0" fontId="2" fillId="0" borderId="54" xfId="0" applyFont="1" applyBorder="1" applyAlignment="1">
      <alignment horizontal="center"/>
    </xf>
    <xf numFmtId="168" fontId="31" fillId="0" borderId="54" xfId="0" applyNumberFormat="1" applyFont="1" applyBorder="1" applyAlignment="1">
      <alignment horizontal="center"/>
    </xf>
    <xf numFmtId="0" fontId="0" fillId="0" borderId="54" xfId="0" applyBorder="1" applyAlignment="1">
      <alignment vertical="center" wrapText="1"/>
    </xf>
    <xf numFmtId="2" fontId="0" fillId="0" borderId="54" xfId="0" applyNumberFormat="1" applyBorder="1" applyAlignment="1">
      <alignment horizontal="center" vertical="center"/>
    </xf>
    <xf numFmtId="2" fontId="2" fillId="5" borderId="0" xfId="0" applyNumberFormat="1" applyFont="1" applyFill="1" applyAlignment="1">
      <alignment horizontal="right"/>
    </xf>
    <xf numFmtId="164" fontId="0" fillId="0" borderId="0" xfId="0" applyNumberFormat="1"/>
    <xf numFmtId="172" fontId="0" fillId="0" borderId="0" xfId="0" applyNumberFormat="1"/>
    <xf numFmtId="2" fontId="0" fillId="0" borderId="0" xfId="0" applyNumberFormat="1"/>
    <xf numFmtId="168" fontId="1" fillId="0" borderId="0" xfId="0" applyNumberFormat="1" applyFont="1"/>
    <xf numFmtId="0" fontId="1" fillId="0" borderId="0" xfId="0" applyFont="1" applyAlignment="1">
      <alignment horizontal="center"/>
    </xf>
    <xf numFmtId="1" fontId="31" fillId="0" borderId="54" xfId="0" applyNumberFormat="1" applyFont="1" applyBorder="1" applyAlignment="1">
      <alignment horizontal="center"/>
    </xf>
    <xf numFmtId="172" fontId="0" fillId="0" borderId="0" xfId="2" applyNumberFormat="1" applyFont="1"/>
    <xf numFmtId="1" fontId="0" fillId="0" borderId="0" xfId="0" applyNumberFormat="1"/>
    <xf numFmtId="0" fontId="35" fillId="0" borderId="0" xfId="0" applyFont="1"/>
    <xf numFmtId="0" fontId="36" fillId="0" borderId="0" xfId="0" applyFont="1" applyAlignment="1">
      <alignment vertical="center" wrapText="1"/>
    </xf>
    <xf numFmtId="0" fontId="38" fillId="0" borderId="0" xfId="0" applyFont="1"/>
    <xf numFmtId="0" fontId="39" fillId="0" borderId="0" xfId="0" applyFont="1"/>
    <xf numFmtId="0" fontId="40" fillId="0" borderId="63" xfId="0" applyFont="1" applyBorder="1" applyAlignment="1">
      <alignment horizontal="center"/>
    </xf>
    <xf numFmtId="0" fontId="38" fillId="0" borderId="0" xfId="0" applyFont="1" applyAlignment="1">
      <alignment horizontal="center"/>
    </xf>
    <xf numFmtId="179" fontId="38" fillId="0" borderId="63" xfId="0" applyNumberFormat="1" applyFont="1" applyBorder="1" applyAlignment="1">
      <alignment horizontal="center" vertical="center"/>
    </xf>
    <xf numFmtId="179" fontId="38" fillId="0" borderId="64" xfId="0" applyNumberFormat="1" applyFont="1" applyBorder="1" applyAlignment="1">
      <alignment horizontal="center" vertical="center"/>
    </xf>
    <xf numFmtId="178" fontId="38" fillId="0" borderId="64" xfId="0" applyNumberFormat="1" applyFont="1" applyBorder="1" applyAlignment="1">
      <alignment horizontal="center" vertical="center"/>
    </xf>
    <xf numFmtId="177" fontId="42" fillId="0" borderId="65" xfId="0" applyNumberFormat="1" applyFont="1" applyBorder="1" applyAlignment="1">
      <alignment horizontal="center"/>
    </xf>
    <xf numFmtId="0" fontId="40" fillId="0" borderId="71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180" fontId="38" fillId="0" borderId="63" xfId="0" applyNumberFormat="1" applyFont="1" applyBorder="1" applyAlignment="1">
      <alignment horizontal="center" vertical="center"/>
    </xf>
    <xf numFmtId="176" fontId="38" fillId="0" borderId="0" xfId="0" applyNumberFormat="1" applyFont="1" applyAlignment="1">
      <alignment horizontal="center" vertical="center"/>
    </xf>
    <xf numFmtId="181" fontId="42" fillId="0" borderId="64" xfId="0" applyNumberFormat="1" applyFont="1" applyBorder="1" applyAlignment="1">
      <alignment horizontal="center"/>
    </xf>
    <xf numFmtId="173" fontId="42" fillId="0" borderId="0" xfId="0" applyNumberFormat="1" applyFont="1" applyAlignment="1">
      <alignment horizontal="center"/>
    </xf>
    <xf numFmtId="182" fontId="42" fillId="0" borderId="65" xfId="0" applyNumberFormat="1" applyFont="1" applyBorder="1" applyAlignment="1">
      <alignment horizontal="center" vertical="center"/>
    </xf>
    <xf numFmtId="174" fontId="42" fillId="0" borderId="0" xfId="0" applyNumberFormat="1" applyFont="1" applyAlignment="1">
      <alignment horizontal="center" vertical="center"/>
    </xf>
    <xf numFmtId="0" fontId="39" fillId="0" borderId="59" xfId="0" applyFont="1" applyBorder="1"/>
    <xf numFmtId="10" fontId="40" fillId="0" borderId="64" xfId="0" applyNumberFormat="1" applyFont="1" applyBorder="1" applyAlignment="1">
      <alignment horizontal="center" vertical="center"/>
    </xf>
    <xf numFmtId="175" fontId="40" fillId="0" borderId="0" xfId="0" applyNumberFormat="1" applyFont="1" applyAlignment="1">
      <alignment horizontal="center" vertical="center"/>
    </xf>
    <xf numFmtId="175" fontId="43" fillId="0" borderId="0" xfId="0" applyNumberFormat="1" applyFont="1" applyAlignment="1">
      <alignment horizontal="center" vertical="center"/>
    </xf>
    <xf numFmtId="0" fontId="44" fillId="12" borderId="61" xfId="0" applyFont="1" applyFill="1" applyBorder="1" applyAlignment="1">
      <alignment horizontal="center" vertical="center"/>
    </xf>
    <xf numFmtId="0" fontId="44" fillId="12" borderId="60" xfId="0" applyFont="1" applyFill="1" applyBorder="1" applyAlignment="1">
      <alignment horizontal="center"/>
    </xf>
    <xf numFmtId="0" fontId="44" fillId="12" borderId="70" xfId="0" applyFont="1" applyFill="1" applyBorder="1" applyAlignment="1">
      <alignment horizontal="center" vertical="center"/>
    </xf>
    <xf numFmtId="0" fontId="44" fillId="12" borderId="66" xfId="0" applyFont="1" applyFill="1" applyBorder="1" applyAlignment="1">
      <alignment horizontal="center" vertical="center"/>
    </xf>
    <xf numFmtId="0" fontId="44" fillId="12" borderId="69" xfId="0" applyFont="1" applyFill="1" applyBorder="1" applyAlignment="1">
      <alignment horizontal="center" vertical="center"/>
    </xf>
    <xf numFmtId="0" fontId="44" fillId="12" borderId="67" xfId="0" applyFont="1" applyFill="1" applyBorder="1" applyAlignment="1">
      <alignment horizontal="center" vertical="center"/>
    </xf>
    <xf numFmtId="0" fontId="44" fillId="12" borderId="62" xfId="0" applyFont="1" applyFill="1" applyBorder="1" applyAlignment="1">
      <alignment horizontal="center" vertical="center"/>
    </xf>
    <xf numFmtId="0" fontId="44" fillId="13" borderId="59" xfId="0" applyFont="1" applyFill="1" applyBorder="1" applyAlignment="1">
      <alignment horizontal="center"/>
    </xf>
    <xf numFmtId="0" fontId="41" fillId="0" borderId="68" xfId="0" applyFont="1" applyBorder="1" applyAlignment="1">
      <alignment horizontal="center"/>
    </xf>
    <xf numFmtId="185" fontId="38" fillId="0" borderId="64" xfId="0" applyNumberFormat="1" applyFont="1" applyBorder="1" applyAlignment="1">
      <alignment horizontal="center" vertical="center"/>
    </xf>
    <xf numFmtId="185" fontId="38" fillId="0" borderId="63" xfId="0" applyNumberFormat="1" applyFont="1" applyBorder="1" applyAlignment="1">
      <alignment horizontal="center" vertical="center"/>
    </xf>
    <xf numFmtId="186" fontId="38" fillId="0" borderId="63" xfId="0" applyNumberFormat="1" applyFont="1" applyBorder="1" applyAlignment="1">
      <alignment horizontal="center" vertical="center"/>
    </xf>
    <xf numFmtId="184" fontId="38" fillId="0" borderId="59" xfId="0" applyNumberFormat="1" applyFont="1" applyBorder="1" applyAlignment="1">
      <alignment horizontal="center" vertical="center"/>
    </xf>
    <xf numFmtId="0" fontId="39" fillId="0" borderId="63" xfId="0" applyFont="1" applyBorder="1"/>
    <xf numFmtId="186" fontId="38" fillId="0" borderId="64" xfId="0" applyNumberFormat="1" applyFont="1" applyBorder="1" applyAlignment="1">
      <alignment horizontal="center" vertical="center"/>
    </xf>
    <xf numFmtId="186" fontId="38" fillId="0" borderId="65" xfId="0" applyNumberFormat="1" applyFont="1" applyBorder="1" applyAlignment="1">
      <alignment horizontal="center" vertical="center"/>
    </xf>
    <xf numFmtId="0" fontId="44" fillId="14" borderId="59" xfId="0" applyFont="1" applyFill="1" applyBorder="1" applyAlignment="1">
      <alignment horizontal="center"/>
    </xf>
    <xf numFmtId="188" fontId="38" fillId="0" borderId="63" xfId="0" applyNumberFormat="1" applyFont="1" applyBorder="1" applyAlignment="1">
      <alignment horizontal="center" vertical="center"/>
    </xf>
    <xf numFmtId="188" fontId="38" fillId="0" borderId="64" xfId="0" applyNumberFormat="1" applyFont="1" applyBorder="1" applyAlignment="1">
      <alignment horizontal="center" vertical="center"/>
    </xf>
    <xf numFmtId="188" fontId="38" fillId="0" borderId="65" xfId="0" applyNumberFormat="1" applyFont="1" applyBorder="1" applyAlignment="1">
      <alignment horizontal="center" vertical="center"/>
    </xf>
    <xf numFmtId="191" fontId="38" fillId="0" borderId="64" xfId="0" applyNumberFormat="1" applyFont="1" applyBorder="1" applyAlignment="1">
      <alignment horizontal="center" vertical="center"/>
    </xf>
    <xf numFmtId="168" fontId="38" fillId="0" borderId="0" xfId="0" applyNumberFormat="1" applyFont="1"/>
    <xf numFmtId="193" fontId="38" fillId="0" borderId="64" xfId="0" applyNumberFormat="1" applyFont="1" applyBorder="1" applyAlignment="1">
      <alignment horizontal="center" vertical="center"/>
    </xf>
    <xf numFmtId="194" fontId="40" fillId="0" borderId="71" xfId="0" applyNumberFormat="1" applyFont="1" applyBorder="1" applyAlignment="1">
      <alignment horizontal="center" vertical="center"/>
    </xf>
    <xf numFmtId="1" fontId="35" fillId="0" borderId="0" xfId="0" applyNumberFormat="1" applyFont="1"/>
    <xf numFmtId="0" fontId="44" fillId="12" borderId="0" xfId="0" applyFont="1" applyFill="1" applyAlignment="1">
      <alignment horizontal="center" vertical="center"/>
    </xf>
    <xf numFmtId="195" fontId="38" fillId="0" borderId="59" xfId="0" applyNumberFormat="1" applyFont="1" applyBorder="1" applyAlignment="1">
      <alignment horizontal="center" vertical="center"/>
    </xf>
    <xf numFmtId="197" fontId="38" fillId="0" borderId="64" xfId="0" applyNumberFormat="1" applyFont="1" applyBorder="1" applyAlignment="1">
      <alignment horizontal="center" vertical="center"/>
    </xf>
    <xf numFmtId="196" fontId="38" fillId="0" borderId="63" xfId="0" applyNumberFormat="1" applyFont="1" applyBorder="1" applyAlignment="1">
      <alignment horizontal="center" vertical="center"/>
    </xf>
    <xf numFmtId="183" fontId="45" fillId="0" borderId="65" xfId="0" applyNumberFormat="1" applyFont="1" applyBorder="1" applyAlignment="1">
      <alignment horizontal="center" vertical="center"/>
    </xf>
    <xf numFmtId="187" fontId="46" fillId="0" borderId="72" xfId="0" applyNumberFormat="1" applyFont="1" applyBorder="1" applyAlignment="1">
      <alignment horizontal="center" vertical="center"/>
    </xf>
    <xf numFmtId="187" fontId="46" fillId="0" borderId="74" xfId="0" applyNumberFormat="1" applyFont="1" applyBorder="1" applyAlignment="1">
      <alignment horizontal="center" vertical="center"/>
    </xf>
    <xf numFmtId="183" fontId="46" fillId="0" borderId="65" xfId="0" applyNumberFormat="1" applyFont="1" applyBorder="1" applyAlignment="1">
      <alignment horizontal="center" vertical="center"/>
    </xf>
    <xf numFmtId="0" fontId="38" fillId="0" borderId="63" xfId="0" applyFont="1" applyBorder="1"/>
    <xf numFmtId="0" fontId="38" fillId="0" borderId="64" xfId="0" applyFont="1" applyBorder="1"/>
    <xf numFmtId="0" fontId="39" fillId="0" borderId="64" xfId="0" applyFont="1" applyBorder="1"/>
    <xf numFmtId="0" fontId="39" fillId="0" borderId="65" xfId="0" applyFont="1" applyBorder="1"/>
    <xf numFmtId="179" fontId="38" fillId="0" borderId="75" xfId="0" applyNumberFormat="1" applyFont="1" applyBorder="1" applyAlignment="1">
      <alignment horizontal="center" vertical="center"/>
    </xf>
    <xf numFmtId="178" fontId="38" fillId="0" borderId="76" xfId="0" applyNumberFormat="1" applyFont="1" applyBorder="1" applyAlignment="1">
      <alignment horizontal="center" vertical="center"/>
    </xf>
    <xf numFmtId="189" fontId="38" fillId="0" borderId="76" xfId="0" applyNumberFormat="1" applyFont="1" applyBorder="1" applyAlignment="1">
      <alignment horizontal="center" vertical="center"/>
    </xf>
    <xf numFmtId="193" fontId="38" fillId="0" borderId="76" xfId="0" applyNumberFormat="1" applyFont="1" applyBorder="1" applyAlignment="1">
      <alignment horizontal="center" vertical="center"/>
    </xf>
    <xf numFmtId="193" fontId="42" fillId="0" borderId="69" xfId="0" applyNumberFormat="1" applyFont="1" applyBorder="1" applyAlignment="1">
      <alignment horizontal="center"/>
    </xf>
    <xf numFmtId="190" fontId="38" fillId="0" borderId="75" xfId="0" applyNumberFormat="1" applyFont="1" applyBorder="1" applyAlignment="1">
      <alignment horizontal="center" vertical="center"/>
    </xf>
    <xf numFmtId="192" fontId="38" fillId="0" borderId="69" xfId="0" applyNumberFormat="1" applyFont="1" applyBorder="1" applyAlignment="1">
      <alignment horizontal="center" vertical="center"/>
    </xf>
    <xf numFmtId="194" fontId="40" fillId="0" borderId="77" xfId="0" applyNumberFormat="1" applyFont="1" applyBorder="1" applyAlignment="1">
      <alignment horizontal="center" vertical="center"/>
    </xf>
    <xf numFmtId="0" fontId="44" fillId="12" borderId="59" xfId="0" applyFont="1" applyFill="1" applyBorder="1" applyAlignment="1">
      <alignment horizontal="center" vertical="center"/>
    </xf>
    <xf numFmtId="9" fontId="48" fillId="0" borderId="59" xfId="3" applyFont="1" applyBorder="1" applyAlignment="1">
      <alignment horizontal="center" vertical="center"/>
    </xf>
    <xf numFmtId="176" fontId="38" fillId="0" borderId="64" xfId="0" applyNumberFormat="1" applyFont="1" applyBorder="1" applyAlignment="1">
      <alignment horizontal="center" vertical="center"/>
    </xf>
    <xf numFmtId="176" fontId="38" fillId="0" borderId="65" xfId="0" applyNumberFormat="1" applyFont="1" applyBorder="1" applyAlignment="1">
      <alignment horizontal="center" vertical="center"/>
    </xf>
    <xf numFmtId="189" fontId="38" fillId="0" borderId="65" xfId="0" applyNumberFormat="1" applyFont="1" applyBorder="1" applyAlignment="1">
      <alignment horizontal="center" vertical="center"/>
    </xf>
    <xf numFmtId="194" fontId="40" fillId="0" borderId="59" xfId="0" applyNumberFormat="1" applyFont="1" applyBorder="1" applyAlignment="1">
      <alignment horizontal="center" vertical="center"/>
    </xf>
    <xf numFmtId="0" fontId="40" fillId="0" borderId="59" xfId="0" applyFont="1" applyBorder="1" applyAlignment="1">
      <alignment horizontal="center" vertical="center"/>
    </xf>
    <xf numFmtId="0" fontId="44" fillId="12" borderId="76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74" xfId="0" applyFont="1" applyBorder="1" applyAlignment="1">
      <alignment horizontal="center" vertical="center"/>
    </xf>
    <xf numFmtId="0" fontId="44" fillId="12" borderId="75" xfId="0" applyFont="1" applyFill="1" applyBorder="1" applyAlignment="1">
      <alignment horizontal="center" vertical="center"/>
    </xf>
    <xf numFmtId="0" fontId="44" fillId="12" borderId="54" xfId="0" applyFont="1" applyFill="1" applyBorder="1" applyAlignment="1">
      <alignment horizontal="center" vertical="center"/>
    </xf>
    <xf numFmtId="0" fontId="44" fillId="12" borderId="79" xfId="0" applyFont="1" applyFill="1" applyBorder="1" applyAlignment="1">
      <alignment horizontal="center" vertical="center"/>
    </xf>
    <xf numFmtId="0" fontId="44" fillId="12" borderId="78" xfId="0" applyFont="1" applyFill="1" applyBorder="1" applyAlignment="1">
      <alignment horizontal="center" vertical="center"/>
    </xf>
    <xf numFmtId="2" fontId="38" fillId="0" borderId="74" xfId="0" applyNumberFormat="1" applyFont="1" applyBorder="1" applyAlignment="1">
      <alignment horizontal="center" vertical="center"/>
    </xf>
    <xf numFmtId="168" fontId="38" fillId="0" borderId="74" xfId="0" applyNumberFormat="1" applyFont="1" applyBorder="1" applyAlignment="1">
      <alignment horizontal="center" vertical="center"/>
    </xf>
    <xf numFmtId="0" fontId="44" fillId="12" borderId="80" xfId="0" applyFont="1" applyFill="1" applyBorder="1" applyAlignment="1">
      <alignment horizontal="center"/>
    </xf>
    <xf numFmtId="200" fontId="38" fillId="0" borderId="64" xfId="0" applyNumberFormat="1" applyFont="1" applyBorder="1" applyAlignment="1">
      <alignment horizontal="center" vertical="center"/>
    </xf>
    <xf numFmtId="199" fontId="38" fillId="0" borderId="65" xfId="0" applyNumberFormat="1" applyFont="1" applyBorder="1" applyAlignment="1">
      <alignment horizontal="center" vertical="center"/>
    </xf>
    <xf numFmtId="202" fontId="38" fillId="0" borderId="64" xfId="0" applyNumberFormat="1" applyFont="1" applyBorder="1" applyAlignment="1">
      <alignment horizontal="center" vertical="center"/>
    </xf>
    <xf numFmtId="203" fontId="40" fillId="0" borderId="74" xfId="0" applyNumberFormat="1" applyFont="1" applyBorder="1" applyAlignment="1">
      <alignment horizontal="center" vertical="center"/>
    </xf>
    <xf numFmtId="2" fontId="41" fillId="0" borderId="63" xfId="0" applyNumberFormat="1" applyFont="1" applyBorder="1" applyAlignment="1">
      <alignment horizontal="center" vertical="center"/>
    </xf>
    <xf numFmtId="2" fontId="41" fillId="0" borderId="64" xfId="0" applyNumberFormat="1" applyFont="1" applyBorder="1" applyAlignment="1">
      <alignment horizontal="center" vertical="center"/>
    </xf>
    <xf numFmtId="2" fontId="41" fillId="0" borderId="65" xfId="0" applyNumberFormat="1" applyFont="1" applyBorder="1" applyAlignment="1">
      <alignment horizontal="center" vertical="center"/>
    </xf>
    <xf numFmtId="0" fontId="49" fillId="0" borderId="0" xfId="0" applyFont="1"/>
    <xf numFmtId="0" fontId="50" fillId="0" borderId="0" xfId="0" applyFont="1"/>
    <xf numFmtId="201" fontId="49" fillId="0" borderId="0" xfId="0" applyNumberFormat="1" applyFont="1"/>
    <xf numFmtId="3" fontId="50" fillId="0" borderId="0" xfId="0" applyNumberFormat="1" applyFont="1"/>
    <xf numFmtId="0" fontId="51" fillId="0" borderId="0" xfId="0" applyFont="1"/>
    <xf numFmtId="204" fontId="49" fillId="0" borderId="0" xfId="0" applyNumberFormat="1" applyFont="1"/>
    <xf numFmtId="205" fontId="38" fillId="0" borderId="65" xfId="0" applyNumberFormat="1" applyFont="1" applyBorder="1" applyAlignment="1">
      <alignment horizontal="center" vertical="center"/>
    </xf>
    <xf numFmtId="2" fontId="38" fillId="0" borderId="0" xfId="0" applyNumberFormat="1" applyFont="1"/>
    <xf numFmtId="177" fontId="38" fillId="0" borderId="65" xfId="0" applyNumberFormat="1" applyFont="1" applyBorder="1" applyAlignment="1">
      <alignment horizontal="center" vertical="center"/>
    </xf>
    <xf numFmtId="0" fontId="28" fillId="0" borderId="7" xfId="0" applyFont="1" applyBorder="1" applyAlignment="1">
      <alignment horizontal="center"/>
    </xf>
    <xf numFmtId="0" fontId="28" fillId="0" borderId="6" xfId="0" applyFont="1" applyBorder="1" applyAlignment="1">
      <alignment horizontal="center"/>
    </xf>
    <xf numFmtId="0" fontId="0" fillId="0" borderId="0" xfId="0" applyAlignment="1">
      <alignment horizontal="center"/>
    </xf>
    <xf numFmtId="0" fontId="29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2" fontId="0" fillId="0" borderId="54" xfId="0" applyNumberFormat="1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8" borderId="56" xfId="0" applyFill="1" applyBorder="1" applyAlignment="1">
      <alignment horizontal="center" vertical="center" wrapText="1"/>
    </xf>
    <xf numFmtId="0" fontId="0" fillId="8" borderId="57" xfId="0" applyFill="1" applyBorder="1" applyAlignment="1">
      <alignment horizontal="center" vertical="center" wrapText="1"/>
    </xf>
    <xf numFmtId="0" fontId="0" fillId="0" borderId="5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58" xfId="0" applyBorder="1" applyAlignment="1">
      <alignment horizontal="center"/>
    </xf>
    <xf numFmtId="0" fontId="37" fillId="0" borderId="0" xfId="0" applyFont="1" applyAlignment="1">
      <alignment horizontal="center" vertical="center" wrapText="1"/>
    </xf>
    <xf numFmtId="0" fontId="37" fillId="0" borderId="7" xfId="0" applyFont="1" applyBorder="1" applyAlignment="1">
      <alignment horizontal="center" vertical="center" wrapText="1"/>
    </xf>
    <xf numFmtId="0" fontId="34" fillId="0" borderId="0" xfId="0" applyFont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38" fillId="0" borderId="55" xfId="0" applyFont="1" applyBorder="1" applyAlignment="1">
      <alignment horizontal="center"/>
    </xf>
    <xf numFmtId="0" fontId="38" fillId="0" borderId="10" xfId="0" applyFont="1" applyBorder="1" applyAlignment="1">
      <alignment horizontal="center"/>
    </xf>
    <xf numFmtId="0" fontId="38" fillId="0" borderId="58" xfId="0" applyFont="1" applyBorder="1" applyAlignment="1">
      <alignment horizontal="center"/>
    </xf>
    <xf numFmtId="0" fontId="38" fillId="0" borderId="54" xfId="0" applyFont="1" applyBorder="1" applyAlignment="1">
      <alignment horizontal="center"/>
    </xf>
    <xf numFmtId="0" fontId="32" fillId="11" borderId="54" xfId="0" applyFont="1" applyFill="1" applyBorder="1" applyAlignment="1">
      <alignment horizontal="center"/>
    </xf>
    <xf numFmtId="0" fontId="16" fillId="4" borderId="13" xfId="0" applyFont="1" applyFill="1" applyBorder="1" applyAlignment="1">
      <alignment horizontal="center" vertical="center"/>
    </xf>
    <xf numFmtId="0" fontId="16" fillId="4" borderId="10" xfId="0" applyFont="1" applyFill="1" applyBorder="1" applyAlignment="1">
      <alignment horizontal="center" vertical="center"/>
    </xf>
    <xf numFmtId="0" fontId="16" fillId="4" borderId="14" xfId="0" applyFont="1" applyFill="1" applyBorder="1" applyAlignment="1">
      <alignment horizontal="center" vertical="center"/>
    </xf>
    <xf numFmtId="0" fontId="44" fillId="12" borderId="0" xfId="0" applyFont="1" applyFill="1" applyBorder="1" applyAlignment="1">
      <alignment horizontal="center" vertical="center"/>
    </xf>
    <xf numFmtId="206" fontId="38" fillId="0" borderId="65" xfId="0" applyNumberFormat="1" applyFont="1" applyBorder="1" applyAlignment="1">
      <alignment horizontal="center" vertical="center"/>
    </xf>
    <xf numFmtId="188" fontId="38" fillId="0" borderId="59" xfId="0" applyNumberFormat="1" applyFont="1" applyBorder="1" applyAlignment="1">
      <alignment horizontal="center" vertical="center"/>
    </xf>
    <xf numFmtId="186" fontId="38" fillId="0" borderId="59" xfId="0" applyNumberFormat="1" applyFont="1" applyBorder="1" applyAlignment="1">
      <alignment horizontal="center" vertical="center"/>
    </xf>
    <xf numFmtId="187" fontId="46" fillId="0" borderId="68" xfId="0" applyNumberFormat="1" applyFont="1" applyBorder="1" applyAlignment="1">
      <alignment horizontal="center" vertical="center"/>
    </xf>
    <xf numFmtId="187" fontId="46" fillId="0" borderId="73" xfId="0" applyNumberFormat="1" applyFont="1" applyBorder="1" applyAlignment="1">
      <alignment horizontal="center" vertical="center"/>
    </xf>
  </cellXfs>
  <cellStyles count="5">
    <cellStyle name="Hipervínculo" xfId="1" builtinId="8"/>
    <cellStyle name="Millares" xfId="2" builtinId="3"/>
    <cellStyle name="Normal" xfId="0" builtinId="0"/>
    <cellStyle name="Normal 2" xfId="4" xr:uid="{252789A3-3A27-408A-B7E8-A46E7437DCA2}"/>
    <cellStyle name="Porcentaje" xfId="3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jpeg"/><Relationship Id="rId4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2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INIC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956422</xdr:colOff>
      <xdr:row>0</xdr:row>
      <xdr:rowOff>0</xdr:rowOff>
    </xdr:from>
    <xdr:to>
      <xdr:col>5</xdr:col>
      <xdr:colOff>42904</xdr:colOff>
      <xdr:row>3</xdr:row>
      <xdr:rowOff>124969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10D8405-683B-4FB9-A9D9-6E37F1096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6422" y="0"/>
          <a:ext cx="3880919" cy="59561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996950</xdr:colOff>
      <xdr:row>0</xdr:row>
      <xdr:rowOff>0</xdr:rowOff>
    </xdr:from>
    <xdr:to>
      <xdr:col>0</xdr:col>
      <xdr:colOff>1885950</xdr:colOff>
      <xdr:row>4</xdr:row>
      <xdr:rowOff>165096</xdr:rowOff>
    </xdr:to>
    <xdr:pic>
      <xdr:nvPicPr>
        <xdr:cNvPr id="2" name="Picture 2" descr="No hay ninguna descripción de la foto disponible.">
          <a:extLst>
            <a:ext uri="{FF2B5EF4-FFF2-40B4-BE49-F238E27FC236}">
              <a16:creationId xmlns:a16="http://schemas.microsoft.com/office/drawing/2014/main" id="{753F9DAC-A843-4026-8D27-893A8E1B825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531" t="10205" r="8881" b="9373"/>
        <a:stretch/>
      </xdr:blipFill>
      <xdr:spPr bwMode="auto">
        <a:xfrm>
          <a:off x="996950" y="0"/>
          <a:ext cx="889000" cy="8762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0</xdr:col>
      <xdr:colOff>1849320</xdr:colOff>
      <xdr:row>20</xdr:row>
      <xdr:rowOff>179040</xdr:rowOff>
    </xdr:from>
    <xdr:ext cx="15812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AF453ACF-9F30-421D-8227-45809EE821A4}"/>
                </a:ext>
              </a:extLst>
            </xdr:cNvPr>
            <xdr:cNvSpPr txBox="1"/>
          </xdr:nvSpPr>
          <xdr:spPr>
            <a:xfrm>
              <a:off x="1849320" y="3428488"/>
              <a:ext cx="15812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>
                    <m:sSub>
                      <m:sSubPr>
                        <m:ctrlPr>
                          <a:rPr lang="es-MX" sz="110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MX" sz="110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𝑣</m:t>
                        </m:r>
                      </m:e>
                      <m:sub>
                        <m:r>
                          <a:rPr lang="es-MX" sz="110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s-MX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AF453ACF-9F30-421D-8227-45809EE821A4}"/>
                </a:ext>
              </a:extLst>
            </xdr:cNvPr>
            <xdr:cNvSpPr txBox="1"/>
          </xdr:nvSpPr>
          <xdr:spPr>
            <a:xfrm>
              <a:off x="1849320" y="3428488"/>
              <a:ext cx="15812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s-MX" sz="110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s-MX" sz="110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𝑠</a:t>
              </a:r>
              <a:endParaRPr lang="es-MX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twoCellAnchor>
    <xdr:from>
      <xdr:col>3</xdr:col>
      <xdr:colOff>48173</xdr:colOff>
      <xdr:row>7</xdr:row>
      <xdr:rowOff>170793</xdr:rowOff>
    </xdr:from>
    <xdr:to>
      <xdr:col>6</xdr:col>
      <xdr:colOff>678794</xdr:colOff>
      <xdr:row>10</xdr:row>
      <xdr:rowOff>131379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Rectángulo 6">
              <a:extLst>
                <a:ext uri="{FF2B5EF4-FFF2-40B4-BE49-F238E27FC236}">
                  <a16:creationId xmlns:a16="http://schemas.microsoft.com/office/drawing/2014/main" id="{9E94F4B7-3D90-4030-B576-407D82EDA758}"/>
                </a:ext>
              </a:extLst>
            </xdr:cNvPr>
            <xdr:cNvSpPr/>
          </xdr:nvSpPr>
          <xdr:spPr>
            <a:xfrm>
              <a:off x="4611414" y="1427655"/>
              <a:ext cx="4103414" cy="512379"/>
            </a:xfrm>
            <a:prstGeom prst="rect">
              <a:avLst/>
            </a:prstGeom>
            <a:noFill/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14:m>
                <m:oMathPara xmlns:m="http://schemas.openxmlformats.org/officeDocument/2006/math">
                  <m:oMath>
                    <m:r>
                      <a:rPr lang="es-MX" sz="1600" b="0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𝑉</m:t>
                    </m:r>
                    <m:r>
                      <a:rPr lang="es-MX" sz="1800" b="0" i="1" kern="120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a:rPr lang="es-MX" sz="1800" b="0" i="1" kern="120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𝑚</m:t>
                    </m:r>
                    <m:r>
                      <a:rPr lang="es-MX" sz="1800" b="0" i="1" kern="120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/</m:t>
                    </m:r>
                    <m:r>
                      <a:rPr lang="es-MX" sz="1800" b="0" i="1" kern="120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𝑠</m:t>
                    </m:r>
                    <m:r>
                      <a:rPr lang="es-MX" sz="1800" b="0" i="1" kern="120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)=</m:t>
                    </m:r>
                    <m:f>
                      <m:fPr>
                        <m:ctrlPr>
                          <a:rPr lang="es-MX" sz="1600" b="0" i="1">
                            <a:solidFill>
                              <a:srgbClr val="18212B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acc>
                          <m:accPr>
                            <m:chr m:val="̇"/>
                            <m:ctrlPr>
                              <a:rPr lang="es-MX" sz="1600" b="0" i="1">
                                <a:solidFill>
                                  <a:srgbClr val="18212B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accPr>
                          <m:e>
                            <m:r>
                              <a:rPr lang="es-MX" sz="1600" b="0" i="1">
                                <a:solidFill>
                                  <a:srgbClr val="18212B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𝑚</m:t>
                            </m:r>
                          </m:e>
                        </m:acc>
                        <m:r>
                          <a:rPr lang="es-MX" sz="1600" b="0" i="1">
                            <a:solidFill>
                              <a:srgbClr val="18212B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600" b="0" i="1">
                                <a:solidFill>
                                  <a:srgbClr val="18212B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600" b="0" i="1">
                                <a:solidFill>
                                  <a:srgbClr val="18212B"/>
                                </a:solidFill>
                                <a:latin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s-MX" sz="1600" i="1">
                                <a:solidFill>
                                  <a:srgbClr val="18212B"/>
                                </a:solidFill>
                                <a:latin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</m:num>
                      <m:den>
                        <m:r>
                          <a:rPr lang="es-MX" sz="1600" i="1">
                            <a:solidFill>
                              <a:srgbClr val="18212B"/>
                            </a:solidFill>
                            <a:latin typeface="Cambria Math" panose="02040503050406030204" pitchFamily="18" charset="0"/>
                          </a:rPr>
                          <m:t>𝐴</m:t>
                        </m:r>
                      </m:den>
                    </m:f>
                    <m:r>
                      <a:rPr lang="es-MX" sz="1600" b="0" i="1">
                        <a:solidFill>
                          <a:srgbClr val="18212B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800" b="0" i="1" kern="1200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acc>
                          <m:accPr>
                            <m:chr m:val="̇"/>
                            <m:ctrlPr>
                              <a:rPr lang="es-MX" sz="1800" b="0" i="1" kern="120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r>
                              <a:rPr lang="es-MX" sz="1800" b="0" i="1" kern="120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</m:acc>
                        <m:r>
                          <a:rPr lang="es-MX" sz="1800" b="0" i="1" kern="1200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b>
                          <m:sSubPr>
                            <m:ctrlPr>
                              <a:rPr lang="es-MX" sz="1800" b="0" i="1" kern="120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800" b="0" i="1" kern="120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800" i="1" kern="120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sub>
                        </m:sSub>
                      </m:num>
                      <m:den>
                        <m:r>
                          <a:rPr lang="es-MX" sz="1600" b="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900</m:t>
                        </m:r>
                        <m:r>
                          <a:rPr lang="es-MX" sz="1600" b="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a:rPr lang="es-MX" sz="1600" b="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𝜋</m:t>
                        </m:r>
                        <m:r>
                          <a:rPr lang="es-MX" sz="1600" b="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p>
                          <m:sSupPr>
                            <m:ctrlPr>
                              <a:rPr lang="es-MX" sz="1600" b="0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600" b="0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600" b="0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s-MX" sz="1600">
                <a:solidFill>
                  <a:srgbClr val="18212B"/>
                </a:solidFill>
              </a:endParaRPr>
            </a:p>
          </xdr:txBody>
        </xdr:sp>
      </mc:Choice>
      <mc:Fallback xmlns="">
        <xdr:sp macro="" textlink="">
          <xdr:nvSpPr>
            <xdr:cNvPr id="7" name="Rectángulo 6">
              <a:extLst>
                <a:ext uri="{FF2B5EF4-FFF2-40B4-BE49-F238E27FC236}">
                  <a16:creationId xmlns:a16="http://schemas.microsoft.com/office/drawing/2014/main" id="{9E94F4B7-3D90-4030-B576-407D82EDA758}"/>
                </a:ext>
              </a:extLst>
            </xdr:cNvPr>
            <xdr:cNvSpPr/>
          </xdr:nvSpPr>
          <xdr:spPr>
            <a:xfrm>
              <a:off x="4611414" y="1427655"/>
              <a:ext cx="4103414" cy="512379"/>
            </a:xfrm>
            <a:prstGeom prst="rect">
              <a:avLst/>
            </a:prstGeom>
            <a:noFill/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MX" sz="16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𝑉</a:t>
              </a:r>
              <a:r>
                <a:rPr lang="es-MX" sz="1800" b="0" i="0" kern="12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(𝑚</a:t>
              </a:r>
              <a:r>
                <a:rPr lang="es-MX" sz="1800" b="0" i="0" kern="120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/𝑠</a:t>
              </a:r>
              <a:r>
                <a:rPr lang="es-MX" sz="1800" b="0" i="0" kern="12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)=</a:t>
              </a:r>
              <a:r>
                <a:rPr lang="es-MX" sz="1600" b="0" i="0">
                  <a:solidFill>
                    <a:srgbClr val="18212B"/>
                  </a:solidFill>
                  <a:latin typeface="Cambria Math" panose="02040503050406030204" pitchFamily="18" charset="0"/>
                </a:rPr>
                <a:t>(</a:t>
              </a:r>
              <a:r>
                <a:rPr lang="es-MX" sz="1600" b="0" i="0">
                  <a:solidFill>
                    <a:srgbClr val="18212B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𝑚 ̇∙</a:t>
              </a:r>
              <a:r>
                <a:rPr lang="es-MX" sz="1600" b="0" i="0">
                  <a:solidFill>
                    <a:srgbClr val="18212B"/>
                  </a:solidFill>
                  <a:latin typeface="Cambria Math" panose="02040503050406030204" pitchFamily="18" charset="0"/>
                </a:rPr>
                <a:t>𝑉_</a:t>
              </a:r>
              <a:r>
                <a:rPr lang="es-MX" sz="1600" i="0">
                  <a:solidFill>
                    <a:srgbClr val="18212B"/>
                  </a:solidFill>
                  <a:latin typeface="Cambria Math" panose="02040503050406030204" pitchFamily="18" charset="0"/>
                </a:rPr>
                <a:t>𝑠</a:t>
              </a:r>
              <a:r>
                <a:rPr lang="es-MX" sz="1600" b="0" i="0">
                  <a:solidFill>
                    <a:srgbClr val="18212B"/>
                  </a:solidFill>
                  <a:latin typeface="Cambria Math" panose="02040503050406030204" pitchFamily="18" charset="0"/>
                </a:rPr>
                <a:t>)/</a:t>
              </a:r>
              <a:r>
                <a:rPr lang="es-MX" sz="1600" i="0">
                  <a:solidFill>
                    <a:srgbClr val="18212B"/>
                  </a:solidFill>
                  <a:latin typeface="Cambria Math" panose="02040503050406030204" pitchFamily="18" charset="0"/>
                </a:rPr>
                <a:t>𝐴</a:t>
              </a:r>
              <a:r>
                <a:rPr lang="es-MX" sz="1600" b="0" i="0">
                  <a:solidFill>
                    <a:srgbClr val="18212B"/>
                  </a:solidFill>
                  <a:latin typeface="Cambria Math" panose="02040503050406030204" pitchFamily="18" charset="0"/>
                </a:rPr>
                <a:t>=</a:t>
              </a:r>
              <a:r>
                <a:rPr lang="es-MX" sz="16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(</a:t>
              </a:r>
              <a:r>
                <a:rPr lang="es-MX" sz="1800" b="0" i="0" kern="120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𝑚</a:t>
              </a:r>
              <a:r>
                <a:rPr lang="es-MX" sz="1800" b="0" i="0" kern="12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 ̇∙</a:t>
              </a:r>
              <a:r>
                <a:rPr lang="es-MX" sz="1800" b="0" i="0" kern="120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s-MX" sz="1800" b="0" i="0" kern="12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s-MX" sz="1800" i="0" kern="12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𝑠</a:t>
              </a:r>
              <a:r>
                <a:rPr lang="es-MX" sz="1600" b="0" i="0" kern="120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s-MX" sz="16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900</a:t>
              </a:r>
              <a:r>
                <a:rPr lang="es-MX" sz="1600" b="0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∙𝜋∙𝐷^2 )</a:t>
              </a:r>
              <a:endParaRPr lang="es-MX" sz="1600">
                <a:solidFill>
                  <a:srgbClr val="18212B"/>
                </a:solidFill>
              </a:endParaRPr>
            </a:p>
          </xdr:txBody>
        </xdr:sp>
      </mc:Fallback>
    </mc:AlternateContent>
    <xdr:clientData/>
  </xdr:twoCellAnchor>
  <xdr:twoCellAnchor>
    <xdr:from>
      <xdr:col>2</xdr:col>
      <xdr:colOff>1072931</xdr:colOff>
      <xdr:row>11</xdr:row>
      <xdr:rowOff>118242</xdr:rowOff>
    </xdr:from>
    <xdr:to>
      <xdr:col>6</xdr:col>
      <xdr:colOff>630621</xdr:colOff>
      <xdr:row>14</xdr:row>
      <xdr:rowOff>87586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Rectángulo 5">
              <a:extLst>
                <a:ext uri="{FF2B5EF4-FFF2-40B4-BE49-F238E27FC236}">
                  <a16:creationId xmlns:a16="http://schemas.microsoft.com/office/drawing/2014/main" id="{8DA95C6A-379D-E63D-330A-8D6C25F638AF}"/>
                </a:ext>
              </a:extLst>
            </xdr:cNvPr>
            <xdr:cNvSpPr/>
          </xdr:nvSpPr>
          <xdr:spPr>
            <a:xfrm>
              <a:off x="4563241" y="2110828"/>
              <a:ext cx="4103414" cy="512379"/>
            </a:xfrm>
            <a:prstGeom prst="rect">
              <a:avLst/>
            </a:prstGeom>
            <a:noFill/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14:m>
                <m:oMathPara xmlns:m="http://schemas.openxmlformats.org/officeDocument/2006/math">
                  <m:oMath>
                    <m:r>
                      <a:rPr lang="es-MX" sz="1600" b="0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600" b="0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600" b="0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𝑚</m:t>
                    </m:r>
                    <m:r>
                      <a:rPr lang="es-MX" sz="1600" b="0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)=</m:t>
                    </m:r>
                    <m:rad>
                      <m:radPr>
                        <m:degHide m:val="on"/>
                        <m:ctrlPr>
                          <a:rPr lang="es-MX" sz="1600" b="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s-MX" sz="1800" b="0" i="1" kern="120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acc>
                              <m:accPr>
                                <m:chr m:val="̇"/>
                                <m:ctrlPr>
                                  <a:rPr lang="es-MX" sz="1800" b="0" i="1" kern="120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accPr>
                              <m:e>
                                <m:r>
                                  <a:rPr lang="es-MX" sz="1800" b="0" i="1" kern="120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𝑚</m:t>
                                </m:r>
                              </m:e>
                            </m:acc>
                            <m:r>
                              <a:rPr lang="es-MX" sz="1800" b="0" i="1" kern="120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s-MX" sz="1800" b="0" i="1" kern="120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800" b="0" i="1" kern="120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𝑣</m:t>
                                </m:r>
                              </m:e>
                              <m:sub>
                                <m:r>
                                  <a:rPr lang="es-MX" sz="1800" i="1" kern="120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𝑠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800" b="0" i="1" kern="120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900</m:t>
                            </m:r>
                            <m:r>
                              <a:rPr lang="es-MX" sz="1800" b="0" i="1" kern="120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∙</m:t>
                            </m:r>
                            <m:r>
                              <a:rPr lang="es-MX" sz="1800" b="0" i="1" kern="120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𝜋</m:t>
                            </m:r>
                            <m:r>
                              <a:rPr lang="es-MX" sz="1800" b="0" i="1" kern="120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s-MX" sz="1800" b="0" i="1" kern="120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𝑉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es-MX" sz="1600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6" name="Rectángulo 5">
              <a:extLst>
                <a:ext uri="{FF2B5EF4-FFF2-40B4-BE49-F238E27FC236}">
                  <a16:creationId xmlns:a16="http://schemas.microsoft.com/office/drawing/2014/main" id="{8DA95C6A-379D-E63D-330A-8D6C25F638AF}"/>
                </a:ext>
              </a:extLst>
            </xdr:cNvPr>
            <xdr:cNvSpPr/>
          </xdr:nvSpPr>
          <xdr:spPr>
            <a:xfrm>
              <a:off x="4563241" y="2110828"/>
              <a:ext cx="4103414" cy="512379"/>
            </a:xfrm>
            <a:prstGeom prst="rect">
              <a:avLst/>
            </a:prstGeom>
            <a:noFill/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MX" sz="16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𝐷(𝑚)=√(</a:t>
              </a:r>
              <a:r>
                <a:rPr lang="es-MX" sz="1800" b="0" i="0" kern="12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s-MX" sz="1800" b="0" i="0" kern="120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𝑚</a:t>
              </a:r>
              <a:r>
                <a:rPr lang="es-MX" sz="1800" b="0" i="0" kern="12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 ̇∙</a:t>
              </a:r>
              <a:r>
                <a:rPr lang="es-MX" sz="1800" b="0" i="0" kern="120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s-MX" sz="1800" b="0" i="0" kern="12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s-MX" sz="1800" i="0" kern="12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𝑠</a:t>
              </a:r>
              <a:r>
                <a:rPr lang="es-MX" sz="1800" b="0" i="0" kern="12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)/(</a:t>
              </a:r>
              <a:r>
                <a:rPr lang="es-MX" sz="1800" b="0" i="0" kern="120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900</a:t>
              </a:r>
              <a:r>
                <a:rPr lang="es-MX" sz="1800" b="0" i="0" kern="120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s-MX" sz="1800" b="0" i="0" kern="12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𝜋∙𝑉)</a:t>
              </a:r>
              <a:r>
                <a:rPr lang="es-MX" sz="1600" b="0" i="0" kern="120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s-MX" sz="1600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twoCellAnchor>
  <xdr:twoCellAnchor>
    <xdr:from>
      <xdr:col>0</xdr:col>
      <xdr:colOff>1830552</xdr:colOff>
      <xdr:row>13</xdr:row>
      <xdr:rowOff>76902</xdr:rowOff>
    </xdr:from>
    <xdr:to>
      <xdr:col>0</xdr:col>
      <xdr:colOff>2053896</xdr:colOff>
      <xdr:row>13</xdr:row>
      <xdr:rowOff>122621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Rectángulo 7">
              <a:extLst>
                <a:ext uri="{FF2B5EF4-FFF2-40B4-BE49-F238E27FC236}">
                  <a16:creationId xmlns:a16="http://schemas.microsoft.com/office/drawing/2014/main" id="{32095791-6234-A9B3-DC53-DBE7A73F78EE}"/>
                </a:ext>
              </a:extLst>
            </xdr:cNvPr>
            <xdr:cNvSpPr/>
          </xdr:nvSpPr>
          <xdr:spPr>
            <a:xfrm flipH="1">
              <a:off x="1830552" y="2428592"/>
              <a:ext cx="223344" cy="45719"/>
            </a:xfrm>
            <a:prstGeom prst="rect">
              <a:avLst/>
            </a:prstGeom>
            <a:noFill/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14:m>
                <m:oMathPara xmlns:m="http://schemas.openxmlformats.org/officeDocument/2006/math">
                  <m:oMath>
                    <m:acc>
                      <m:accPr>
                        <m:chr m:val="̇"/>
                        <m:ctrlPr>
                          <a:rPr lang="es-MX" sz="1100" b="0" i="1" kern="1200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r>
                          <a:rPr lang="es-MX" sz="1100" b="0" i="1" kern="1200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𝑚</m:t>
                        </m:r>
                      </m:e>
                    </m:acc>
                  </m:oMath>
                </m:oMathPara>
              </a14:m>
              <a:endParaRPr lang="es-MX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8" name="Rectángulo 7">
              <a:extLst>
                <a:ext uri="{FF2B5EF4-FFF2-40B4-BE49-F238E27FC236}">
                  <a16:creationId xmlns:a16="http://schemas.microsoft.com/office/drawing/2014/main" id="{32095791-6234-A9B3-DC53-DBE7A73F78EE}"/>
                </a:ext>
              </a:extLst>
            </xdr:cNvPr>
            <xdr:cNvSpPr/>
          </xdr:nvSpPr>
          <xdr:spPr>
            <a:xfrm flipH="1">
              <a:off x="1830552" y="2428592"/>
              <a:ext cx="223344" cy="45719"/>
            </a:xfrm>
            <a:prstGeom prst="rect">
              <a:avLst/>
            </a:prstGeom>
            <a:noFill/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MX" sz="1100" b="0" i="0" kern="120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𝑚 ̇</a:t>
              </a:r>
              <a:endParaRPr lang="es-MX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oneCellAnchor>
    <xdr:from>
      <xdr:col>0</xdr:col>
      <xdr:colOff>1836182</xdr:colOff>
      <xdr:row>13</xdr:row>
      <xdr:rowOff>161523</xdr:rowOff>
    </xdr:from>
    <xdr:ext cx="12458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4D8239EC-9FFA-23ED-9929-8D0FF1E84F19}"/>
                </a:ext>
              </a:extLst>
            </xdr:cNvPr>
            <xdr:cNvSpPr txBox="1"/>
          </xdr:nvSpPr>
          <xdr:spPr>
            <a:xfrm>
              <a:off x="1836182" y="2513213"/>
              <a:ext cx="1245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>
                    <m:r>
                      <a:rPr lang="es-MX" sz="110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𝑉</m:t>
                    </m:r>
                  </m:oMath>
                </m:oMathPara>
              </a14:m>
              <a:endParaRPr lang="es-MX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4D8239EC-9FFA-23ED-9929-8D0FF1E84F19}"/>
                </a:ext>
              </a:extLst>
            </xdr:cNvPr>
            <xdr:cNvSpPr txBox="1"/>
          </xdr:nvSpPr>
          <xdr:spPr>
            <a:xfrm>
              <a:off x="1836182" y="2513213"/>
              <a:ext cx="1245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endParaRPr lang="es-MX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0</xdr:col>
      <xdr:colOff>1919389</xdr:colOff>
      <xdr:row>15</xdr:row>
      <xdr:rowOff>8248</xdr:rowOff>
    </xdr:from>
    <xdr:ext cx="12458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8EED6403-02AC-E612-EFC7-8C125BEF06B4}"/>
                </a:ext>
              </a:extLst>
            </xdr:cNvPr>
            <xdr:cNvSpPr txBox="1"/>
          </xdr:nvSpPr>
          <xdr:spPr>
            <a:xfrm>
              <a:off x="1919389" y="2723420"/>
              <a:ext cx="1245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>
                    <m:r>
                      <a:rPr lang="es-MX" sz="110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𝑉</m:t>
                    </m:r>
                  </m:oMath>
                </m:oMathPara>
              </a14:m>
              <a:endParaRPr lang="es-MX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8EED6403-02AC-E612-EFC7-8C125BEF06B4}"/>
                </a:ext>
              </a:extLst>
            </xdr:cNvPr>
            <xdr:cNvSpPr txBox="1"/>
          </xdr:nvSpPr>
          <xdr:spPr>
            <a:xfrm>
              <a:off x="1919389" y="2723420"/>
              <a:ext cx="1245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endParaRPr lang="es-MX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0</xdr:col>
      <xdr:colOff>1928147</xdr:colOff>
      <xdr:row>16</xdr:row>
      <xdr:rowOff>3869</xdr:rowOff>
    </xdr:from>
    <xdr:ext cx="12458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83AE74A6-8DE8-0DAF-FC78-11C7B347529E}"/>
                </a:ext>
              </a:extLst>
            </xdr:cNvPr>
            <xdr:cNvSpPr txBox="1"/>
          </xdr:nvSpPr>
          <xdr:spPr>
            <a:xfrm>
              <a:off x="1928147" y="2898593"/>
              <a:ext cx="1245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>
                    <m:r>
                      <a:rPr lang="es-MX" sz="110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𝑉</m:t>
                    </m:r>
                  </m:oMath>
                </m:oMathPara>
              </a14:m>
              <a:endParaRPr lang="es-MX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83AE74A6-8DE8-0DAF-FC78-11C7B347529E}"/>
                </a:ext>
              </a:extLst>
            </xdr:cNvPr>
            <xdr:cNvSpPr txBox="1"/>
          </xdr:nvSpPr>
          <xdr:spPr>
            <a:xfrm>
              <a:off x="1928147" y="2898593"/>
              <a:ext cx="1245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endParaRPr lang="es-MX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0</xdr:col>
      <xdr:colOff>2059527</xdr:colOff>
      <xdr:row>21</xdr:row>
      <xdr:rowOff>170281</xdr:rowOff>
    </xdr:from>
    <xdr:ext cx="158120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EF46246F-7969-4899-AA4C-17DC4C39BAC6}"/>
                </a:ext>
              </a:extLst>
            </xdr:cNvPr>
            <xdr:cNvSpPr txBox="1"/>
          </xdr:nvSpPr>
          <xdr:spPr>
            <a:xfrm>
              <a:off x="2059527" y="3787591"/>
              <a:ext cx="15812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>
                    <m:sSub>
                      <m:sSubPr>
                        <m:ctrlPr>
                          <a:rPr lang="es-MX" sz="110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MX" sz="110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𝑣</m:t>
                        </m:r>
                      </m:e>
                      <m:sub>
                        <m:r>
                          <a:rPr lang="es-MX" sz="110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s-MX" sz="1100">
                <a:solidFill>
                  <a:schemeClr val="bg1"/>
                </a:solidFill>
              </a:endParaRPr>
            </a:p>
          </xdr:txBody>
        </xdr:sp>
      </mc:Choice>
      <mc:Fallback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EF46246F-7969-4899-AA4C-17DC4C39BAC6}"/>
                </a:ext>
              </a:extLst>
            </xdr:cNvPr>
            <xdr:cNvSpPr txBox="1"/>
          </xdr:nvSpPr>
          <xdr:spPr>
            <a:xfrm>
              <a:off x="2059527" y="3787591"/>
              <a:ext cx="15812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𝑣_</a:t>
              </a:r>
              <a:r>
                <a:rPr lang="es-MX" sz="110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</a:t>
              </a:r>
              <a:endParaRPr lang="es-MX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996950</xdr:colOff>
      <xdr:row>0</xdr:row>
      <xdr:rowOff>0</xdr:rowOff>
    </xdr:from>
    <xdr:to>
      <xdr:col>0</xdr:col>
      <xdr:colOff>1885950</xdr:colOff>
      <xdr:row>4</xdr:row>
      <xdr:rowOff>165096</xdr:rowOff>
    </xdr:to>
    <xdr:pic>
      <xdr:nvPicPr>
        <xdr:cNvPr id="3" name="Picture 2" descr="No hay ninguna descripción de la foto disponible.">
          <a:extLst>
            <a:ext uri="{FF2B5EF4-FFF2-40B4-BE49-F238E27FC236}">
              <a16:creationId xmlns:a16="http://schemas.microsoft.com/office/drawing/2014/main" id="{C2783D75-CF8B-4510-B9C8-3AB530E80D5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531" t="10205" r="8881" b="9373"/>
        <a:stretch/>
      </xdr:blipFill>
      <xdr:spPr bwMode="auto">
        <a:xfrm>
          <a:off x="996950" y="0"/>
          <a:ext cx="889000" cy="8762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0</xdr:col>
      <xdr:colOff>1853699</xdr:colOff>
      <xdr:row>16</xdr:row>
      <xdr:rowOff>170281</xdr:rowOff>
    </xdr:from>
    <xdr:ext cx="220317" cy="1840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1721ACE2-7EAC-B4AB-C741-DF07FE5BB860}"/>
                </a:ext>
              </a:extLst>
            </xdr:cNvPr>
            <xdr:cNvSpPr txBox="1"/>
          </xdr:nvSpPr>
          <xdr:spPr>
            <a:xfrm>
              <a:off x="1853699" y="3011070"/>
              <a:ext cx="220317" cy="1840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>
                    <m:sSub>
                      <m:sSubPr>
                        <m:ctrlP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ℎ</m:t>
                        </m:r>
                      </m:e>
                      <m:sub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</m:t>
                            </m:r>
                          </m:e>
                          <m:sub>
                            <m:r>
                              <a:rPr lang="es-MX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</m:sub>
                    </m:sSub>
                  </m:oMath>
                </m:oMathPara>
              </a14:m>
              <a:endParaRPr lang="es-MX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1721ACE2-7EAC-B4AB-C741-DF07FE5BB860}"/>
                </a:ext>
              </a:extLst>
            </xdr:cNvPr>
            <xdr:cNvSpPr txBox="1"/>
          </xdr:nvSpPr>
          <xdr:spPr>
            <a:xfrm>
              <a:off x="1853699" y="3011070"/>
              <a:ext cx="220317" cy="1840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ℎ_(</a:t>
              </a:r>
              <a:r>
                <a:rPr lang="es-MX" sz="110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𝑓</a:t>
              </a:r>
              <a:r>
                <a:rPr lang="es-MX" sz="110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_1</a:t>
              </a:r>
              <a:r>
                <a:rPr lang="es-MX" sz="110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s-MX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0</xdr:col>
      <xdr:colOff>1853699</xdr:colOff>
      <xdr:row>17</xdr:row>
      <xdr:rowOff>170281</xdr:rowOff>
    </xdr:from>
    <xdr:ext cx="205376" cy="1840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4C3D4F24-EA42-42A1-8E78-4A611910F9F3}"/>
                </a:ext>
              </a:extLst>
            </xdr:cNvPr>
            <xdr:cNvSpPr txBox="1"/>
          </xdr:nvSpPr>
          <xdr:spPr>
            <a:xfrm>
              <a:off x="1853699" y="3194886"/>
              <a:ext cx="205376" cy="1840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>
                    <m:sSub>
                      <m:sSubPr>
                        <m:ctrlP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ℎ</m:t>
                        </m:r>
                      </m:e>
                      <m:sub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</m:t>
                            </m:r>
                          </m:e>
                          <m:sub>
                            <m:r>
                              <a:rPr lang="es-MX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</m:sub>
                    </m:sSub>
                  </m:oMath>
                </m:oMathPara>
              </a14:m>
              <a:endParaRPr lang="es-MX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4C3D4F24-EA42-42A1-8E78-4A611910F9F3}"/>
                </a:ext>
              </a:extLst>
            </xdr:cNvPr>
            <xdr:cNvSpPr txBox="1"/>
          </xdr:nvSpPr>
          <xdr:spPr>
            <a:xfrm>
              <a:off x="1853699" y="3194886"/>
              <a:ext cx="205376" cy="1840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ℎ_(</a:t>
              </a:r>
              <a:r>
                <a:rPr lang="es-MX" sz="110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𝑓</a:t>
              </a:r>
              <a:r>
                <a:rPr lang="es-MX" sz="110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2 )</a:t>
              </a:r>
              <a:endParaRPr lang="es-MX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0</xdr:col>
      <xdr:colOff>1984041</xdr:colOff>
      <xdr:row>18</xdr:row>
      <xdr:rowOff>163597</xdr:rowOff>
    </xdr:from>
    <xdr:ext cx="289246" cy="1840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4BF256C-D07C-45A9-8471-8B9A2312DB77}"/>
                </a:ext>
              </a:extLst>
            </xdr:cNvPr>
            <xdr:cNvSpPr txBox="1"/>
          </xdr:nvSpPr>
          <xdr:spPr>
            <a:xfrm>
              <a:off x="1984041" y="3365334"/>
              <a:ext cx="289246" cy="1840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>
                    <m:sSub>
                      <m:sSubPr>
                        <m:ctrlP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ℎ</m:t>
                        </m:r>
                      </m:e>
                      <m:sub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𝑓𝑔</m:t>
                            </m:r>
                          </m:e>
                          <m:sub>
                            <m:r>
                              <a:rPr lang="es-MX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</m:sub>
                    </m:sSub>
                  </m:oMath>
                </m:oMathPara>
              </a14:m>
              <a:endParaRPr lang="es-MX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4BF256C-D07C-45A9-8471-8B9A2312DB77}"/>
                </a:ext>
              </a:extLst>
            </xdr:cNvPr>
            <xdr:cNvSpPr txBox="1"/>
          </xdr:nvSpPr>
          <xdr:spPr>
            <a:xfrm>
              <a:off x="1984041" y="3365334"/>
              <a:ext cx="289246" cy="1840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ℎ_(</a:t>
              </a:r>
              <a:r>
                <a:rPr lang="es-MX" sz="110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𝑓𝑔</a:t>
              </a:r>
              <a:r>
                <a:rPr lang="es-MX" sz="110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s-MX" sz="110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2 )</a:t>
              </a:r>
              <a:endParaRPr lang="es-MX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2</xdr:col>
      <xdr:colOff>113863</xdr:colOff>
      <xdr:row>11</xdr:row>
      <xdr:rowOff>175171</xdr:rowOff>
    </xdr:from>
    <xdr:to>
      <xdr:col>5</xdr:col>
      <xdr:colOff>985347</xdr:colOff>
      <xdr:row>24</xdr:row>
      <xdr:rowOff>8758</xdr:rowOff>
    </xdr:to>
    <xdr:pic>
      <xdr:nvPicPr>
        <xdr:cNvPr id="8" name="Picture 4" descr="Vapor Flash">
          <a:extLst>
            <a:ext uri="{FF2B5EF4-FFF2-40B4-BE49-F238E27FC236}">
              <a16:creationId xmlns:a16="http://schemas.microsoft.com/office/drawing/2014/main" id="{281A7A3B-85D2-8D2D-704C-365279FDF0D9}"/>
            </a:ext>
          </a:extLst>
        </xdr:cNvPr>
        <xdr:cNvPicPr>
          <a:picLocks noChangeAspect="1" noChangeArrowheads="1" noCrop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0380" y="2167757"/>
          <a:ext cx="4370553" cy="21852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61311</xdr:colOff>
      <xdr:row>7</xdr:row>
      <xdr:rowOff>162035</xdr:rowOff>
    </xdr:from>
    <xdr:to>
      <xdr:col>4</xdr:col>
      <xdr:colOff>1090449</xdr:colOff>
      <xdr:row>10</xdr:row>
      <xdr:rowOff>122621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Rectángulo 8">
              <a:extLst>
                <a:ext uri="{FF2B5EF4-FFF2-40B4-BE49-F238E27FC236}">
                  <a16:creationId xmlns:a16="http://schemas.microsoft.com/office/drawing/2014/main" id="{1EFA6E2F-B1F4-BE56-116B-B34E8F7F2632}"/>
                </a:ext>
              </a:extLst>
            </xdr:cNvPr>
            <xdr:cNvSpPr/>
          </xdr:nvSpPr>
          <xdr:spPr>
            <a:xfrm>
              <a:off x="4580759" y="1418897"/>
              <a:ext cx="2351690" cy="512379"/>
            </a:xfrm>
            <a:prstGeom prst="rect">
              <a:avLst/>
            </a:prstGeom>
            <a:noFill/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14:m>
                <m:oMathPara xmlns:m="http://schemas.openxmlformats.org/officeDocument/2006/math">
                  <m:oMath>
                    <m:r>
                      <a:rPr lang="es-MX" sz="1600" b="0" i="1">
                        <a:solidFill>
                          <a:srgbClr val="18212B"/>
                        </a:solidFill>
                        <a:latin typeface="Cambria Math" panose="02040503050406030204" pitchFamily="18" charset="0"/>
                      </a:rPr>
                      <m:t>% </m:t>
                    </m:r>
                    <m:r>
                      <a:rPr lang="es-MX" sz="1600" b="0" i="1">
                        <a:solidFill>
                          <a:srgbClr val="18212B"/>
                        </a:solidFill>
                        <a:latin typeface="Cambria Math" panose="02040503050406030204" pitchFamily="18" charset="0"/>
                      </a:rPr>
                      <m:t>𝐹𝑙𝑎𝑠ℎ</m:t>
                    </m:r>
                    <m:r>
                      <a:rPr lang="es-MX" sz="1600" b="0" i="1">
                        <a:solidFill>
                          <a:srgbClr val="18212B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600" b="0" i="1">
                            <a:solidFill>
                              <a:srgbClr val="18212B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600" b="0" i="1">
                                <a:solidFill>
                                  <a:srgbClr val="18212B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600" b="0" i="1">
                                <a:solidFill>
                                  <a:srgbClr val="18212B"/>
                                </a:solidFill>
                                <a:latin typeface="Cambria Math" panose="02040503050406030204" pitchFamily="18" charset="0"/>
                              </a:rPr>
                              <m:t>ℎ</m:t>
                            </m:r>
                          </m:e>
                          <m:sub>
                            <m:sSub>
                              <m:sSubPr>
                                <m:ctrlPr>
                                  <a:rPr lang="es-MX" sz="1600" b="0" i="1">
                                    <a:solidFill>
                                      <a:srgbClr val="18212B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600" b="0" i="1">
                                    <a:solidFill>
                                      <a:srgbClr val="18212B"/>
                                    </a:solidFill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e>
                              <m:sub>
                                <m:r>
                                  <a:rPr lang="es-MX" sz="1600" b="0" i="1">
                                    <a:solidFill>
                                      <a:srgbClr val="18212B"/>
                                    </a:solidFill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sub>
                        </m:sSub>
                        <m:r>
                          <a:rPr lang="es-MX" sz="1600" b="0" i="1">
                            <a:solidFill>
                              <a:srgbClr val="18212B"/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s-MX" sz="1600" i="1">
                                <a:solidFill>
                                  <a:srgbClr val="18212B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600" i="1">
                                <a:solidFill>
                                  <a:srgbClr val="18212B"/>
                                </a:solidFill>
                                <a:latin typeface="Cambria Math" panose="02040503050406030204" pitchFamily="18" charset="0"/>
                              </a:rPr>
                              <m:t>ℎ</m:t>
                            </m:r>
                          </m:e>
                          <m:sub>
                            <m:sSub>
                              <m:sSubPr>
                                <m:ctrlPr>
                                  <a:rPr lang="es-MX" sz="1600" i="1">
                                    <a:solidFill>
                                      <a:srgbClr val="18212B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600" i="1">
                                    <a:solidFill>
                                      <a:srgbClr val="18212B"/>
                                    </a:solidFill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e>
                              <m:sub>
                                <m:r>
                                  <a:rPr lang="es-MX" sz="1600" b="0" i="1">
                                    <a:solidFill>
                                      <a:srgbClr val="18212B"/>
                                    </a:solidFill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600" i="1">
                                <a:solidFill>
                                  <a:srgbClr val="18212B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600" i="1">
                                <a:solidFill>
                                  <a:srgbClr val="18212B"/>
                                </a:solidFill>
                                <a:latin typeface="Cambria Math" panose="02040503050406030204" pitchFamily="18" charset="0"/>
                              </a:rPr>
                              <m:t>ℎ</m:t>
                            </m:r>
                          </m:e>
                          <m:sub>
                            <m:sSub>
                              <m:sSubPr>
                                <m:ctrlPr>
                                  <a:rPr lang="es-MX" sz="1600" i="1">
                                    <a:solidFill>
                                      <a:srgbClr val="18212B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600" i="1">
                                    <a:solidFill>
                                      <a:srgbClr val="18212B"/>
                                    </a:solidFill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  <m:r>
                                  <a:rPr lang="es-MX" sz="1600" b="0" i="1">
                                    <a:solidFill>
                                      <a:srgbClr val="18212B"/>
                                    </a:solidFill>
                                    <a:latin typeface="Cambria Math" panose="02040503050406030204" pitchFamily="18" charset="0"/>
                                  </a:rPr>
                                  <m:t>𝑔</m:t>
                                </m:r>
                              </m:e>
                              <m:sub>
                                <m:r>
                                  <a:rPr lang="es-MX" sz="1600" b="0" i="1">
                                    <a:solidFill>
                                      <a:srgbClr val="18212B"/>
                                    </a:solidFill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</m:sub>
                        </m:sSub>
                      </m:den>
                    </m:f>
                  </m:oMath>
                </m:oMathPara>
              </a14:m>
              <a:endParaRPr lang="es-MX" sz="1600">
                <a:solidFill>
                  <a:srgbClr val="18212B"/>
                </a:solidFill>
              </a:endParaRPr>
            </a:p>
          </xdr:txBody>
        </xdr:sp>
      </mc:Choice>
      <mc:Fallback xmlns="">
        <xdr:sp macro="" textlink="">
          <xdr:nvSpPr>
            <xdr:cNvPr id="9" name="Rectángulo 8">
              <a:extLst>
                <a:ext uri="{FF2B5EF4-FFF2-40B4-BE49-F238E27FC236}">
                  <a16:creationId xmlns:a16="http://schemas.microsoft.com/office/drawing/2014/main" id="{1EFA6E2F-B1F4-BE56-116B-B34E8F7F2632}"/>
                </a:ext>
              </a:extLst>
            </xdr:cNvPr>
            <xdr:cNvSpPr/>
          </xdr:nvSpPr>
          <xdr:spPr>
            <a:xfrm>
              <a:off x="4580759" y="1418897"/>
              <a:ext cx="2351690" cy="512379"/>
            </a:xfrm>
            <a:prstGeom prst="rect">
              <a:avLst/>
            </a:prstGeom>
            <a:noFill/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MX" sz="1600" b="0" i="0">
                  <a:solidFill>
                    <a:srgbClr val="18212B"/>
                  </a:solidFill>
                  <a:latin typeface="Cambria Math" panose="02040503050406030204" pitchFamily="18" charset="0"/>
                </a:rPr>
                <a:t>% 𝐹𝑙𝑎𝑠ℎ=(ℎ_(𝑓_1 )−</a:t>
              </a:r>
              <a:r>
                <a:rPr lang="es-MX" sz="1600" i="0">
                  <a:solidFill>
                    <a:srgbClr val="18212B"/>
                  </a:solidFill>
                  <a:latin typeface="Cambria Math" panose="02040503050406030204" pitchFamily="18" charset="0"/>
                </a:rPr>
                <a:t>ℎ_(𝑓_</a:t>
              </a:r>
              <a:r>
                <a:rPr lang="es-MX" sz="1600" b="0" i="0">
                  <a:solidFill>
                    <a:srgbClr val="18212B"/>
                  </a:solidFill>
                  <a:latin typeface="Cambria Math" panose="02040503050406030204" pitchFamily="18" charset="0"/>
                </a:rPr>
                <a:t>2 ))/</a:t>
              </a:r>
              <a:r>
                <a:rPr lang="es-MX" sz="1600" i="0">
                  <a:solidFill>
                    <a:srgbClr val="18212B"/>
                  </a:solidFill>
                  <a:latin typeface="Cambria Math" panose="02040503050406030204" pitchFamily="18" charset="0"/>
                </a:rPr>
                <a:t>ℎ_(〖𝑓</a:t>
              </a:r>
              <a:r>
                <a:rPr lang="es-MX" sz="1600" b="0" i="0">
                  <a:solidFill>
                    <a:srgbClr val="18212B"/>
                  </a:solidFill>
                  <a:latin typeface="Cambria Math" panose="02040503050406030204" pitchFamily="18" charset="0"/>
                </a:rPr>
                <a:t>𝑔〗_2 ) </a:t>
              </a:r>
              <a:endParaRPr lang="es-MX" sz="1600">
                <a:solidFill>
                  <a:srgbClr val="18212B"/>
                </a:solidFill>
              </a:endParaRP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996950</xdr:colOff>
      <xdr:row>0</xdr:row>
      <xdr:rowOff>0</xdr:rowOff>
    </xdr:from>
    <xdr:to>
      <xdr:col>0</xdr:col>
      <xdr:colOff>1885950</xdr:colOff>
      <xdr:row>4</xdr:row>
      <xdr:rowOff>165096</xdr:rowOff>
    </xdr:to>
    <xdr:pic>
      <xdr:nvPicPr>
        <xdr:cNvPr id="2" name="Picture 2" descr="No hay ninguna descripción de la foto disponible.">
          <a:extLst>
            <a:ext uri="{FF2B5EF4-FFF2-40B4-BE49-F238E27FC236}">
              <a16:creationId xmlns:a16="http://schemas.microsoft.com/office/drawing/2014/main" id="{0161511D-696E-41E7-9DE9-DE19AD13756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531" t="10205" r="8881" b="9373"/>
        <a:stretch/>
      </xdr:blipFill>
      <xdr:spPr bwMode="auto">
        <a:xfrm>
          <a:off x="996950" y="0"/>
          <a:ext cx="889000" cy="8762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658368</xdr:colOff>
      <xdr:row>7</xdr:row>
      <xdr:rowOff>27810</xdr:rowOff>
    </xdr:from>
    <xdr:to>
      <xdr:col>5</xdr:col>
      <xdr:colOff>928680</xdr:colOff>
      <xdr:row>22</xdr:row>
      <xdr:rowOff>128351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6381C0F2-E956-4882-FDC4-33DD8042F5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7304" y="1257278"/>
          <a:ext cx="3776323" cy="27959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1061276</xdr:colOff>
      <xdr:row>23</xdr:row>
      <xdr:rowOff>26514</xdr:rowOff>
    </xdr:from>
    <xdr:to>
      <xdr:col>5</xdr:col>
      <xdr:colOff>601223</xdr:colOff>
      <xdr:row>28</xdr:row>
      <xdr:rowOff>80045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EC42FEB8-0ACA-E369-34F6-CB8D99724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790212" y="4133748"/>
          <a:ext cx="3045958" cy="951988"/>
        </a:xfrm>
        <a:prstGeom prst="rect">
          <a:avLst/>
        </a:prstGeom>
      </xdr:spPr>
    </xdr:pic>
    <xdr:clientData/>
  </xdr:twoCellAnchor>
  <xdr:twoCellAnchor>
    <xdr:from>
      <xdr:col>0</xdr:col>
      <xdr:colOff>1815726</xdr:colOff>
      <xdr:row>11</xdr:row>
      <xdr:rowOff>40484</xdr:rowOff>
    </xdr:from>
    <xdr:to>
      <xdr:col>0</xdr:col>
      <xdr:colOff>2039070</xdr:colOff>
      <xdr:row>11</xdr:row>
      <xdr:rowOff>86203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Rectángulo 6">
              <a:extLst>
                <a:ext uri="{FF2B5EF4-FFF2-40B4-BE49-F238E27FC236}">
                  <a16:creationId xmlns:a16="http://schemas.microsoft.com/office/drawing/2014/main" id="{23752EC1-9E68-430D-AB1D-B465EB5447C1}"/>
                </a:ext>
              </a:extLst>
            </xdr:cNvPr>
            <xdr:cNvSpPr/>
          </xdr:nvSpPr>
          <xdr:spPr>
            <a:xfrm flipH="1">
              <a:off x="1815726" y="2028986"/>
              <a:ext cx="223344" cy="45719"/>
            </a:xfrm>
            <a:prstGeom prst="rect">
              <a:avLst/>
            </a:prstGeom>
            <a:noFill/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14:m>
                <m:oMathPara xmlns:m="http://schemas.openxmlformats.org/officeDocument/2006/math">
                  <m:oMath>
                    <m:sSub>
                      <m:sSubPr>
                        <m:ctrlP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𝑝</m:t>
                        </m:r>
                      </m:e>
                      <m:sub>
                        <m: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es-MX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7" name="Rectángulo 6">
              <a:extLst>
                <a:ext uri="{FF2B5EF4-FFF2-40B4-BE49-F238E27FC236}">
                  <a16:creationId xmlns:a16="http://schemas.microsoft.com/office/drawing/2014/main" id="{23752EC1-9E68-430D-AB1D-B465EB5447C1}"/>
                </a:ext>
              </a:extLst>
            </xdr:cNvPr>
            <xdr:cNvSpPr/>
          </xdr:nvSpPr>
          <xdr:spPr>
            <a:xfrm flipH="1">
              <a:off x="1815726" y="2028986"/>
              <a:ext cx="223344" cy="45719"/>
            </a:xfrm>
            <a:prstGeom prst="rect">
              <a:avLst/>
            </a:prstGeom>
            <a:noFill/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MX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𝑝_1</a:t>
              </a:r>
              <a:endParaRPr lang="es-MX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twoCellAnchor>
    <xdr:from>
      <xdr:col>0</xdr:col>
      <xdr:colOff>2093364</xdr:colOff>
      <xdr:row>12</xdr:row>
      <xdr:rowOff>31070</xdr:rowOff>
    </xdr:from>
    <xdr:to>
      <xdr:col>0</xdr:col>
      <xdr:colOff>2316708</xdr:colOff>
      <xdr:row>12</xdr:row>
      <xdr:rowOff>76789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Rectángulo 7">
              <a:extLst>
                <a:ext uri="{FF2B5EF4-FFF2-40B4-BE49-F238E27FC236}">
                  <a16:creationId xmlns:a16="http://schemas.microsoft.com/office/drawing/2014/main" id="{998F1481-EB28-464C-A8A0-A7FB1276A34E}"/>
                </a:ext>
              </a:extLst>
            </xdr:cNvPr>
            <xdr:cNvSpPr/>
          </xdr:nvSpPr>
          <xdr:spPr>
            <a:xfrm flipH="1">
              <a:off x="2093364" y="2198226"/>
              <a:ext cx="223344" cy="45719"/>
            </a:xfrm>
            <a:prstGeom prst="rect">
              <a:avLst/>
            </a:prstGeom>
            <a:noFill/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14:m>
                <m:oMathPara xmlns:m="http://schemas.openxmlformats.org/officeDocument/2006/math">
                  <m:oMath>
                    <m:sSub>
                      <m:sSubPr>
                        <m:ctrlP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𝑝</m:t>
                        </m:r>
                      </m:e>
                      <m:sub>
                        <m: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s-MX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8" name="Rectángulo 7">
              <a:extLst>
                <a:ext uri="{FF2B5EF4-FFF2-40B4-BE49-F238E27FC236}">
                  <a16:creationId xmlns:a16="http://schemas.microsoft.com/office/drawing/2014/main" id="{998F1481-EB28-464C-A8A0-A7FB1276A34E}"/>
                </a:ext>
              </a:extLst>
            </xdr:cNvPr>
            <xdr:cNvSpPr/>
          </xdr:nvSpPr>
          <xdr:spPr>
            <a:xfrm flipH="1">
              <a:off x="2093364" y="2198226"/>
              <a:ext cx="223344" cy="45719"/>
            </a:xfrm>
            <a:prstGeom prst="rect">
              <a:avLst/>
            </a:prstGeom>
            <a:noFill/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MX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𝑝_2</a:t>
              </a:r>
              <a:endParaRPr lang="es-MX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twoCellAnchor>
    <xdr:from>
      <xdr:col>0</xdr:col>
      <xdr:colOff>1908649</xdr:colOff>
      <xdr:row>18</xdr:row>
      <xdr:rowOff>51092</xdr:rowOff>
    </xdr:from>
    <xdr:to>
      <xdr:col>0</xdr:col>
      <xdr:colOff>2131993</xdr:colOff>
      <xdr:row>18</xdr:row>
      <xdr:rowOff>96811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Rectángulo 8">
              <a:extLst>
                <a:ext uri="{FF2B5EF4-FFF2-40B4-BE49-F238E27FC236}">
                  <a16:creationId xmlns:a16="http://schemas.microsoft.com/office/drawing/2014/main" id="{0B44FAD3-4CB8-4591-A21B-E2EAB2C56F0C}"/>
                </a:ext>
              </a:extLst>
            </xdr:cNvPr>
            <xdr:cNvSpPr/>
          </xdr:nvSpPr>
          <xdr:spPr>
            <a:xfrm flipH="1">
              <a:off x="1908649" y="3284483"/>
              <a:ext cx="223344" cy="45719"/>
            </a:xfrm>
            <a:prstGeom prst="rect">
              <a:avLst/>
            </a:prstGeom>
            <a:noFill/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14:m>
                <m:oMathPara xmlns:m="http://schemas.openxmlformats.org/officeDocument/2006/math">
                  <m:oMath>
                    <m:sSub>
                      <m:sSubPr>
                        <m:ctrlP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𝑐</m:t>
                        </m:r>
                      </m:e>
                      <m:sub>
                        <m: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</m:oMath>
                </m:oMathPara>
              </a14:m>
              <a:endParaRPr lang="es-MX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9" name="Rectángulo 8">
              <a:extLst>
                <a:ext uri="{FF2B5EF4-FFF2-40B4-BE49-F238E27FC236}">
                  <a16:creationId xmlns:a16="http://schemas.microsoft.com/office/drawing/2014/main" id="{0B44FAD3-4CB8-4591-A21B-E2EAB2C56F0C}"/>
                </a:ext>
              </a:extLst>
            </xdr:cNvPr>
            <xdr:cNvSpPr/>
          </xdr:nvSpPr>
          <xdr:spPr>
            <a:xfrm flipH="1">
              <a:off x="1908649" y="3284483"/>
              <a:ext cx="223344" cy="45719"/>
            </a:xfrm>
            <a:prstGeom prst="rect">
              <a:avLst/>
            </a:prstGeom>
            <a:noFill/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MX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𝑐_𝑝</a:t>
              </a:r>
              <a:endParaRPr lang="es-MX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twoCellAnchor>
    <xdr:from>
      <xdr:col>0</xdr:col>
      <xdr:colOff>1904591</xdr:colOff>
      <xdr:row>19</xdr:row>
      <xdr:rowOff>34863</xdr:rowOff>
    </xdr:from>
    <xdr:to>
      <xdr:col>0</xdr:col>
      <xdr:colOff>2127935</xdr:colOff>
      <xdr:row>19</xdr:row>
      <xdr:rowOff>80582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7D94C5C2-8720-6FD9-D078-A8D63B9BEC4B}"/>
                </a:ext>
              </a:extLst>
            </xdr:cNvPr>
            <xdr:cNvSpPr/>
          </xdr:nvSpPr>
          <xdr:spPr>
            <a:xfrm flipH="1">
              <a:off x="1904591" y="3463457"/>
              <a:ext cx="223344" cy="45719"/>
            </a:xfrm>
            <a:prstGeom prst="rect">
              <a:avLst/>
            </a:prstGeom>
            <a:noFill/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14:m>
                <m:oMathPara xmlns:m="http://schemas.openxmlformats.org/officeDocument/2006/math">
                  <m:oMath>
                    <m:sSub>
                      <m:sSubPr>
                        <m:ctrlP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𝑐</m:t>
                        </m:r>
                      </m:e>
                      <m:sub>
                        <m: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𝑣</m:t>
                        </m:r>
                      </m:sub>
                    </m:sSub>
                  </m:oMath>
                </m:oMathPara>
              </a14:m>
              <a:endParaRPr lang="es-MX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7D94C5C2-8720-6FD9-D078-A8D63B9BEC4B}"/>
                </a:ext>
              </a:extLst>
            </xdr:cNvPr>
            <xdr:cNvSpPr/>
          </xdr:nvSpPr>
          <xdr:spPr>
            <a:xfrm flipH="1">
              <a:off x="1904591" y="3463457"/>
              <a:ext cx="223344" cy="45719"/>
            </a:xfrm>
            <a:prstGeom prst="rect">
              <a:avLst/>
            </a:prstGeom>
            <a:noFill/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MX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𝑐_𝑣</a:t>
              </a:r>
              <a:endParaRPr lang="es-MX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twoCellAnchor>
    <xdr:from>
      <xdr:col>0</xdr:col>
      <xdr:colOff>2230086</xdr:colOff>
      <xdr:row>20</xdr:row>
      <xdr:rowOff>47680</xdr:rowOff>
    </xdr:from>
    <xdr:to>
      <xdr:col>0</xdr:col>
      <xdr:colOff>2453430</xdr:colOff>
      <xdr:row>20</xdr:row>
      <xdr:rowOff>93399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Rectángulo 10">
              <a:extLst>
                <a:ext uri="{FF2B5EF4-FFF2-40B4-BE49-F238E27FC236}">
                  <a16:creationId xmlns:a16="http://schemas.microsoft.com/office/drawing/2014/main" id="{E034E261-A300-44FE-B428-D60C399B7212}"/>
                </a:ext>
              </a:extLst>
            </xdr:cNvPr>
            <xdr:cNvSpPr/>
          </xdr:nvSpPr>
          <xdr:spPr>
            <a:xfrm flipH="1">
              <a:off x="2230086" y="3647458"/>
              <a:ext cx="223344" cy="45719"/>
            </a:xfrm>
            <a:prstGeom prst="rect">
              <a:avLst/>
            </a:prstGeom>
            <a:noFill/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14:m>
                <m:oMathPara xmlns:m="http://schemas.openxmlformats.org/officeDocument/2006/math">
                  <m:oMath>
                    <m:sSub>
                      <m:sSubPr>
                        <m:ctrlP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𝛾</m:t>
                        </m:r>
                      </m:sub>
                    </m:sSub>
                  </m:oMath>
                </m:oMathPara>
              </a14:m>
              <a:endParaRPr lang="es-MX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1" name="Rectángulo 10">
              <a:extLst>
                <a:ext uri="{FF2B5EF4-FFF2-40B4-BE49-F238E27FC236}">
                  <a16:creationId xmlns:a16="http://schemas.microsoft.com/office/drawing/2014/main" id="{E034E261-A300-44FE-B428-D60C399B7212}"/>
                </a:ext>
              </a:extLst>
            </xdr:cNvPr>
            <xdr:cNvSpPr/>
          </xdr:nvSpPr>
          <xdr:spPr>
            <a:xfrm flipH="1">
              <a:off x="2230086" y="3647458"/>
              <a:ext cx="223344" cy="45719"/>
            </a:xfrm>
            <a:prstGeom prst="rect">
              <a:avLst/>
            </a:prstGeom>
            <a:noFill/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MX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𝐹_</a:t>
              </a:r>
              <a:r>
                <a:rPr lang="es-MX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𝛾</a:t>
              </a:r>
              <a:endParaRPr lang="es-MX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twoCellAnchor>
    <xdr:from>
      <xdr:col>0</xdr:col>
      <xdr:colOff>2288601</xdr:colOff>
      <xdr:row>21</xdr:row>
      <xdr:rowOff>56349</xdr:rowOff>
    </xdr:from>
    <xdr:to>
      <xdr:col>1</xdr:col>
      <xdr:colOff>21791</xdr:colOff>
      <xdr:row>21</xdr:row>
      <xdr:rowOff>102068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21139171-D86E-366B-0381-D1352D9C5400}"/>
                </a:ext>
              </a:extLst>
            </xdr:cNvPr>
            <xdr:cNvSpPr/>
          </xdr:nvSpPr>
          <xdr:spPr>
            <a:xfrm flipH="1">
              <a:off x="2288601" y="3840342"/>
              <a:ext cx="223344" cy="45719"/>
            </a:xfrm>
            <a:prstGeom prst="rect">
              <a:avLst/>
            </a:prstGeom>
            <a:noFill/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14:m>
                <m:oMathPara xmlns:m="http://schemas.openxmlformats.org/officeDocument/2006/math">
                  <m:oMath>
                    <m:sSub>
                      <m:sSubPr>
                        <m:ctrlP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𝑇</m:t>
                        </m:r>
                      </m:sub>
                    </m:sSub>
                  </m:oMath>
                </m:oMathPara>
              </a14:m>
              <a:endParaRPr lang="es-MX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21139171-D86E-366B-0381-D1352D9C5400}"/>
                </a:ext>
              </a:extLst>
            </xdr:cNvPr>
            <xdr:cNvSpPr/>
          </xdr:nvSpPr>
          <xdr:spPr>
            <a:xfrm flipH="1">
              <a:off x="2288601" y="3840342"/>
              <a:ext cx="223344" cy="45719"/>
            </a:xfrm>
            <a:prstGeom prst="rect">
              <a:avLst/>
            </a:prstGeom>
            <a:noFill/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MX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𝑥_𝑇</a:t>
              </a:r>
              <a:endParaRPr lang="es-MX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twoCellAnchor>
    <xdr:from>
      <xdr:col>0</xdr:col>
      <xdr:colOff>2076412</xdr:colOff>
      <xdr:row>15</xdr:row>
      <xdr:rowOff>43643</xdr:rowOff>
    </xdr:from>
    <xdr:to>
      <xdr:col>0</xdr:col>
      <xdr:colOff>2299756</xdr:colOff>
      <xdr:row>15</xdr:row>
      <xdr:rowOff>89362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Rectángulo 2">
              <a:extLst>
                <a:ext uri="{FF2B5EF4-FFF2-40B4-BE49-F238E27FC236}">
                  <a16:creationId xmlns:a16="http://schemas.microsoft.com/office/drawing/2014/main" id="{1D3B4808-1328-93A2-3D36-0914F0D4CAFC}"/>
                </a:ext>
              </a:extLst>
            </xdr:cNvPr>
            <xdr:cNvSpPr/>
          </xdr:nvSpPr>
          <xdr:spPr>
            <a:xfrm flipH="1">
              <a:off x="2076412" y="2736043"/>
              <a:ext cx="223344" cy="45719"/>
            </a:xfrm>
            <a:prstGeom prst="rect">
              <a:avLst/>
            </a:prstGeom>
            <a:noFill/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14:m>
                <m:oMathPara xmlns:m="http://schemas.openxmlformats.org/officeDocument/2006/math">
                  <m:oMath>
                    <m:sSub>
                      <m:sSubPr>
                        <m:ctrlP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  <m:sub>
                        <m: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s-MX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" name="Rectángulo 2">
              <a:extLst>
                <a:ext uri="{FF2B5EF4-FFF2-40B4-BE49-F238E27FC236}">
                  <a16:creationId xmlns:a16="http://schemas.microsoft.com/office/drawing/2014/main" id="{1D3B4808-1328-93A2-3D36-0914F0D4CAFC}"/>
                </a:ext>
              </a:extLst>
            </xdr:cNvPr>
            <xdr:cNvSpPr/>
          </xdr:nvSpPr>
          <xdr:spPr>
            <a:xfrm flipH="1">
              <a:off x="2076412" y="2736043"/>
              <a:ext cx="223344" cy="45719"/>
            </a:xfrm>
            <a:prstGeom prst="rect">
              <a:avLst/>
            </a:prstGeom>
            <a:noFill/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MX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𝑚_𝑠</a:t>
              </a:r>
              <a:endParaRPr lang="es-MX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twoCellAnchor>
    <xdr:from>
      <xdr:col>0</xdr:col>
      <xdr:colOff>1815726</xdr:colOff>
      <xdr:row>36</xdr:row>
      <xdr:rowOff>40484</xdr:rowOff>
    </xdr:from>
    <xdr:to>
      <xdr:col>0</xdr:col>
      <xdr:colOff>2039070</xdr:colOff>
      <xdr:row>36</xdr:row>
      <xdr:rowOff>86203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Rectángulo 5">
              <a:extLst>
                <a:ext uri="{FF2B5EF4-FFF2-40B4-BE49-F238E27FC236}">
                  <a16:creationId xmlns:a16="http://schemas.microsoft.com/office/drawing/2014/main" id="{1220C4BE-30DE-4F28-A389-093D08C30A86}"/>
                </a:ext>
              </a:extLst>
            </xdr:cNvPr>
            <xdr:cNvSpPr/>
          </xdr:nvSpPr>
          <xdr:spPr>
            <a:xfrm flipH="1">
              <a:off x="1815726" y="2013869"/>
              <a:ext cx="223344" cy="45719"/>
            </a:xfrm>
            <a:prstGeom prst="rect">
              <a:avLst/>
            </a:prstGeom>
            <a:noFill/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14:m>
                <m:oMathPara xmlns:m="http://schemas.openxmlformats.org/officeDocument/2006/math">
                  <m:oMath>
                    <m:sSub>
                      <m:sSubPr>
                        <m:ctrlP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𝑝</m:t>
                        </m:r>
                      </m:e>
                      <m:sub>
                        <m: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es-MX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6" name="Rectángulo 5">
              <a:extLst>
                <a:ext uri="{FF2B5EF4-FFF2-40B4-BE49-F238E27FC236}">
                  <a16:creationId xmlns:a16="http://schemas.microsoft.com/office/drawing/2014/main" id="{1220C4BE-30DE-4F28-A389-093D08C30A86}"/>
                </a:ext>
              </a:extLst>
            </xdr:cNvPr>
            <xdr:cNvSpPr/>
          </xdr:nvSpPr>
          <xdr:spPr>
            <a:xfrm flipH="1">
              <a:off x="1815726" y="2013869"/>
              <a:ext cx="223344" cy="45719"/>
            </a:xfrm>
            <a:prstGeom prst="rect">
              <a:avLst/>
            </a:prstGeom>
            <a:noFill/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MX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𝑝_1</a:t>
              </a:r>
              <a:endParaRPr lang="es-MX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twoCellAnchor>
    <xdr:from>
      <xdr:col>0</xdr:col>
      <xdr:colOff>2093364</xdr:colOff>
      <xdr:row>37</xdr:row>
      <xdr:rowOff>31070</xdr:rowOff>
    </xdr:from>
    <xdr:to>
      <xdr:col>0</xdr:col>
      <xdr:colOff>2316708</xdr:colOff>
      <xdr:row>37</xdr:row>
      <xdr:rowOff>76789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Rectángulo 12">
              <a:extLst>
                <a:ext uri="{FF2B5EF4-FFF2-40B4-BE49-F238E27FC236}">
                  <a16:creationId xmlns:a16="http://schemas.microsoft.com/office/drawing/2014/main" id="{FF17AA09-A9B0-428C-81D1-8A28A596F21E}"/>
                </a:ext>
              </a:extLst>
            </xdr:cNvPr>
            <xdr:cNvSpPr/>
          </xdr:nvSpPr>
          <xdr:spPr>
            <a:xfrm flipH="1">
              <a:off x="2093364" y="2180301"/>
              <a:ext cx="223344" cy="45719"/>
            </a:xfrm>
            <a:prstGeom prst="rect">
              <a:avLst/>
            </a:prstGeom>
            <a:noFill/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14:m>
                <m:oMathPara xmlns:m="http://schemas.openxmlformats.org/officeDocument/2006/math">
                  <m:oMath>
                    <m:sSub>
                      <m:sSubPr>
                        <m:ctrlP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𝑝</m:t>
                        </m:r>
                      </m:e>
                      <m:sub>
                        <m: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s-MX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3" name="Rectángulo 12">
              <a:extLst>
                <a:ext uri="{FF2B5EF4-FFF2-40B4-BE49-F238E27FC236}">
                  <a16:creationId xmlns:a16="http://schemas.microsoft.com/office/drawing/2014/main" id="{FF17AA09-A9B0-428C-81D1-8A28A596F21E}"/>
                </a:ext>
              </a:extLst>
            </xdr:cNvPr>
            <xdr:cNvSpPr/>
          </xdr:nvSpPr>
          <xdr:spPr>
            <a:xfrm flipH="1">
              <a:off x="2093364" y="2180301"/>
              <a:ext cx="223344" cy="45719"/>
            </a:xfrm>
            <a:prstGeom prst="rect">
              <a:avLst/>
            </a:prstGeom>
            <a:noFill/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MX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𝑝_2</a:t>
              </a:r>
              <a:endParaRPr lang="es-MX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twoCellAnchor>
    <xdr:from>
      <xdr:col>0</xdr:col>
      <xdr:colOff>2071527</xdr:colOff>
      <xdr:row>39</xdr:row>
      <xdr:rowOff>43643</xdr:rowOff>
    </xdr:from>
    <xdr:to>
      <xdr:col>0</xdr:col>
      <xdr:colOff>2294871</xdr:colOff>
      <xdr:row>39</xdr:row>
      <xdr:rowOff>89362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F6937CA4-976C-426D-B3BB-10F9B489C407}"/>
                </a:ext>
              </a:extLst>
            </xdr:cNvPr>
            <xdr:cNvSpPr/>
          </xdr:nvSpPr>
          <xdr:spPr>
            <a:xfrm flipH="1">
              <a:off x="2071527" y="7072605"/>
              <a:ext cx="223344" cy="45719"/>
            </a:xfrm>
            <a:prstGeom prst="rect">
              <a:avLst/>
            </a:prstGeom>
            <a:noFill/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14:m>
                <m:oMathPara xmlns:m="http://schemas.openxmlformats.org/officeDocument/2006/math">
                  <m:oMath>
                    <m:sSub>
                      <m:sSubPr>
                        <m:ctrlP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𝑣</m:t>
                        </m:r>
                      </m:sub>
                    </m:sSub>
                  </m:oMath>
                </m:oMathPara>
              </a14:m>
              <a:endParaRPr lang="es-MX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F6937CA4-976C-426D-B3BB-10F9B489C407}"/>
                </a:ext>
              </a:extLst>
            </xdr:cNvPr>
            <xdr:cNvSpPr/>
          </xdr:nvSpPr>
          <xdr:spPr>
            <a:xfrm flipH="1">
              <a:off x="2071527" y="7072605"/>
              <a:ext cx="223344" cy="45719"/>
            </a:xfrm>
            <a:prstGeom prst="rect">
              <a:avLst/>
            </a:prstGeom>
            <a:noFill/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MX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𝑘_𝑣</a:t>
              </a:r>
              <a:endParaRPr lang="es-MX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twoCellAnchor>
    <xdr:from>
      <xdr:col>0</xdr:col>
      <xdr:colOff>2230086</xdr:colOff>
      <xdr:row>42</xdr:row>
      <xdr:rowOff>47680</xdr:rowOff>
    </xdr:from>
    <xdr:to>
      <xdr:col>0</xdr:col>
      <xdr:colOff>2453430</xdr:colOff>
      <xdr:row>42</xdr:row>
      <xdr:rowOff>93399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Rectángulo 14">
              <a:extLst>
                <a:ext uri="{FF2B5EF4-FFF2-40B4-BE49-F238E27FC236}">
                  <a16:creationId xmlns:a16="http://schemas.microsoft.com/office/drawing/2014/main" id="{D742C460-CBAD-453F-9137-8BB2D727C770}"/>
                </a:ext>
              </a:extLst>
            </xdr:cNvPr>
            <xdr:cNvSpPr/>
          </xdr:nvSpPr>
          <xdr:spPr>
            <a:xfrm flipH="1">
              <a:off x="2230086" y="3637872"/>
              <a:ext cx="223344" cy="45719"/>
            </a:xfrm>
            <a:prstGeom prst="rect">
              <a:avLst/>
            </a:prstGeom>
            <a:noFill/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14:m>
                <m:oMathPara xmlns:m="http://schemas.openxmlformats.org/officeDocument/2006/math">
                  <m:oMath>
                    <m:sSub>
                      <m:sSubPr>
                        <m:ctrlP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𝛾</m:t>
                        </m:r>
                      </m:sub>
                    </m:sSub>
                  </m:oMath>
                </m:oMathPara>
              </a14:m>
              <a:endParaRPr lang="es-MX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5" name="Rectángulo 14">
              <a:extLst>
                <a:ext uri="{FF2B5EF4-FFF2-40B4-BE49-F238E27FC236}">
                  <a16:creationId xmlns:a16="http://schemas.microsoft.com/office/drawing/2014/main" id="{D742C460-CBAD-453F-9137-8BB2D727C770}"/>
                </a:ext>
              </a:extLst>
            </xdr:cNvPr>
            <xdr:cNvSpPr/>
          </xdr:nvSpPr>
          <xdr:spPr>
            <a:xfrm flipH="1">
              <a:off x="2230086" y="3637872"/>
              <a:ext cx="223344" cy="45719"/>
            </a:xfrm>
            <a:prstGeom prst="rect">
              <a:avLst/>
            </a:prstGeom>
            <a:noFill/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MX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𝐹_</a:t>
              </a:r>
              <a:r>
                <a:rPr lang="es-MX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𝛾</a:t>
              </a:r>
              <a:endParaRPr lang="es-MX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twoCellAnchor>
    <xdr:from>
      <xdr:col>0</xdr:col>
      <xdr:colOff>2288601</xdr:colOff>
      <xdr:row>43</xdr:row>
      <xdr:rowOff>56349</xdr:rowOff>
    </xdr:from>
    <xdr:to>
      <xdr:col>1</xdr:col>
      <xdr:colOff>21791</xdr:colOff>
      <xdr:row>43</xdr:row>
      <xdr:rowOff>102068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Rectángulo 15">
              <a:extLst>
                <a:ext uri="{FF2B5EF4-FFF2-40B4-BE49-F238E27FC236}">
                  <a16:creationId xmlns:a16="http://schemas.microsoft.com/office/drawing/2014/main" id="{5074CB15-5F44-453B-A663-CFCF1C92FA10}"/>
                </a:ext>
              </a:extLst>
            </xdr:cNvPr>
            <xdr:cNvSpPr/>
          </xdr:nvSpPr>
          <xdr:spPr>
            <a:xfrm flipH="1">
              <a:off x="2288601" y="3832157"/>
              <a:ext cx="224344" cy="45719"/>
            </a:xfrm>
            <a:prstGeom prst="rect">
              <a:avLst/>
            </a:prstGeom>
            <a:noFill/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14:m>
                <m:oMathPara xmlns:m="http://schemas.openxmlformats.org/officeDocument/2006/math">
                  <m:oMath>
                    <m:sSub>
                      <m:sSubPr>
                        <m:ctrlP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𝑇</m:t>
                        </m:r>
                      </m:sub>
                    </m:sSub>
                  </m:oMath>
                </m:oMathPara>
              </a14:m>
              <a:endParaRPr lang="es-MX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6" name="Rectángulo 15">
              <a:extLst>
                <a:ext uri="{FF2B5EF4-FFF2-40B4-BE49-F238E27FC236}">
                  <a16:creationId xmlns:a16="http://schemas.microsoft.com/office/drawing/2014/main" id="{5074CB15-5F44-453B-A663-CFCF1C92FA10}"/>
                </a:ext>
              </a:extLst>
            </xdr:cNvPr>
            <xdr:cNvSpPr/>
          </xdr:nvSpPr>
          <xdr:spPr>
            <a:xfrm flipH="1">
              <a:off x="2288601" y="3832157"/>
              <a:ext cx="224344" cy="45719"/>
            </a:xfrm>
            <a:prstGeom prst="rect">
              <a:avLst/>
            </a:prstGeom>
            <a:noFill/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MX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𝑥_𝑇</a:t>
              </a:r>
              <a:endParaRPr lang="es-MX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twoCellAnchor>
    <xdr:from>
      <xdr:col>0</xdr:col>
      <xdr:colOff>2076412</xdr:colOff>
      <xdr:row>47</xdr:row>
      <xdr:rowOff>48527</xdr:rowOff>
    </xdr:from>
    <xdr:to>
      <xdr:col>0</xdr:col>
      <xdr:colOff>2299756</xdr:colOff>
      <xdr:row>47</xdr:row>
      <xdr:rowOff>94246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Rectángulo 16">
              <a:extLst>
                <a:ext uri="{FF2B5EF4-FFF2-40B4-BE49-F238E27FC236}">
                  <a16:creationId xmlns:a16="http://schemas.microsoft.com/office/drawing/2014/main" id="{BFCC2172-B2A9-4017-B4FC-32F42F098A4C}"/>
                </a:ext>
              </a:extLst>
            </xdr:cNvPr>
            <xdr:cNvSpPr/>
          </xdr:nvSpPr>
          <xdr:spPr>
            <a:xfrm flipH="1">
              <a:off x="2076412" y="8562412"/>
              <a:ext cx="223344" cy="45719"/>
            </a:xfrm>
            <a:prstGeom prst="rect">
              <a:avLst/>
            </a:prstGeom>
            <a:noFill/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14:m>
                <m:oMathPara xmlns:m="http://schemas.openxmlformats.org/officeDocument/2006/math">
                  <m:oMath>
                    <m:sSub>
                      <m:sSubPr>
                        <m:ctrlP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𝑚</m:t>
                        </m:r>
                      </m:e>
                      <m:sub>
                        <m:r>
                          <a:rPr lang="es-MX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s-MX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7" name="Rectángulo 16">
              <a:extLst>
                <a:ext uri="{FF2B5EF4-FFF2-40B4-BE49-F238E27FC236}">
                  <a16:creationId xmlns:a16="http://schemas.microsoft.com/office/drawing/2014/main" id="{BFCC2172-B2A9-4017-B4FC-32F42F098A4C}"/>
                </a:ext>
              </a:extLst>
            </xdr:cNvPr>
            <xdr:cNvSpPr/>
          </xdr:nvSpPr>
          <xdr:spPr>
            <a:xfrm flipH="1">
              <a:off x="2076412" y="8562412"/>
              <a:ext cx="223344" cy="45719"/>
            </a:xfrm>
            <a:prstGeom prst="rect">
              <a:avLst/>
            </a:prstGeom>
            <a:noFill/>
            <a:ln>
              <a:noFill/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MX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𝑚_𝑠</a:t>
              </a:r>
              <a:endParaRPr lang="es-MX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twoCellAnchor editAs="oneCell">
    <xdr:from>
      <xdr:col>2</xdr:col>
      <xdr:colOff>863728</xdr:colOff>
      <xdr:row>32</xdr:row>
      <xdr:rowOff>99217</xdr:rowOff>
    </xdr:from>
    <xdr:to>
      <xdr:col>6</xdr:col>
      <xdr:colOff>10000</xdr:colOff>
      <xdr:row>49</xdr:row>
      <xdr:rowOff>81065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E3786A2-8418-5CF3-B138-57E314011C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92664" y="5807462"/>
          <a:ext cx="3699357" cy="30555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44823</xdr:colOff>
      <xdr:row>2</xdr:row>
      <xdr:rowOff>145677</xdr:rowOff>
    </xdr:from>
    <xdr:to>
      <xdr:col>5</xdr:col>
      <xdr:colOff>674302</xdr:colOff>
      <xdr:row>3</xdr:row>
      <xdr:rowOff>95493</xdr:rowOff>
    </xdr:to>
    <xdr:sp macro="" textlink="">
      <xdr:nvSpPr>
        <xdr:cNvPr id="2" name="3 Rectángul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87723" y="583827"/>
          <a:ext cx="629479" cy="168891"/>
        </a:xfrm>
        <a:prstGeom prst="rect">
          <a:avLst/>
        </a:prstGeom>
        <a:solidFill>
          <a:schemeClr val="bg1">
            <a:lumMod val="75000"/>
          </a:schemeClr>
        </a:solidFill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900">
              <a:solidFill>
                <a:sysClr val="windowText" lastClr="000000"/>
              </a:solidFill>
            </a:rPr>
            <a:t>VOLVER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996950</xdr:colOff>
      <xdr:row>0</xdr:row>
      <xdr:rowOff>0</xdr:rowOff>
    </xdr:from>
    <xdr:to>
      <xdr:col>0</xdr:col>
      <xdr:colOff>1885950</xdr:colOff>
      <xdr:row>4</xdr:row>
      <xdr:rowOff>165096</xdr:rowOff>
    </xdr:to>
    <xdr:pic>
      <xdr:nvPicPr>
        <xdr:cNvPr id="2" name="Picture 2" descr="No hay ninguna descripción de la foto disponible.">
          <a:extLst>
            <a:ext uri="{FF2B5EF4-FFF2-40B4-BE49-F238E27FC236}">
              <a16:creationId xmlns:a16="http://schemas.microsoft.com/office/drawing/2014/main" id="{254B5BDC-BCB9-461D-9FBF-37ACAB83E075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531" t="10205" r="8881" b="9373"/>
        <a:stretch/>
      </xdr:blipFill>
      <xdr:spPr bwMode="auto">
        <a:xfrm>
          <a:off x="996950" y="0"/>
          <a:ext cx="889000" cy="8762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928414</xdr:colOff>
      <xdr:row>9</xdr:row>
      <xdr:rowOff>61312</xdr:rowOff>
    </xdr:from>
    <xdr:to>
      <xdr:col>7</xdr:col>
      <xdr:colOff>407276</xdr:colOff>
      <xdr:row>19</xdr:row>
      <xdr:rowOff>156123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CAE5AE47-A775-4B5A-42BF-F3AF1B4B446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883" r="18117"/>
        <a:stretch>
          <a:fillRect/>
        </a:stretch>
      </xdr:blipFill>
      <xdr:spPr bwMode="auto">
        <a:xfrm>
          <a:off x="5732517" y="1686036"/>
          <a:ext cx="3998311" cy="19078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4</xdr:row>
      <xdr:rowOff>76200</xdr:rowOff>
    </xdr:from>
    <xdr:to>
      <xdr:col>0</xdr:col>
      <xdr:colOff>1162879</xdr:colOff>
      <xdr:row>5</xdr:row>
      <xdr:rowOff>107259</xdr:rowOff>
    </xdr:to>
    <xdr:sp macro="" textlink="">
      <xdr:nvSpPr>
        <xdr:cNvPr id="2" name="3 Rectángul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533400" y="733425"/>
          <a:ext cx="629479" cy="173934"/>
        </a:xfrm>
        <a:prstGeom prst="rect">
          <a:avLst/>
        </a:prstGeom>
        <a:solidFill>
          <a:schemeClr val="bg1">
            <a:lumMod val="75000"/>
          </a:schemeClr>
        </a:solidFill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900">
              <a:solidFill>
                <a:sysClr val="windowText" lastClr="000000"/>
              </a:solidFill>
            </a:rPr>
            <a:t>VOLVER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mailto:magnus@x-eng.com" TargetMode="External"/><Relationship Id="rId2" Type="http://schemas.openxmlformats.org/officeDocument/2006/relationships/hyperlink" Target="http://www.x-eng.com/" TargetMode="External"/><Relationship Id="rId1" Type="http://schemas.openxmlformats.org/officeDocument/2006/relationships/hyperlink" Target="http://www.x-eng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620C2-ABC7-45F4-A5DB-023B12EF25B6}">
  <sheetPr codeName="Hoja2"/>
  <dimension ref="A1:M51"/>
  <sheetViews>
    <sheetView zoomScaleNormal="100" workbookViewId="0">
      <pane xSplit="1" topLeftCell="B1" activePane="topRight" state="frozen"/>
      <selection pane="topRight" sqref="A1:M15"/>
    </sheetView>
  </sheetViews>
  <sheetFormatPr baseColWidth="10" defaultRowHeight="12.5"/>
  <cols>
    <col min="1" max="1" width="23.453125" customWidth="1"/>
    <col min="2" max="3" width="12.36328125" bestFit="1" customWidth="1"/>
    <col min="4" max="4" width="12.54296875" bestFit="1" customWidth="1"/>
    <col min="6" max="6" width="13.08984375" customWidth="1"/>
  </cols>
  <sheetData>
    <row r="1" spans="1:13">
      <c r="A1" s="286"/>
      <c r="B1" s="286"/>
      <c r="C1" s="286"/>
      <c r="D1" s="286"/>
      <c r="E1" s="286"/>
      <c r="F1" s="286"/>
      <c r="G1" s="287" t="s">
        <v>278</v>
      </c>
      <c r="H1" s="288"/>
      <c r="I1" s="288"/>
      <c r="J1" s="288"/>
      <c r="K1" s="288"/>
      <c r="L1" s="288"/>
      <c r="M1" s="288"/>
    </row>
    <row r="2" spans="1:13">
      <c r="A2" s="286"/>
      <c r="B2" s="286"/>
      <c r="C2" s="286"/>
      <c r="D2" s="286"/>
      <c r="E2" s="286"/>
      <c r="F2" s="286"/>
      <c r="G2" s="288"/>
      <c r="H2" s="288"/>
      <c r="I2" s="288"/>
      <c r="J2" s="288"/>
      <c r="K2" s="288"/>
      <c r="L2" s="288"/>
      <c r="M2" s="288"/>
    </row>
    <row r="3" spans="1:13">
      <c r="A3" s="286"/>
      <c r="B3" s="286"/>
      <c r="C3" s="286"/>
      <c r="D3" s="286"/>
      <c r="E3" s="286"/>
      <c r="F3" s="286"/>
      <c r="G3" s="288"/>
      <c r="H3" s="288"/>
      <c r="I3" s="288"/>
      <c r="J3" s="288"/>
      <c r="K3" s="288"/>
      <c r="L3" s="288"/>
      <c r="M3" s="288"/>
    </row>
    <row r="4" spans="1:13">
      <c r="A4" s="286"/>
      <c r="B4" s="286"/>
      <c r="C4" s="286"/>
      <c r="D4" s="286"/>
      <c r="E4" s="286"/>
      <c r="F4" s="286"/>
      <c r="G4" s="288"/>
      <c r="H4" s="288"/>
      <c r="I4" s="288"/>
      <c r="J4" s="288"/>
      <c r="K4" s="288"/>
      <c r="L4" s="288"/>
      <c r="M4" s="288"/>
    </row>
    <row r="6" spans="1:13">
      <c r="A6" s="293" t="s">
        <v>322</v>
      </c>
      <c r="B6" s="294"/>
      <c r="C6" s="294"/>
      <c r="D6" s="294"/>
      <c r="E6" s="294"/>
      <c r="F6" s="295"/>
      <c r="G6" s="150"/>
      <c r="H6" s="150"/>
      <c r="I6" s="150"/>
      <c r="J6" s="150"/>
      <c r="K6" s="150"/>
      <c r="L6" s="150"/>
      <c r="M6" s="150"/>
    </row>
    <row r="7" spans="1:13">
      <c r="A7" s="293" t="s">
        <v>321</v>
      </c>
      <c r="B7" s="294"/>
      <c r="C7" s="294"/>
      <c r="D7" s="294"/>
      <c r="E7" s="294"/>
      <c r="F7" s="295"/>
      <c r="G7" s="150"/>
      <c r="H7" s="150"/>
      <c r="I7" s="150"/>
      <c r="J7" s="150"/>
      <c r="K7" s="150"/>
      <c r="L7" s="150"/>
      <c r="M7" s="150"/>
    </row>
    <row r="9" spans="1:13" ht="14.5">
      <c r="A9" s="149" t="s">
        <v>279</v>
      </c>
    </row>
    <row r="10" spans="1:13" ht="13">
      <c r="A10" s="164" t="s">
        <v>280</v>
      </c>
      <c r="B10" s="165">
        <v>1763.93</v>
      </c>
      <c r="C10" s="166" t="s">
        <v>281</v>
      </c>
    </row>
    <row r="11" spans="1:13" ht="13">
      <c r="A11" s="164" t="s">
        <v>282</v>
      </c>
      <c r="B11" s="165">
        <v>5.6084399999999999</v>
      </c>
      <c r="C11" s="166" t="s">
        <v>314</v>
      </c>
      <c r="D11" s="179"/>
      <c r="E11" s="180"/>
      <c r="F11" s="2"/>
    </row>
    <row r="12" spans="1:13">
      <c r="A12" s="150" t="s">
        <v>284</v>
      </c>
      <c r="B12" s="162">
        <f>Tsat_p(((B11*98.0665)+101.325)/100)</f>
        <v>162.06725412479409</v>
      </c>
      <c r="C12" s="152" t="s">
        <v>177</v>
      </c>
    </row>
    <row r="13" spans="1:13" ht="13">
      <c r="A13" s="164" t="s">
        <v>285</v>
      </c>
      <c r="B13" s="165">
        <v>148</v>
      </c>
      <c r="C13" s="166" t="s">
        <v>177</v>
      </c>
    </row>
    <row r="14" spans="1:13" ht="43.5" customHeight="1">
      <c r="A14" s="153" t="s">
        <v>286</v>
      </c>
      <c r="B14" s="163">
        <f>hV_p(((B11*98.0665)+101.325)/100)-hL_p(((B11*98.0665)+101.325)/100)</f>
        <v>2075.1144550273748</v>
      </c>
      <c r="C14" s="154" t="s">
        <v>287</v>
      </c>
    </row>
    <row r="15" spans="1:13" ht="41.25" customHeight="1">
      <c r="A15" s="153" t="s">
        <v>288</v>
      </c>
      <c r="B15" s="163">
        <f>hV_T(B13)-hL_T(B13)</f>
        <v>2119.8778905293193</v>
      </c>
      <c r="C15" s="154" t="s">
        <v>287</v>
      </c>
      <c r="D15" s="178"/>
    </row>
    <row r="17" spans="1:6" ht="14.5">
      <c r="A17" s="155" t="s">
        <v>289</v>
      </c>
    </row>
    <row r="18" spans="1:6" ht="14.5">
      <c r="A18" s="156" t="s">
        <v>290</v>
      </c>
      <c r="B18" s="167">
        <f>(B13/B12)*100</f>
        <v>91.320113245108658</v>
      </c>
      <c r="C18" s="152" t="s">
        <v>206</v>
      </c>
    </row>
    <row r="20" spans="1:6" ht="14.5">
      <c r="A20" s="155" t="s">
        <v>291</v>
      </c>
    </row>
    <row r="21" spans="1:6" ht="14.5">
      <c r="A21" s="156" t="s">
        <v>292</v>
      </c>
      <c r="B21" s="167">
        <f>100-B18</f>
        <v>8.6798867548913421</v>
      </c>
      <c r="C21" s="152" t="s">
        <v>206</v>
      </c>
    </row>
    <row r="22" spans="1:6" ht="14.5">
      <c r="A22" s="149"/>
      <c r="B22" s="114"/>
      <c r="C22" s="114"/>
    </row>
    <row r="23" spans="1:6" ht="14.5">
      <c r="A23" s="155" t="s">
        <v>293</v>
      </c>
    </row>
    <row r="24" spans="1:6" ht="14">
      <c r="A24" s="157" t="s">
        <v>294</v>
      </c>
      <c r="B24" s="167">
        <f>B15-B14</f>
        <v>44.763435501944514</v>
      </c>
      <c r="C24" s="152" t="s">
        <v>287</v>
      </c>
    </row>
    <row r="26" spans="1:6" ht="14.5">
      <c r="A26" s="155" t="s">
        <v>295</v>
      </c>
    </row>
    <row r="27" spans="1:6" ht="14.5">
      <c r="A27" s="150" t="s">
        <v>296</v>
      </c>
      <c r="B27" s="151">
        <f>B10</f>
        <v>1763.93</v>
      </c>
      <c r="C27" s="152" t="s">
        <v>281</v>
      </c>
      <c r="D27" s="285" t="s">
        <v>297</v>
      </c>
      <c r="E27" s="284"/>
      <c r="F27" s="284"/>
    </row>
    <row r="28" spans="1:6" ht="12.75" customHeight="1">
      <c r="A28" s="150" t="s">
        <v>282</v>
      </c>
      <c r="B28" s="151">
        <f>B11</f>
        <v>5.6084399999999999</v>
      </c>
      <c r="C28" s="152" t="s">
        <v>283</v>
      </c>
      <c r="D28" s="291" t="s">
        <v>298</v>
      </c>
      <c r="E28" s="289">
        <f>B29*(B31/100)</f>
        <v>158.82590904229821</v>
      </c>
      <c r="F28" s="290" t="s">
        <v>177</v>
      </c>
    </row>
    <row r="29" spans="1:6">
      <c r="A29" s="150" t="s">
        <v>299</v>
      </c>
      <c r="B29" s="162">
        <f>B12</f>
        <v>162.06725412479409</v>
      </c>
      <c r="C29" s="152" t="s">
        <v>177</v>
      </c>
      <c r="D29" s="292"/>
      <c r="E29" s="289"/>
      <c r="F29" s="290"/>
    </row>
    <row r="30" spans="1:6" ht="47.25" customHeight="1">
      <c r="A30" s="173" t="s">
        <v>286</v>
      </c>
      <c r="B30" s="163">
        <f>B14</f>
        <v>2075.1144550273748</v>
      </c>
      <c r="C30" s="154" t="s">
        <v>287</v>
      </c>
      <c r="D30" s="2"/>
    </row>
    <row r="31" spans="1:6">
      <c r="A31" s="150" t="s">
        <v>300</v>
      </c>
      <c r="B31" s="151">
        <v>98</v>
      </c>
      <c r="C31" s="152" t="s">
        <v>206</v>
      </c>
    </row>
    <row r="32" spans="1:6">
      <c r="A32" s="150" t="s">
        <v>301</v>
      </c>
      <c r="B32" s="151">
        <v>2</v>
      </c>
      <c r="C32" s="152" t="s">
        <v>206</v>
      </c>
    </row>
    <row r="33" spans="1:10" ht="40.5" customHeight="1">
      <c r="A33" s="168" t="s">
        <v>302</v>
      </c>
      <c r="B33" s="170">
        <f>hV_T(E28)-hL_T(E28)</f>
        <v>2085.6587320999474</v>
      </c>
      <c r="C33" s="169" t="s">
        <v>287</v>
      </c>
      <c r="D33" s="178"/>
    </row>
    <row r="35" spans="1:10" ht="14.5">
      <c r="A35" s="155" t="s">
        <v>293</v>
      </c>
      <c r="D35" s="284" t="s">
        <v>303</v>
      </c>
      <c r="E35" s="284"/>
      <c r="F35" s="284"/>
    </row>
    <row r="36" spans="1:10" ht="14">
      <c r="A36" s="157" t="s">
        <v>294</v>
      </c>
      <c r="B36" s="167">
        <f>B33-B30</f>
        <v>10.54427707257264</v>
      </c>
      <c r="C36" s="152" t="s">
        <v>287</v>
      </c>
      <c r="D36" s="158" t="s">
        <v>304</v>
      </c>
      <c r="E36" s="174">
        <f>B24-B36</f>
        <v>34.219158429371873</v>
      </c>
      <c r="F36" s="154" t="s">
        <v>287</v>
      </c>
    </row>
    <row r="38" spans="1:10" ht="14.5">
      <c r="A38" s="155" t="s">
        <v>305</v>
      </c>
    </row>
    <row r="39" spans="1:10" ht="30.75" customHeight="1">
      <c r="A39" s="159" t="s">
        <v>306</v>
      </c>
      <c r="B39" s="160">
        <v>240</v>
      </c>
      <c r="C39" s="161" t="s">
        <v>307</v>
      </c>
    </row>
    <row r="41" spans="1:10" ht="13">
      <c r="A41" s="157" t="s">
        <v>308</v>
      </c>
      <c r="B41" s="181">
        <f>B27*E36</f>
        <v>60360.200128321929</v>
      </c>
      <c r="C41" s="152" t="s">
        <v>309</v>
      </c>
      <c r="D41" s="181">
        <f>(B41*24*350)/1000000</f>
        <v>507.02568107790415</v>
      </c>
      <c r="E41" s="152" t="s">
        <v>310</v>
      </c>
    </row>
    <row r="43" spans="1:10" ht="13">
      <c r="A43" s="157" t="s">
        <v>311</v>
      </c>
      <c r="B43" s="181">
        <f>D41*B39</f>
        <v>121686.163458697</v>
      </c>
      <c r="C43" s="152" t="s">
        <v>312</v>
      </c>
    </row>
    <row r="46" spans="1:10">
      <c r="B46" s="182">
        <f>B41*350*24</f>
        <v>507025681.07790416</v>
      </c>
      <c r="C46" s="2" t="s">
        <v>323</v>
      </c>
      <c r="D46" s="176">
        <f>B46/1000000</f>
        <v>507.02568107790415</v>
      </c>
      <c r="F46" s="2" t="s">
        <v>320</v>
      </c>
      <c r="G46">
        <v>1</v>
      </c>
      <c r="H46" s="2" t="s">
        <v>319</v>
      </c>
      <c r="I46">
        <v>25</v>
      </c>
      <c r="J46" s="2" t="s">
        <v>312</v>
      </c>
    </row>
    <row r="47" spans="1:10">
      <c r="G47">
        <v>0.05</v>
      </c>
      <c r="H47" s="2" t="s">
        <v>319</v>
      </c>
      <c r="I47">
        <f>I46*G47</f>
        <v>1.25</v>
      </c>
      <c r="J47" s="2" t="s">
        <v>312</v>
      </c>
    </row>
    <row r="48" spans="1:10">
      <c r="C48" s="183">
        <f>B41/3.6</f>
        <v>16766.722257867201</v>
      </c>
      <c r="D48" s="2" t="s">
        <v>324</v>
      </c>
    </row>
    <row r="49" spans="3:8">
      <c r="C49" s="182">
        <f>C48*24*350</f>
        <v>140840466.96608448</v>
      </c>
      <c r="D49" s="2" t="s">
        <v>318</v>
      </c>
      <c r="G49" s="177">
        <f>I47*C50</f>
        <v>176050.58370760558</v>
      </c>
      <c r="H49" s="2" t="s">
        <v>312</v>
      </c>
    </row>
    <row r="50" spans="3:8">
      <c r="C50" s="177">
        <f>C49/1000</f>
        <v>140840.46696608447</v>
      </c>
      <c r="D50" s="2" t="s">
        <v>325</v>
      </c>
    </row>
    <row r="51" spans="3:8">
      <c r="C51" s="177">
        <f>C50/1000</f>
        <v>140.84046696608448</v>
      </c>
      <c r="D51" s="2" t="s">
        <v>326</v>
      </c>
    </row>
  </sheetData>
  <mergeCells count="9">
    <mergeCell ref="D35:F35"/>
    <mergeCell ref="D27:F27"/>
    <mergeCell ref="A1:F4"/>
    <mergeCell ref="G1:M4"/>
    <mergeCell ref="E28:E29"/>
    <mergeCell ref="F28:F29"/>
    <mergeCell ref="D28:D29"/>
    <mergeCell ref="A6:F6"/>
    <mergeCell ref="A7:F7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D5689-8434-4736-949A-367BCC1967EA}">
  <sheetPr codeName="Hoja7">
    <tabColor rgb="FFFF0000"/>
  </sheetPr>
  <dimension ref="A1:M34"/>
  <sheetViews>
    <sheetView showGridLines="0" tabSelected="1" topLeftCell="A4" zoomScale="145" zoomScaleNormal="145" workbookViewId="0">
      <selection activeCell="D16" sqref="D16"/>
    </sheetView>
  </sheetViews>
  <sheetFormatPr baseColWidth="10" defaultColWidth="11.453125" defaultRowHeight="14"/>
  <cols>
    <col min="1" max="1" width="32.81640625" style="184" bestFit="1" customWidth="1"/>
    <col min="2" max="2" width="17.1796875" style="184" bestFit="1" customWidth="1"/>
    <col min="3" max="3" width="15.36328125" style="184" bestFit="1" customWidth="1"/>
    <col min="4" max="4" width="18.90625" style="184" bestFit="1" customWidth="1"/>
    <col min="5" max="5" width="15.81640625" style="184" customWidth="1"/>
    <col min="6" max="7" width="15" style="184" customWidth="1"/>
    <col min="8" max="8" width="16.453125" style="184" bestFit="1" customWidth="1"/>
    <col min="9" max="9" width="13.54296875" style="184" bestFit="1" customWidth="1"/>
    <col min="10" max="16384" width="11.453125" style="184"/>
  </cols>
  <sheetData>
    <row r="1" spans="1:13" ht="14" customHeight="1">
      <c r="B1" s="296" t="s">
        <v>330</v>
      </c>
      <c r="C1" s="296"/>
      <c r="D1" s="296"/>
      <c r="E1" s="296"/>
      <c r="F1" s="296"/>
      <c r="G1" s="298"/>
      <c r="H1" s="299"/>
      <c r="I1" s="299"/>
      <c r="J1" s="299"/>
      <c r="K1" s="299"/>
      <c r="L1" s="299"/>
      <c r="M1" s="299"/>
    </row>
    <row r="2" spans="1:13" ht="14" customHeight="1">
      <c r="A2" s="185"/>
      <c r="B2" s="296"/>
      <c r="C2" s="296"/>
      <c r="D2" s="296"/>
      <c r="E2" s="296"/>
      <c r="F2" s="296"/>
      <c r="G2" s="299"/>
      <c r="H2" s="299"/>
      <c r="I2" s="299"/>
      <c r="J2" s="299"/>
      <c r="K2" s="299"/>
      <c r="L2" s="299"/>
      <c r="M2" s="299"/>
    </row>
    <row r="3" spans="1:13" ht="14" customHeight="1">
      <c r="A3" s="185"/>
      <c r="B3" s="296"/>
      <c r="C3" s="296"/>
      <c r="D3" s="296"/>
      <c r="E3" s="296"/>
      <c r="F3" s="296"/>
      <c r="G3" s="299"/>
      <c r="H3" s="299"/>
      <c r="I3" s="299"/>
      <c r="J3" s="299"/>
      <c r="K3" s="299"/>
      <c r="L3" s="299"/>
      <c r="M3" s="299"/>
    </row>
    <row r="4" spans="1:13" ht="14" customHeight="1">
      <c r="A4" s="185"/>
      <c r="B4" s="296"/>
      <c r="C4" s="296"/>
      <c r="D4" s="296"/>
      <c r="E4" s="296"/>
      <c r="F4" s="296"/>
      <c r="G4" s="299"/>
      <c r="H4" s="299"/>
      <c r="I4" s="299"/>
      <c r="J4" s="299"/>
      <c r="K4" s="299"/>
      <c r="L4" s="299"/>
      <c r="M4" s="299"/>
    </row>
    <row r="5" spans="1:13">
      <c r="B5" s="297"/>
      <c r="C5" s="297"/>
      <c r="D5" s="297"/>
      <c r="E5" s="297"/>
      <c r="F5" s="297"/>
    </row>
    <row r="6" spans="1:13" s="186" customFormat="1">
      <c r="A6" s="300" t="s">
        <v>329</v>
      </c>
      <c r="B6" s="301"/>
      <c r="C6" s="301"/>
      <c r="D6" s="301"/>
      <c r="E6" s="301"/>
      <c r="F6" s="302"/>
    </row>
    <row r="7" spans="1:13" s="186" customFormat="1">
      <c r="A7" s="303" t="s">
        <v>331</v>
      </c>
      <c r="B7" s="303"/>
      <c r="C7" s="303"/>
      <c r="D7" s="303"/>
      <c r="E7" s="303"/>
      <c r="F7" s="303"/>
    </row>
    <row r="8" spans="1:13" s="186" customFormat="1" ht="14.5" thickBot="1"/>
    <row r="9" spans="1:13" s="186" customFormat="1" ht="14.5" thickBot="1">
      <c r="A9" s="222" t="s">
        <v>332</v>
      </c>
      <c r="B9" s="214" t="s">
        <v>343</v>
      </c>
      <c r="D9" s="187"/>
      <c r="E9" s="187"/>
      <c r="F9" s="187"/>
    </row>
    <row r="10" spans="1:13" s="186" customFormat="1" ht="14.5" thickBot="1">
      <c r="D10" s="187"/>
      <c r="E10" s="187"/>
      <c r="F10" s="187"/>
    </row>
    <row r="11" spans="1:13" s="186" customFormat="1" ht="14.5" thickBot="1">
      <c r="A11" s="207" t="s">
        <v>327</v>
      </c>
      <c r="B11" s="188" t="s">
        <v>176</v>
      </c>
      <c r="D11" s="187"/>
      <c r="E11" s="187"/>
      <c r="F11" s="187"/>
      <c r="H11" s="189"/>
      <c r="I11" s="189"/>
    </row>
    <row r="12" spans="1:13" s="186" customFormat="1">
      <c r="A12" s="206" t="s">
        <v>344</v>
      </c>
      <c r="B12" s="190">
        <v>14</v>
      </c>
      <c r="D12" s="187"/>
      <c r="E12" s="187"/>
      <c r="F12" s="187"/>
    </row>
    <row r="13" spans="1:13" s="186" customFormat="1">
      <c r="A13" s="206" t="s">
        <v>336</v>
      </c>
      <c r="B13" s="192">
        <v>1.01325</v>
      </c>
      <c r="D13" s="187"/>
      <c r="E13" s="187"/>
      <c r="F13" s="187"/>
    </row>
    <row r="14" spans="1:13" s="186" customFormat="1" ht="14.5" thickBot="1">
      <c r="A14" s="206" t="s">
        <v>337</v>
      </c>
      <c r="B14" s="193">
        <v>12700</v>
      </c>
      <c r="D14" s="187"/>
      <c r="E14" s="187"/>
      <c r="F14" s="187"/>
    </row>
    <row r="15" spans="1:13" s="187" customFormat="1">
      <c r="A15" s="206" t="s">
        <v>345</v>
      </c>
      <c r="B15" s="216">
        <v>8</v>
      </c>
    </row>
    <row r="16" spans="1:13" s="187" customFormat="1">
      <c r="A16" s="206" t="s">
        <v>346</v>
      </c>
      <c r="B16" s="215">
        <v>30</v>
      </c>
    </row>
    <row r="17" spans="1:4" s="187" customFormat="1" ht="14.5" thickBot="1">
      <c r="A17" s="206" t="s">
        <v>347</v>
      </c>
      <c r="B17" s="215">
        <v>40</v>
      </c>
    </row>
    <row r="18" spans="1:4" s="187" customFormat="1">
      <c r="A18" s="308" t="s">
        <v>382</v>
      </c>
      <c r="B18" s="216">
        <v>60</v>
      </c>
    </row>
    <row r="19" spans="1:4" s="187" customFormat="1" ht="14.5" thickBot="1">
      <c r="A19" s="308" t="s">
        <v>384</v>
      </c>
      <c r="B19" s="309">
        <v>200</v>
      </c>
    </row>
    <row r="20" spans="1:4" s="187" customFormat="1" ht="13.5" thickBot="1"/>
    <row r="21" spans="1:4" s="186" customFormat="1" ht="14.5" thickBot="1">
      <c r="A21" s="208" t="s">
        <v>328</v>
      </c>
      <c r="B21" s="194"/>
      <c r="C21" s="195"/>
      <c r="D21" s="187"/>
    </row>
    <row r="22" spans="1:4" s="186" customFormat="1" ht="14.5" thickBot="1">
      <c r="A22" s="209" t="s">
        <v>348</v>
      </c>
      <c r="B22" s="218">
        <f>vV_p(((B12)+B13))</f>
        <v>0.13159003197335156</v>
      </c>
      <c r="C22" s="197"/>
      <c r="D22" s="187"/>
    </row>
    <row r="23" spans="1:4" s="186" customFormat="1" ht="14.5" thickBot="1">
      <c r="A23" s="209" t="s">
        <v>383</v>
      </c>
      <c r="B23" s="218">
        <f>v_pT(((B12)+B13),B19)</f>
        <v>0.13231011825201788</v>
      </c>
      <c r="C23" s="197"/>
      <c r="D23" s="187"/>
    </row>
    <row r="24" spans="1:4" s="187" customFormat="1" ht="13.5" thickBot="1"/>
    <row r="25" spans="1:4" s="186" customFormat="1" ht="14.5" thickBot="1">
      <c r="A25" s="211" t="s">
        <v>340</v>
      </c>
      <c r="B25" s="219"/>
      <c r="C25" s="187"/>
    </row>
    <row r="26" spans="1:4" s="186" customFormat="1">
      <c r="A26" s="206" t="s">
        <v>345</v>
      </c>
      <c r="B26" s="223">
        <f>SQRT((($B$14*$B$22)/(900*PI()*B15)))*1000</f>
        <v>271.81421935522184</v>
      </c>
      <c r="C26" s="217">
        <f>0.0393701*B26</f>
        <v>10.701352997437018</v>
      </c>
      <c r="D26" s="236">
        <v>10</v>
      </c>
    </row>
    <row r="27" spans="1:4" s="186" customFormat="1">
      <c r="A27" s="206" t="s">
        <v>346</v>
      </c>
      <c r="B27" s="224">
        <f>SQRT((($B$14*$B$22)/(900*PI()*B16)))*1000</f>
        <v>140.36425931001918</v>
      </c>
      <c r="C27" s="220">
        <f>0.0393701*B27</f>
        <v>5.5261549254613858</v>
      </c>
      <c r="D27" s="313">
        <v>6</v>
      </c>
    </row>
    <row r="28" spans="1:4" s="186" customFormat="1" ht="14.5" thickBot="1">
      <c r="A28" s="206" t="s">
        <v>347</v>
      </c>
      <c r="B28" s="225">
        <f>SQRT((($B$14*$B$22)/(900*PI()*B17)))*1000</f>
        <v>121.55901434586301</v>
      </c>
      <c r="C28" s="221">
        <f>0.0393701*B28</f>
        <v>4.7857905506980609</v>
      </c>
      <c r="D28" s="237">
        <v>6</v>
      </c>
    </row>
    <row r="29" spans="1:4" s="186" customFormat="1"/>
    <row r="30" spans="1:4" s="186" customFormat="1" ht="14.5" thickBot="1"/>
    <row r="31" spans="1:4" s="186" customFormat="1" ht="14.5" thickBot="1">
      <c r="A31" s="211" t="s">
        <v>340</v>
      </c>
      <c r="B31" s="219"/>
      <c r="C31" s="187"/>
    </row>
    <row r="32" spans="1:4" s="186" customFormat="1" ht="14.5" thickBot="1">
      <c r="A32" s="206" t="s">
        <v>382</v>
      </c>
      <c r="B32" s="310">
        <f>SQRT((($B$14*$B$23)/(900*PI()*B18)))*1000</f>
        <v>99.523713650864352</v>
      </c>
      <c r="C32" s="311">
        <f>0.0393701*B32</f>
        <v>3.9182585588058942</v>
      </c>
      <c r="D32" s="312">
        <v>4</v>
      </c>
    </row>
    <row r="33" s="186" customFormat="1"/>
    <row r="34" s="186" customFormat="1"/>
  </sheetData>
  <mergeCells count="4">
    <mergeCell ref="B1:F5"/>
    <mergeCell ref="G1:M4"/>
    <mergeCell ref="A6:F6"/>
    <mergeCell ref="A7:F7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A565A-A0D2-41EF-9380-B023BEE2AB23}">
  <sheetPr codeName="Hoja6"/>
  <dimension ref="A1:M31"/>
  <sheetViews>
    <sheetView showGridLines="0" zoomScale="145" zoomScaleNormal="145" workbookViewId="0">
      <selection activeCell="B13" sqref="B13"/>
    </sheetView>
  </sheetViews>
  <sheetFormatPr baseColWidth="10" defaultColWidth="11.453125" defaultRowHeight="14"/>
  <cols>
    <col min="1" max="1" width="32.81640625" style="184" bestFit="1" customWidth="1"/>
    <col min="2" max="2" width="16.54296875" style="184" customWidth="1"/>
    <col min="3" max="3" width="15.36328125" style="184" bestFit="1" customWidth="1"/>
    <col min="4" max="4" width="18.90625" style="184" bestFit="1" customWidth="1"/>
    <col min="5" max="5" width="15.81640625" style="184" customWidth="1"/>
    <col min="6" max="7" width="15" style="184" customWidth="1"/>
    <col min="8" max="8" width="16.453125" style="184" bestFit="1" customWidth="1"/>
    <col min="9" max="9" width="13.54296875" style="184" bestFit="1" customWidth="1"/>
    <col min="10" max="16384" width="11.453125" style="184"/>
  </cols>
  <sheetData>
    <row r="1" spans="1:13" ht="14" customHeight="1">
      <c r="B1" s="296" t="s">
        <v>330</v>
      </c>
      <c r="C1" s="296"/>
      <c r="D1" s="296"/>
      <c r="E1" s="296"/>
      <c r="F1" s="296"/>
      <c r="G1" s="298"/>
      <c r="H1" s="299"/>
      <c r="I1" s="299"/>
      <c r="J1" s="299"/>
      <c r="K1" s="299"/>
      <c r="L1" s="299"/>
      <c r="M1" s="299"/>
    </row>
    <row r="2" spans="1:13" ht="14" customHeight="1">
      <c r="A2" s="185"/>
      <c r="B2" s="296"/>
      <c r="C2" s="296"/>
      <c r="D2" s="296"/>
      <c r="E2" s="296"/>
      <c r="F2" s="296"/>
      <c r="G2" s="299"/>
      <c r="H2" s="299"/>
      <c r="I2" s="299"/>
      <c r="J2" s="299"/>
      <c r="K2" s="299"/>
      <c r="L2" s="299"/>
      <c r="M2" s="299"/>
    </row>
    <row r="3" spans="1:13" ht="14" customHeight="1">
      <c r="A3" s="185"/>
      <c r="B3" s="296"/>
      <c r="C3" s="296"/>
      <c r="D3" s="296"/>
      <c r="E3" s="296"/>
      <c r="F3" s="296"/>
      <c r="G3" s="299"/>
      <c r="H3" s="299"/>
      <c r="I3" s="299"/>
      <c r="J3" s="299"/>
      <c r="K3" s="299"/>
      <c r="L3" s="299"/>
      <c r="M3" s="299"/>
    </row>
    <row r="4" spans="1:13" ht="14" customHeight="1">
      <c r="A4" s="185"/>
      <c r="B4" s="296"/>
      <c r="C4" s="296"/>
      <c r="D4" s="296"/>
      <c r="E4" s="296"/>
      <c r="F4" s="296"/>
      <c r="G4" s="299"/>
      <c r="H4" s="299"/>
      <c r="I4" s="299"/>
      <c r="J4" s="299"/>
      <c r="K4" s="299"/>
      <c r="L4" s="299"/>
      <c r="M4" s="299"/>
    </row>
    <row r="5" spans="1:13">
      <c r="B5" s="297"/>
      <c r="C5" s="297"/>
      <c r="D5" s="297"/>
      <c r="E5" s="297"/>
      <c r="F5" s="297"/>
    </row>
    <row r="6" spans="1:13" s="186" customFormat="1">
      <c r="A6" s="300" t="s">
        <v>329</v>
      </c>
      <c r="B6" s="301"/>
      <c r="C6" s="301"/>
      <c r="D6" s="301"/>
      <c r="E6" s="301"/>
      <c r="F6" s="302"/>
    </row>
    <row r="7" spans="1:13" s="186" customFormat="1">
      <c r="A7" s="303" t="s">
        <v>331</v>
      </c>
      <c r="B7" s="303"/>
      <c r="C7" s="303"/>
      <c r="D7" s="303"/>
      <c r="E7" s="303"/>
      <c r="F7" s="303"/>
    </row>
    <row r="8" spans="1:13" s="186" customFormat="1" ht="14.5" thickBot="1"/>
    <row r="9" spans="1:13" s="186" customFormat="1" ht="14.5" thickBot="1">
      <c r="A9" s="213" t="s">
        <v>332</v>
      </c>
      <c r="B9" s="214" t="s">
        <v>333</v>
      </c>
      <c r="D9" s="187"/>
      <c r="E9" s="187"/>
      <c r="F9" s="187"/>
    </row>
    <row r="10" spans="1:13" s="186" customFormat="1" ht="14.5" thickBot="1">
      <c r="D10" s="187"/>
      <c r="E10" s="187"/>
      <c r="F10" s="187"/>
    </row>
    <row r="11" spans="1:13" s="186" customFormat="1" ht="14.5" thickBot="1">
      <c r="A11" s="207" t="s">
        <v>327</v>
      </c>
      <c r="B11" s="188" t="s">
        <v>176</v>
      </c>
      <c r="D11" s="187"/>
      <c r="E11" s="187"/>
      <c r="F11" s="187"/>
      <c r="H11" s="189"/>
      <c r="I11" s="189"/>
    </row>
    <row r="12" spans="1:13" s="186" customFormat="1">
      <c r="A12" s="206" t="s">
        <v>334</v>
      </c>
      <c r="B12" s="190">
        <v>17</v>
      </c>
      <c r="D12" s="187"/>
      <c r="E12" s="187"/>
      <c r="F12" s="187"/>
    </row>
    <row r="13" spans="1:13" s="186" customFormat="1">
      <c r="A13" s="206" t="s">
        <v>335</v>
      </c>
      <c r="B13" s="191">
        <v>3</v>
      </c>
      <c r="D13" s="187"/>
      <c r="E13" s="187"/>
      <c r="F13" s="187"/>
    </row>
    <row r="14" spans="1:13" s="186" customFormat="1">
      <c r="A14" s="206" t="s">
        <v>336</v>
      </c>
      <c r="B14" s="192">
        <v>1</v>
      </c>
      <c r="D14" s="187"/>
      <c r="E14" s="187"/>
      <c r="F14" s="187"/>
    </row>
    <row r="15" spans="1:13" s="186" customFormat="1" ht="14.5" thickBot="1">
      <c r="A15" s="206" t="s">
        <v>337</v>
      </c>
      <c r="B15" s="193">
        <v>100</v>
      </c>
      <c r="D15" s="187"/>
      <c r="E15" s="187"/>
      <c r="F15" s="187"/>
    </row>
    <row r="16" spans="1:13" s="187" customFormat="1" ht="13.5" thickBot="1"/>
    <row r="17" spans="1:4" s="186" customFormat="1" ht="14.5" thickBot="1">
      <c r="A17" s="208" t="s">
        <v>328</v>
      </c>
      <c r="B17" s="194"/>
      <c r="C17" s="195"/>
      <c r="D17" s="187"/>
    </row>
    <row r="18" spans="1:4" s="186" customFormat="1">
      <c r="A18" s="209" t="s">
        <v>338</v>
      </c>
      <c r="B18" s="196">
        <f>hL_p(((B12)+B14))</f>
        <v>884.61430843709422</v>
      </c>
      <c r="C18" s="197"/>
      <c r="D18" s="187"/>
    </row>
    <row r="19" spans="1:4" s="186" customFormat="1">
      <c r="A19" s="209" t="s">
        <v>338</v>
      </c>
      <c r="B19" s="198">
        <f>hL_p(((B13)+B14))</f>
        <v>604.72347415314596</v>
      </c>
      <c r="C19" s="199"/>
    </row>
    <row r="20" spans="1:4" s="186" customFormat="1" ht="14.5" thickBot="1">
      <c r="A20" s="210" t="s">
        <v>339</v>
      </c>
      <c r="B20" s="200">
        <f>hV_p(((B13)+B14))-hL_p(((B13)+B14))</f>
        <v>2133.3331487781343</v>
      </c>
      <c r="C20" s="201"/>
    </row>
    <row r="21" spans="1:4" s="187" customFormat="1" ht="13.5" thickBot="1"/>
    <row r="22" spans="1:4" s="186" customFormat="1" ht="14.5" thickBot="1">
      <c r="A22" s="211" t="s">
        <v>340</v>
      </c>
      <c r="B22" s="202"/>
      <c r="C22" s="187"/>
    </row>
    <row r="23" spans="1:4" s="186" customFormat="1">
      <c r="A23" s="209" t="s">
        <v>341</v>
      </c>
      <c r="B23" s="203">
        <f>(B18-B19)/B20</f>
        <v>0.13119883992064513</v>
      </c>
      <c r="C23" s="204"/>
    </row>
    <row r="24" spans="1:4" s="186" customFormat="1" ht="15.5" thickBot="1">
      <c r="A24" s="212" t="s">
        <v>342</v>
      </c>
      <c r="B24" s="235">
        <f>B15*B23</f>
        <v>13.119883992064512</v>
      </c>
      <c r="C24" s="205"/>
    </row>
    <row r="25" spans="1:4" s="186" customFormat="1"/>
    <row r="26" spans="1:4" s="186" customFormat="1"/>
    <row r="27" spans="1:4" s="186" customFormat="1"/>
    <row r="28" spans="1:4" s="186" customFormat="1"/>
    <row r="29" spans="1:4" s="186" customFormat="1"/>
    <row r="30" spans="1:4" s="186" customFormat="1"/>
    <row r="31" spans="1:4" s="186" customFormat="1"/>
  </sheetData>
  <mergeCells count="4">
    <mergeCell ref="G1:M4"/>
    <mergeCell ref="A6:F6"/>
    <mergeCell ref="A7:F7"/>
    <mergeCell ref="B1:F5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50D98-8E33-4D02-9B1D-8FA82E05DD2A}">
  <sheetPr codeName="Hoja10"/>
  <dimension ref="A1:M48"/>
  <sheetViews>
    <sheetView showGridLines="0" topLeftCell="A5" zoomScale="94" zoomScaleNormal="145" workbookViewId="0">
      <selection activeCell="B16" sqref="B16"/>
    </sheetView>
  </sheetViews>
  <sheetFormatPr baseColWidth="10" defaultColWidth="11.453125" defaultRowHeight="14"/>
  <cols>
    <col min="1" max="1" width="35.6328125" style="184" customWidth="1"/>
    <col min="2" max="2" width="17.81640625" style="184" bestFit="1" customWidth="1"/>
    <col min="3" max="3" width="15.36328125" style="184" bestFit="1" customWidth="1"/>
    <col min="4" max="4" width="18.90625" style="184" bestFit="1" customWidth="1"/>
    <col min="5" max="5" width="15.81640625" style="184" customWidth="1"/>
    <col min="6" max="7" width="15" style="184" customWidth="1"/>
    <col min="8" max="8" width="16.453125" style="184" bestFit="1" customWidth="1"/>
    <col min="9" max="9" width="13.54296875" style="184" bestFit="1" customWidth="1"/>
    <col min="10" max="16384" width="11.453125" style="184"/>
  </cols>
  <sheetData>
    <row r="1" spans="1:13" ht="14" customHeight="1">
      <c r="B1" s="296" t="s">
        <v>330</v>
      </c>
      <c r="C1" s="296"/>
      <c r="D1" s="296"/>
      <c r="E1" s="296"/>
      <c r="F1" s="296"/>
      <c r="G1" s="298"/>
      <c r="H1" s="299"/>
      <c r="I1" s="299"/>
      <c r="J1" s="299"/>
      <c r="K1" s="299"/>
      <c r="L1" s="299"/>
      <c r="M1" s="299"/>
    </row>
    <row r="2" spans="1:13" ht="14" customHeight="1">
      <c r="A2" s="185"/>
      <c r="B2" s="296"/>
      <c r="C2" s="296"/>
      <c r="D2" s="296"/>
      <c r="E2" s="296"/>
      <c r="F2" s="296"/>
      <c r="G2" s="299"/>
      <c r="H2" s="299"/>
      <c r="I2" s="299"/>
      <c r="J2" s="299"/>
      <c r="K2" s="299"/>
      <c r="L2" s="299"/>
      <c r="M2" s="299"/>
    </row>
    <row r="3" spans="1:13" ht="14" customHeight="1">
      <c r="A3" s="185"/>
      <c r="B3" s="296"/>
      <c r="C3" s="296"/>
      <c r="D3" s="296"/>
      <c r="E3" s="296"/>
      <c r="F3" s="296"/>
      <c r="G3" s="299"/>
      <c r="H3" s="299"/>
      <c r="I3" s="299"/>
      <c r="J3" s="299"/>
      <c r="K3" s="299"/>
      <c r="L3" s="299"/>
      <c r="M3" s="299"/>
    </row>
    <row r="4" spans="1:13" ht="14" customHeight="1">
      <c r="A4" s="185"/>
      <c r="B4" s="296"/>
      <c r="C4" s="296"/>
      <c r="D4" s="296"/>
      <c r="E4" s="296"/>
      <c r="F4" s="296"/>
      <c r="G4" s="299"/>
      <c r="H4" s="299"/>
      <c r="I4" s="299"/>
      <c r="J4" s="299"/>
      <c r="K4" s="299"/>
      <c r="L4" s="299"/>
      <c r="M4" s="299"/>
    </row>
    <row r="5" spans="1:13">
      <c r="B5" s="297"/>
      <c r="C5" s="297"/>
      <c r="D5" s="297"/>
      <c r="E5" s="297"/>
      <c r="F5" s="297"/>
    </row>
    <row r="6" spans="1:13" s="186" customFormat="1">
      <c r="A6" s="300" t="s">
        <v>329</v>
      </c>
      <c r="B6" s="301"/>
      <c r="C6" s="301"/>
      <c r="D6" s="301"/>
      <c r="E6" s="301"/>
      <c r="F6" s="302"/>
    </row>
    <row r="7" spans="1:13" s="186" customFormat="1">
      <c r="A7" s="303" t="s">
        <v>331</v>
      </c>
      <c r="B7" s="303"/>
      <c r="C7" s="303"/>
      <c r="D7" s="303"/>
      <c r="E7" s="303"/>
      <c r="F7" s="303"/>
    </row>
    <row r="8" spans="1:13" s="186" customFormat="1" ht="14.5" thickBot="1"/>
    <row r="9" spans="1:13" s="186" customFormat="1" ht="14.5" thickBot="1">
      <c r="A9" s="222" t="s">
        <v>332</v>
      </c>
      <c r="B9" s="214" t="s">
        <v>363</v>
      </c>
      <c r="D9" s="187"/>
      <c r="E9" s="187"/>
      <c r="F9" s="187"/>
    </row>
    <row r="10" spans="1:13" s="186" customFormat="1" ht="14.5" thickBot="1">
      <c r="D10" s="187"/>
      <c r="E10" s="187"/>
      <c r="F10" s="187"/>
    </row>
    <row r="11" spans="1:13" s="186" customFormat="1" ht="14.5" thickBot="1">
      <c r="A11" s="267" t="s">
        <v>327</v>
      </c>
      <c r="B11" s="256" t="s">
        <v>365</v>
      </c>
      <c r="C11"/>
      <c r="D11" s="187"/>
      <c r="E11"/>
      <c r="F11" s="187"/>
      <c r="H11" s="189"/>
      <c r="I11" s="189"/>
    </row>
    <row r="12" spans="1:13" s="186" customFormat="1">
      <c r="A12" s="206" t="s">
        <v>344</v>
      </c>
      <c r="B12" s="190">
        <v>6</v>
      </c>
      <c r="C12"/>
      <c r="D12" s="187"/>
      <c r="E12" s="187"/>
      <c r="F12" s="187"/>
    </row>
    <row r="13" spans="1:13" s="186" customFormat="1">
      <c r="A13" s="206" t="s">
        <v>364</v>
      </c>
      <c r="B13" s="268">
        <v>5</v>
      </c>
      <c r="C13"/>
      <c r="D13" s="187"/>
      <c r="E13" s="187"/>
      <c r="F13" s="187"/>
    </row>
    <row r="14" spans="1:13" s="186" customFormat="1">
      <c r="A14" s="206" t="s">
        <v>336</v>
      </c>
      <c r="B14" s="192">
        <v>1.01325</v>
      </c>
      <c r="C14"/>
      <c r="D14" s="187"/>
      <c r="E14" s="187"/>
      <c r="F14" s="187"/>
    </row>
    <row r="15" spans="1:13" s="186" customFormat="1">
      <c r="A15" s="206" t="s">
        <v>264</v>
      </c>
      <c r="B15" s="270">
        <f>Tsat_p(B12+B14)+273.15</f>
        <v>438.17904087770273</v>
      </c>
      <c r="C15" s="280">
        <f>Tsat_p(B12+B14)</f>
        <v>165.02904087770276</v>
      </c>
      <c r="D15" s="187"/>
      <c r="E15" s="187"/>
      <c r="F15" s="187"/>
    </row>
    <row r="16" spans="1:13" s="187" customFormat="1" ht="14.5" thickBot="1">
      <c r="A16" s="206" t="s">
        <v>366</v>
      </c>
      <c r="B16" s="269">
        <v>350</v>
      </c>
      <c r="C16"/>
    </row>
    <row r="17" spans="1:4" s="187" customFormat="1" ht="13.5" thickBot="1"/>
    <row r="18" spans="1:4" s="186" customFormat="1" ht="14.5" thickBot="1">
      <c r="A18" s="261" t="s">
        <v>328</v>
      </c>
      <c r="B18" s="256"/>
      <c r="C18"/>
      <c r="D18" s="187"/>
    </row>
    <row r="19" spans="1:4" s="186" customFormat="1" ht="14.5" thickBot="1">
      <c r="A19" s="262" t="s">
        <v>377</v>
      </c>
      <c r="B19" s="271">
        <f>0.461526 *(5.1703+(-6.0865-5.1703)*((B15/(706.3032+B15))^2)*(1-(706.3032/(706.3032+B15))*(-6.6011+36.2723*(B15/(706.3032+B15))+(-63.0965*(B15/(706.3032+B15))^2)+(46.2085*(B15/(706.3032+B15))^3))))</f>
        <v>1.9210358623343697</v>
      </c>
      <c r="C19" s="275">
        <f>C20/1.4</f>
        <v>0.94015704073510287</v>
      </c>
      <c r="D19" s="276"/>
    </row>
    <row r="20" spans="1:4" s="186" customFormat="1" ht="14.5" thickBot="1">
      <c r="A20" s="258" t="s">
        <v>378</v>
      </c>
      <c r="B20" s="271">
        <f>B19-0.461526</f>
        <v>1.4595098623343699</v>
      </c>
      <c r="C20" s="275">
        <f>B19/B20</f>
        <v>1.3162198570291439</v>
      </c>
      <c r="D20" s="276"/>
    </row>
    <row r="21" spans="1:4" s="186" customFormat="1" ht="14.5" thickBot="1">
      <c r="A21" s="263" t="s">
        <v>379</v>
      </c>
      <c r="B21" s="260">
        <v>1</v>
      </c>
      <c r="C21" s="275">
        <f>B21*B22</f>
        <v>0.72</v>
      </c>
      <c r="D21" s="276"/>
    </row>
    <row r="22" spans="1:4" s="186" customFormat="1" ht="14.5" thickBot="1">
      <c r="A22" s="263" t="s">
        <v>367</v>
      </c>
      <c r="B22" s="265">
        <v>0.72</v>
      </c>
      <c r="C22" s="275">
        <v>0.70842601731840105</v>
      </c>
      <c r="D22" s="276"/>
    </row>
    <row r="23" spans="1:4" s="186" customFormat="1" ht="14.5" thickBot="1">
      <c r="A23" s="264" t="s">
        <v>368</v>
      </c>
      <c r="B23" s="266">
        <f>((B12+B14)-(B13+B14))/(B12+B14)</f>
        <v>0.14258724557088368</v>
      </c>
      <c r="C23" s="275"/>
      <c r="D23" s="276"/>
    </row>
    <row r="24" spans="1:4" s="186" customFormat="1" ht="14.5" thickBot="1">
      <c r="A24" s="259"/>
      <c r="B24" s="259"/>
      <c r="C24" s="277">
        <v>706.30319999999995</v>
      </c>
      <c r="D24" s="278" t="s">
        <v>369</v>
      </c>
    </row>
    <row r="25" spans="1:4" s="187" customFormat="1" ht="14.5" thickBot="1">
      <c r="A25" s="211" t="s">
        <v>340</v>
      </c>
      <c r="B25" s="229" t="s">
        <v>357</v>
      </c>
      <c r="C25" s="276">
        <v>5.1703000000000001</v>
      </c>
      <c r="D25" s="276" t="s">
        <v>370</v>
      </c>
    </row>
    <row r="26" spans="1:4" s="187" customFormat="1">
      <c r="A26" s="206" t="s">
        <v>375</v>
      </c>
      <c r="B26" s="272">
        <f>IF(B23&gt;=(B21*B22),B16/(0.66*2.73*(B21*B22*100*(B12+B14)*rhoV_p(B12+B14))^0.5),B16/(2.73*(1-B23/(3*B21*B22))*(100*((B12+B14)-(B13+B14))*rhoV_p(B12+B14))^0.5))</f>
        <v>7.1625726159848133</v>
      </c>
      <c r="C26" s="276">
        <v>-6.0865</v>
      </c>
      <c r="D26" s="276" t="s">
        <v>362</v>
      </c>
    </row>
    <row r="27" spans="1:4" s="186" customFormat="1">
      <c r="A27" s="206" t="s">
        <v>374</v>
      </c>
      <c r="B27" s="273">
        <f>B26*0.865</f>
        <v>6.1956253128268637</v>
      </c>
      <c r="C27" s="275">
        <v>-6.6010999999999997</v>
      </c>
      <c r="D27" s="279" t="s">
        <v>371</v>
      </c>
    </row>
    <row r="28" spans="1:4" s="186" customFormat="1" ht="14.5" thickBot="1">
      <c r="A28" s="206" t="s">
        <v>376</v>
      </c>
      <c r="B28" s="274">
        <f>B27*0.963</f>
        <v>5.9663871762522698</v>
      </c>
      <c r="C28" s="275">
        <v>36.272300000000001</v>
      </c>
      <c r="D28" s="276" t="s">
        <v>372</v>
      </c>
    </row>
    <row r="29" spans="1:4" s="186" customFormat="1">
      <c r="C29" s="275">
        <v>-63.096499999999999</v>
      </c>
      <c r="D29" s="276" t="s">
        <v>361</v>
      </c>
    </row>
    <row r="30" spans="1:4" s="186" customFormat="1">
      <c r="B30" s="282"/>
      <c r="C30" s="275">
        <v>46.208500000000001</v>
      </c>
      <c r="D30" s="276" t="s">
        <v>373</v>
      </c>
    </row>
    <row r="31" spans="1:4" s="186" customFormat="1">
      <c r="B31" s="227"/>
      <c r="C31" s="279">
        <f>0.4615*(C25+(C26-C25)*((B15/(C24+B15))^2)*(1-(C24/(C24+B15))*(C27+C28*(B15/(C24+B15))+(C29*(B15/(C24+B15))^2)+(C30*(B15/(C24+B15))^3))))</f>
        <v>1.9209276410588172</v>
      </c>
      <c r="D31" s="279"/>
    </row>
    <row r="32" spans="1:4" s="186" customFormat="1">
      <c r="A32"/>
      <c r="B32"/>
      <c r="C32" s="279">
        <v>0.46152599999999999</v>
      </c>
      <c r="D32" s="279"/>
    </row>
    <row r="33" spans="1:4" s="186" customFormat="1" ht="14.5" thickBot="1"/>
    <row r="34" spans="1:4" s="186" customFormat="1" ht="14.5" thickBot="1">
      <c r="A34" s="222" t="s">
        <v>332</v>
      </c>
      <c r="B34" s="214" t="s">
        <v>380</v>
      </c>
    </row>
    <row r="35" spans="1:4" s="186" customFormat="1" ht="14.5" thickBot="1"/>
    <row r="36" spans="1:4" s="186" customFormat="1" ht="14.5" thickBot="1">
      <c r="A36" s="267" t="s">
        <v>327</v>
      </c>
      <c r="B36" s="256" t="s">
        <v>365</v>
      </c>
    </row>
    <row r="37" spans="1:4">
      <c r="A37" s="206" t="s">
        <v>344</v>
      </c>
      <c r="B37" s="190">
        <v>11</v>
      </c>
    </row>
    <row r="38" spans="1:4">
      <c r="A38" s="206" t="s">
        <v>364</v>
      </c>
      <c r="B38" s="268">
        <v>5</v>
      </c>
    </row>
    <row r="39" spans="1:4">
      <c r="A39" s="206" t="s">
        <v>336</v>
      </c>
      <c r="B39" s="192">
        <v>1.01325</v>
      </c>
      <c r="C39" s="230"/>
    </row>
    <row r="40" spans="1:4" ht="14.5" thickBot="1">
      <c r="A40" s="206" t="s">
        <v>381</v>
      </c>
      <c r="B40" s="281">
        <v>5</v>
      </c>
      <c r="C40" s="230"/>
    </row>
    <row r="41" spans="1:4" ht="14.5" thickBot="1">
      <c r="B41" s="230"/>
      <c r="C41" s="230"/>
    </row>
    <row r="42" spans="1:4" ht="14.5" thickBot="1">
      <c r="A42" s="261" t="s">
        <v>328</v>
      </c>
      <c r="B42" s="256"/>
    </row>
    <row r="43" spans="1:4" ht="14.5" thickBot="1">
      <c r="A43" s="263" t="s">
        <v>379</v>
      </c>
      <c r="B43" s="260">
        <v>1</v>
      </c>
      <c r="D43"/>
    </row>
    <row r="44" spans="1:4" ht="14.5" thickBot="1">
      <c r="A44" s="263" t="s">
        <v>367</v>
      </c>
      <c r="B44" s="265">
        <v>0.72</v>
      </c>
    </row>
    <row r="45" spans="1:4" ht="14.5" thickBot="1">
      <c r="A45" s="264" t="s">
        <v>368</v>
      </c>
      <c r="B45" s="266">
        <f>((B37+B39)-(B38+B39))/(B37+B39)</f>
        <v>0.49944852558633174</v>
      </c>
    </row>
    <row r="46" spans="1:4" ht="14.5" thickBot="1"/>
    <row r="47" spans="1:4" ht="14.5" thickBot="1">
      <c r="A47" s="211" t="s">
        <v>340</v>
      </c>
      <c r="B47" s="229" t="s">
        <v>357</v>
      </c>
    </row>
    <row r="48" spans="1:4" ht="14.5" thickBot="1">
      <c r="A48" s="206" t="s">
        <v>366</v>
      </c>
      <c r="B48" s="283">
        <f>IF(B45&gt;=(B43*B44),B400/0.857*(0.66*2.73*(B43*B44*100*(B37+B39)*rhoV_p(B37+B39))^0.5),B40/0.857*(2.73*(1-B45/(3*B43*B44))*(100*((B37+B39)-(B38+B39))*rhoV_p(B37+B39))^0.5))</f>
        <v>742.72729939090016</v>
      </c>
    </row>
  </sheetData>
  <mergeCells count="4">
    <mergeCell ref="B1:F5"/>
    <mergeCell ref="G1:M4"/>
    <mergeCell ref="A6:F6"/>
    <mergeCell ref="A7:F7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B3:G25"/>
  <sheetViews>
    <sheetView showGridLines="0" showWhiteSpace="0" view="pageLayout" topLeftCell="A7" zoomScale="115" zoomScaleNormal="115" zoomScalePageLayoutView="115" workbookViewId="0">
      <selection activeCell="C8" sqref="C8"/>
    </sheetView>
  </sheetViews>
  <sheetFormatPr baseColWidth="10" defaultColWidth="9.08984375" defaultRowHeight="12.5"/>
  <cols>
    <col min="1" max="1" width="4.90625" style="15" customWidth="1"/>
    <col min="2" max="2" width="42.08984375" style="15" customWidth="1"/>
    <col min="3" max="3" width="17" style="15" customWidth="1"/>
    <col min="4" max="4" width="11" style="15" customWidth="1"/>
    <col min="5" max="5" width="14.90625" style="15" customWidth="1"/>
    <col min="6" max="6" width="20.6328125" style="15" customWidth="1"/>
    <col min="7" max="16384" width="9.08984375" style="15"/>
  </cols>
  <sheetData>
    <row r="3" spans="2:7" ht="15.5">
      <c r="B3" s="55" t="s">
        <v>269</v>
      </c>
    </row>
    <row r="7" spans="2:7">
      <c r="C7" s="58"/>
    </row>
    <row r="8" spans="2:7" ht="16.5" customHeight="1">
      <c r="B8" s="15" t="s">
        <v>258</v>
      </c>
      <c r="C8" s="175">
        <v>700</v>
      </c>
      <c r="D8" s="44" t="s">
        <v>244</v>
      </c>
    </row>
    <row r="9" spans="2:7" ht="16.5" customHeight="1">
      <c r="B9" s="15" t="s">
        <v>264</v>
      </c>
      <c r="C9" s="57">
        <f>Tsat_p(C8/100)</f>
        <v>164.95275255074188</v>
      </c>
      <c r="D9" s="44" t="s">
        <v>177</v>
      </c>
    </row>
    <row r="10" spans="2:7" ht="16.5" customHeight="1">
      <c r="B10" s="38" t="s">
        <v>252</v>
      </c>
      <c r="C10" s="40"/>
      <c r="D10" s="43"/>
    </row>
    <row r="11" spans="2:7" ht="16.5" customHeight="1">
      <c r="B11" s="15" t="s">
        <v>245</v>
      </c>
      <c r="C11" s="148">
        <f>vL_p(C8/100)</f>
        <v>1.107965077283539E-3</v>
      </c>
      <c r="D11" s="44" t="s">
        <v>247</v>
      </c>
    </row>
    <row r="12" spans="2:7" ht="16.5" customHeight="1">
      <c r="B12" s="15" t="s">
        <v>267</v>
      </c>
      <c r="C12" s="41">
        <f>+C13-C11</f>
        <v>0.27165603044467929</v>
      </c>
      <c r="D12" s="44" t="s">
        <v>247</v>
      </c>
    </row>
    <row r="13" spans="2:7" ht="16.5" customHeight="1">
      <c r="B13" s="15" t="s">
        <v>246</v>
      </c>
      <c r="C13" s="45">
        <f>vV_p(C8/100)</f>
        <v>0.27276399552196284</v>
      </c>
      <c r="D13" s="44" t="s">
        <v>247</v>
      </c>
    </row>
    <row r="14" spans="2:7" ht="16.5" customHeight="1">
      <c r="B14" s="38" t="s">
        <v>253</v>
      </c>
      <c r="C14" s="40"/>
      <c r="D14" s="43"/>
    </row>
    <row r="15" spans="2:7" ht="16.5" customHeight="1">
      <c r="B15" s="15" t="s">
        <v>248</v>
      </c>
      <c r="C15" s="42">
        <f>uL_p(C8/100)</f>
        <v>696.36778518110918</v>
      </c>
      <c r="D15" s="44" t="s">
        <v>251</v>
      </c>
      <c r="G15" s="28"/>
    </row>
    <row r="16" spans="2:7" ht="16.5" customHeight="1">
      <c r="B16" s="15" t="s">
        <v>250</v>
      </c>
      <c r="C16" s="42">
        <f>+C17-C15</f>
        <v>1875.4465007230272</v>
      </c>
      <c r="D16" s="44" t="s">
        <v>251</v>
      </c>
      <c r="G16" s="28"/>
    </row>
    <row r="17" spans="2:7" ht="16.5" customHeight="1">
      <c r="B17" s="15" t="s">
        <v>249</v>
      </c>
      <c r="C17" s="42">
        <f>uV_p(C8/100)</f>
        <v>2571.8142859041363</v>
      </c>
      <c r="D17" s="44" t="s">
        <v>251</v>
      </c>
      <c r="G17" s="28"/>
    </row>
    <row r="18" spans="2:7" ht="16.5" customHeight="1">
      <c r="B18" s="38" t="s">
        <v>254</v>
      </c>
      <c r="C18" s="43"/>
      <c r="D18" s="43"/>
      <c r="G18" s="28"/>
    </row>
    <row r="19" spans="2:7" ht="16.5" customHeight="1">
      <c r="B19" s="15" t="s">
        <v>255</v>
      </c>
      <c r="C19" s="42">
        <f>hL_p(C8/100)</f>
        <v>697.14336073520769</v>
      </c>
      <c r="D19" s="44" t="s">
        <v>251</v>
      </c>
      <c r="G19" s="28"/>
    </row>
    <row r="20" spans="2:7" ht="16.5" customHeight="1">
      <c r="B20" s="15" t="s">
        <v>256</v>
      </c>
      <c r="C20" s="42">
        <f>C21-C19</f>
        <v>2065.6057220343023</v>
      </c>
      <c r="D20" s="44" t="s">
        <v>251</v>
      </c>
      <c r="G20" s="28"/>
    </row>
    <row r="21" spans="2:7" ht="16.5" customHeight="1">
      <c r="B21" s="15" t="s">
        <v>257</v>
      </c>
      <c r="C21" s="42">
        <f>hV_p(C8/100)</f>
        <v>2762.7490827695101</v>
      </c>
      <c r="D21" s="44" t="s">
        <v>251</v>
      </c>
      <c r="G21" s="28"/>
    </row>
    <row r="22" spans="2:7" ht="16.5" customHeight="1">
      <c r="B22" s="38" t="s">
        <v>259</v>
      </c>
      <c r="C22" s="43"/>
      <c r="D22" s="43"/>
      <c r="G22" s="28"/>
    </row>
    <row r="23" spans="2:7" ht="16.5" customHeight="1">
      <c r="B23" s="15" t="s">
        <v>260</v>
      </c>
      <c r="C23" s="39">
        <f>sL_p(C8/100)</f>
        <v>1.9920831368489642</v>
      </c>
      <c r="D23" s="44" t="s">
        <v>263</v>
      </c>
      <c r="G23" s="28"/>
    </row>
    <row r="24" spans="2:7" ht="16.5" customHeight="1">
      <c r="B24" s="15" t="s">
        <v>261</v>
      </c>
      <c r="C24" s="39">
        <f>C25-C23</f>
        <v>4.7149005881485007</v>
      </c>
      <c r="D24" s="44" t="s">
        <v>263</v>
      </c>
      <c r="G24" s="28"/>
    </row>
    <row r="25" spans="2:7" ht="16.5" customHeight="1">
      <c r="B25" s="15" t="s">
        <v>262</v>
      </c>
      <c r="C25" s="39">
        <f>sV_p(C8/100)</f>
        <v>6.7069837249974649</v>
      </c>
      <c r="D25" s="44" t="s">
        <v>263</v>
      </c>
    </row>
  </sheetData>
  <pageMargins left="0.70866141732283472" right="0.57065217391304346" top="0.71557971014492749" bottom="0.74803149606299213" header="0.31496062992125984" footer="0.31496062992125984"/>
  <pageSetup paperSize="9" fitToHeight="0" orientation="portrait" r:id="rId1"/>
  <headerFooter alignWithMargins="0">
    <oddHeader>&amp;CUTN - FRLP - 
CÁTEDRA TÉRMODINAMICA - DEPARTAMENTO ELÉCTRICA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B3:G25"/>
  <sheetViews>
    <sheetView showGridLines="0" view="pageLayout" topLeftCell="A4" zoomScaleNormal="115" workbookViewId="0">
      <selection activeCell="C19" sqref="C19"/>
    </sheetView>
  </sheetViews>
  <sheetFormatPr baseColWidth="10" defaultColWidth="9.08984375" defaultRowHeight="12.5"/>
  <cols>
    <col min="1" max="1" width="4.90625" style="15" customWidth="1"/>
    <col min="2" max="2" width="42.08984375" style="15" customWidth="1"/>
    <col min="3" max="3" width="17" style="15" customWidth="1"/>
    <col min="4" max="4" width="11" style="15" customWidth="1"/>
    <col min="5" max="5" width="14.90625" style="15" customWidth="1"/>
    <col min="6" max="6" width="20.6328125" style="15" customWidth="1"/>
    <col min="7" max="16384" width="9.08984375" style="15"/>
  </cols>
  <sheetData>
    <row r="3" spans="2:7" ht="15.5">
      <c r="B3" s="55" t="s">
        <v>265</v>
      </c>
    </row>
    <row r="7" spans="2:7">
      <c r="C7" s="49"/>
    </row>
    <row r="8" spans="2:7" ht="16.5" customHeight="1">
      <c r="B8" s="15" t="s">
        <v>264</v>
      </c>
      <c r="C8" s="56">
        <f>SEQUEDAD!B13</f>
        <v>148</v>
      </c>
      <c r="D8" s="44" t="s">
        <v>177</v>
      </c>
    </row>
    <row r="9" spans="2:7" ht="16.5" customHeight="1">
      <c r="B9" s="15" t="s">
        <v>258</v>
      </c>
      <c r="C9" s="41">
        <f>psat_t(C8)*100</f>
        <v>451.12204754401881</v>
      </c>
      <c r="D9" s="44" t="s">
        <v>244</v>
      </c>
    </row>
    <row r="10" spans="2:7" ht="16.5" customHeight="1">
      <c r="B10" s="38" t="s">
        <v>252</v>
      </c>
      <c r="C10" s="40"/>
      <c r="D10" s="43"/>
    </row>
    <row r="11" spans="2:7" ht="16.5" customHeight="1">
      <c r="B11" s="15" t="s">
        <v>245</v>
      </c>
      <c r="C11" s="41">
        <f>vL_T(C8)</f>
        <v>1.0882980730347999E-3</v>
      </c>
      <c r="D11" s="44" t="s">
        <v>247</v>
      </c>
    </row>
    <row r="12" spans="2:7" ht="16.5" customHeight="1">
      <c r="B12" s="15" t="s">
        <v>267</v>
      </c>
      <c r="C12" s="41">
        <f>+C13-C11</f>
        <v>0.41184318750814758</v>
      </c>
      <c r="D12" s="44" t="s">
        <v>247</v>
      </c>
    </row>
    <row r="13" spans="2:7" ht="16.5" customHeight="1">
      <c r="B13" s="15" t="s">
        <v>246</v>
      </c>
      <c r="C13" s="45">
        <f>vV_T(C8)</f>
        <v>0.41293148558118237</v>
      </c>
      <c r="D13" s="44" t="s">
        <v>247</v>
      </c>
    </row>
    <row r="14" spans="2:7" ht="16.5" customHeight="1">
      <c r="B14" s="38" t="s">
        <v>253</v>
      </c>
      <c r="C14" s="40"/>
      <c r="D14" s="43"/>
    </row>
    <row r="15" spans="2:7" ht="16.5" customHeight="1">
      <c r="B15" s="15" t="s">
        <v>248</v>
      </c>
      <c r="C15" s="42">
        <f>uL_T(C8)</f>
        <v>623.12970457189977</v>
      </c>
      <c r="D15" s="44" t="s">
        <v>251</v>
      </c>
      <c r="G15" s="28"/>
    </row>
    <row r="16" spans="2:7" ht="16.5" customHeight="1">
      <c r="B16" s="15" t="s">
        <v>250</v>
      </c>
      <c r="C16" s="42">
        <f>+C17-C15</f>
        <v>1934.0863485135892</v>
      </c>
      <c r="D16" s="44" t="s">
        <v>251</v>
      </c>
      <c r="G16" s="28"/>
    </row>
    <row r="17" spans="2:7" ht="16.5" customHeight="1">
      <c r="B17" s="15" t="s">
        <v>249</v>
      </c>
      <c r="C17" s="42">
        <f>uV_T(C8)</f>
        <v>2557.216053085489</v>
      </c>
      <c r="D17" s="44" t="s">
        <v>251</v>
      </c>
      <c r="G17" s="28"/>
    </row>
    <row r="18" spans="2:7" ht="16.5" customHeight="1">
      <c r="B18" s="38" t="s">
        <v>254</v>
      </c>
      <c r="C18" s="43"/>
      <c r="D18" s="43"/>
      <c r="G18" s="28"/>
    </row>
    <row r="19" spans="2:7" ht="16.5" customHeight="1">
      <c r="B19" s="15" t="s">
        <v>255</v>
      </c>
      <c r="C19" s="42">
        <f>hL_T(C8)</f>
        <v>623.62065982694389</v>
      </c>
      <c r="D19" s="44" t="s">
        <v>251</v>
      </c>
      <c r="G19" s="28"/>
    </row>
    <row r="20" spans="2:7" ht="16.5" customHeight="1">
      <c r="B20" s="15" t="s">
        <v>256</v>
      </c>
      <c r="C20" s="42">
        <f>C21-C19</f>
        <v>2119.8778905293193</v>
      </c>
      <c r="D20" s="44" t="s">
        <v>251</v>
      </c>
      <c r="G20" s="28"/>
    </row>
    <row r="21" spans="2:7" ht="16.5" customHeight="1">
      <c r="B21" s="15" t="s">
        <v>257</v>
      </c>
      <c r="C21" s="42">
        <f>hV_T(C8)</f>
        <v>2743.4985503562634</v>
      </c>
      <c r="D21" s="44" t="s">
        <v>251</v>
      </c>
      <c r="G21" s="28"/>
    </row>
    <row r="22" spans="2:7" ht="16.5" customHeight="1">
      <c r="B22" s="38" t="s">
        <v>259</v>
      </c>
      <c r="C22" s="43"/>
      <c r="D22" s="43"/>
      <c r="G22" s="28"/>
    </row>
    <row r="23" spans="2:7" ht="16.5" customHeight="1">
      <c r="B23" s="15" t="s">
        <v>260</v>
      </c>
      <c r="C23" s="39">
        <f>sL_T(C8)</f>
        <v>1.8215713724719014</v>
      </c>
      <c r="D23" s="44" t="s">
        <v>263</v>
      </c>
      <c r="G23" s="28"/>
    </row>
    <row r="24" spans="2:7" ht="16.5" customHeight="1">
      <c r="B24" s="15" t="s">
        <v>261</v>
      </c>
      <c r="C24" s="39">
        <f>C25-C23</f>
        <v>5.0335470438862799</v>
      </c>
      <c r="D24" s="44" t="s">
        <v>263</v>
      </c>
      <c r="G24" s="28"/>
    </row>
    <row r="25" spans="2:7" ht="16.5" customHeight="1">
      <c r="B25" s="15" t="s">
        <v>262</v>
      </c>
      <c r="C25" s="39">
        <f>sV_T(C8)</f>
        <v>6.8551184163581809</v>
      </c>
      <c r="D25" s="44" t="s">
        <v>263</v>
      </c>
    </row>
  </sheetData>
  <phoneticPr fontId="0" type="noConversion"/>
  <pageMargins left="0.70866141732283472" right="0.57065217391304346" top="0.71557971014492749" bottom="0.74803149606299213" header="0.31496062992125984" footer="0.31496062992125984"/>
  <pageSetup paperSize="9" fitToHeight="0" orientation="portrait" r:id="rId1"/>
  <headerFooter alignWithMargins="0">
    <oddHeader>&amp;CUTN - FRLP - 
CÁTEDRA TÉRMODINAMICA - DEPARTAMENTO ELÉCTRICA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B3:G13"/>
  <sheetViews>
    <sheetView showGridLines="0" view="pageLayout" zoomScaleNormal="115" workbookViewId="0">
      <selection activeCell="E6" sqref="E6"/>
    </sheetView>
  </sheetViews>
  <sheetFormatPr baseColWidth="10" defaultColWidth="9.08984375" defaultRowHeight="12.5"/>
  <cols>
    <col min="1" max="1" width="4.90625" style="15" customWidth="1"/>
    <col min="2" max="2" width="42.08984375" style="15" customWidth="1"/>
    <col min="3" max="3" width="17" style="15" customWidth="1"/>
    <col min="4" max="4" width="11" style="15" customWidth="1"/>
    <col min="5" max="5" width="14.90625" style="15" customWidth="1"/>
    <col min="6" max="6" width="20.6328125" style="15" customWidth="1"/>
    <col min="7" max="16384" width="9.08984375" style="15"/>
  </cols>
  <sheetData>
    <row r="3" spans="2:7" ht="15.5">
      <c r="B3" s="55" t="s">
        <v>265</v>
      </c>
    </row>
    <row r="7" spans="2:7" ht="13">
      <c r="B7" s="38" t="s">
        <v>264</v>
      </c>
      <c r="C7" s="56">
        <v>230</v>
      </c>
      <c r="D7" s="44" t="s">
        <v>177</v>
      </c>
    </row>
    <row r="8" spans="2:7" ht="16.5" customHeight="1">
      <c r="B8" s="38" t="s">
        <v>272</v>
      </c>
      <c r="C8" s="56">
        <v>10000</v>
      </c>
      <c r="D8" s="44" t="s">
        <v>244</v>
      </c>
    </row>
    <row r="9" spans="2:7" ht="16.5" customHeight="1"/>
    <row r="10" spans="2:7" ht="16.5" customHeight="1">
      <c r="B10" s="38" t="s">
        <v>252</v>
      </c>
      <c r="C10" s="1">
        <f>v_pT($C$8/100,$C$7)</f>
        <v>1.1992233488393245E-3</v>
      </c>
      <c r="D10" s="44" t="s">
        <v>247</v>
      </c>
    </row>
    <row r="11" spans="2:7" ht="16.5" customHeight="1">
      <c r="B11" s="38" t="s">
        <v>253</v>
      </c>
      <c r="C11" s="62">
        <f>u_pT($C$8/100,$C$7)</f>
        <v>979.73869413998784</v>
      </c>
      <c r="D11" s="44" t="s">
        <v>251</v>
      </c>
    </row>
    <row r="12" spans="2:7" ht="16.5" customHeight="1">
      <c r="B12" s="38" t="s">
        <v>254</v>
      </c>
      <c r="C12" s="61">
        <f>h_pt($C$8/100,$C$7)</f>
        <v>991.73092762838121</v>
      </c>
      <c r="D12" s="44" t="s">
        <v>251</v>
      </c>
      <c r="G12" s="28"/>
    </row>
    <row r="13" spans="2:7" ht="16.5" customHeight="1">
      <c r="B13" s="38" t="s">
        <v>259</v>
      </c>
      <c r="C13" s="4">
        <f>s_pT($C$8/100,$C$7)</f>
        <v>2.5959363392796333</v>
      </c>
      <c r="D13" s="44" t="s">
        <v>251</v>
      </c>
      <c r="G13" s="28"/>
    </row>
  </sheetData>
  <pageMargins left="0.70866141732283472" right="0.57065217391304346" top="0.71557971014492749" bottom="0.74803149606299213" header="0.31496062992125984" footer="0.31496062992125984"/>
  <pageSetup paperSize="9" fitToHeight="0" orientation="portrait" r:id="rId1"/>
  <headerFooter alignWithMargins="0">
    <oddHeader>&amp;CUTN - FRLP - 
CÁTEDRA TÉRMODINAMICA - DEPARTAMENTO ELÉCTRICA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3DD5C-C164-4207-A76E-573DB25A718B}">
  <sheetPr codeName="Hoja5"/>
  <dimension ref="A1:D6"/>
  <sheetViews>
    <sheetView workbookViewId="0">
      <selection activeCell="B13" sqref="B13"/>
    </sheetView>
  </sheetViews>
  <sheetFormatPr baseColWidth="10" defaultRowHeight="12.5"/>
  <sheetData>
    <row r="1" spans="1:4" ht="13">
      <c r="A1" s="304" t="s">
        <v>272</v>
      </c>
      <c r="B1" s="304"/>
      <c r="C1" s="304"/>
      <c r="D1" s="304"/>
    </row>
    <row r="2" spans="1:4" ht="13">
      <c r="A2" s="166">
        <v>10</v>
      </c>
      <c r="B2" s="171" t="s">
        <v>315</v>
      </c>
      <c r="C2" s="172">
        <f>A2*98.0665</f>
        <v>980.66500000000008</v>
      </c>
      <c r="D2" s="171" t="s">
        <v>317</v>
      </c>
    </row>
    <row r="3" spans="1:4" ht="13">
      <c r="A3" s="166">
        <v>10</v>
      </c>
      <c r="B3" s="171" t="s">
        <v>316</v>
      </c>
      <c r="C3" s="172">
        <f>(A3*98.0665)+101.325</f>
        <v>1081.99</v>
      </c>
      <c r="D3" s="171" t="s">
        <v>317</v>
      </c>
    </row>
    <row r="5" spans="1:4">
      <c r="B5" s="2" t="s">
        <v>313</v>
      </c>
    </row>
    <row r="6" spans="1:4">
      <c r="B6">
        <v>6.4999999999999997E-3</v>
      </c>
      <c r="C6">
        <f>B6*98.0665</f>
        <v>0.63743225000000003</v>
      </c>
    </row>
  </sheetData>
  <mergeCells count="1">
    <mergeCell ref="A1:D1"/>
  </mergeCells>
  <phoneticPr fontId="5" type="noConversion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pageSetUpPr fitToPage="1"/>
  </sheetPr>
  <dimension ref="A1:U897"/>
  <sheetViews>
    <sheetView showGridLines="0" view="pageLayout" zoomScale="55" zoomScaleNormal="100" zoomScalePageLayoutView="55" workbookViewId="0">
      <selection activeCell="A894" sqref="A894"/>
    </sheetView>
  </sheetViews>
  <sheetFormatPr baseColWidth="10" defaultRowHeight="12.5"/>
  <cols>
    <col min="1" max="1" width="14.08984375" customWidth="1"/>
    <col min="2" max="5" width="12.54296875" customWidth="1"/>
    <col min="6" max="6" width="0.6328125" customWidth="1"/>
    <col min="7" max="10" width="12.54296875" customWidth="1"/>
    <col min="11" max="11" width="0.6328125" customWidth="1"/>
    <col min="12" max="15" width="12.54296875" customWidth="1"/>
  </cols>
  <sheetData>
    <row r="1" spans="1:15" s="97" customFormat="1" ht="42.65" customHeight="1" thickBot="1">
      <c r="A1" s="106" t="s">
        <v>266</v>
      </c>
      <c r="B1" s="93" t="s">
        <v>273</v>
      </c>
      <c r="C1" s="94" t="s">
        <v>253</v>
      </c>
      <c r="D1" s="95" t="s">
        <v>254</v>
      </c>
      <c r="E1" s="96" t="s">
        <v>259</v>
      </c>
      <c r="G1" s="98" t="s">
        <v>273</v>
      </c>
      <c r="H1" s="94" t="s">
        <v>253</v>
      </c>
      <c r="I1" s="95" t="s">
        <v>254</v>
      </c>
      <c r="J1" s="96" t="s">
        <v>259</v>
      </c>
      <c r="L1" s="98" t="s">
        <v>273</v>
      </c>
      <c r="M1" s="94" t="s">
        <v>253</v>
      </c>
      <c r="N1" s="95" t="s">
        <v>254</v>
      </c>
      <c r="O1" s="96" t="s">
        <v>259</v>
      </c>
    </row>
    <row r="2" spans="1:15" ht="13.5" customHeight="1" thickBot="1">
      <c r="A2" s="69"/>
      <c r="B2" s="66" t="s">
        <v>274</v>
      </c>
      <c r="C2" s="67">
        <v>10</v>
      </c>
      <c r="D2" s="66" t="s">
        <v>275</v>
      </c>
      <c r="E2" s="70">
        <f>Tsat_p(C2/100)</f>
        <v>45.807548207023501</v>
      </c>
      <c r="G2" s="74" t="s">
        <v>274</v>
      </c>
      <c r="H2" s="67">
        <v>20</v>
      </c>
      <c r="I2" s="66" t="s">
        <v>275</v>
      </c>
      <c r="J2" s="70">
        <f>Tsat_p(H2/100)</f>
        <v>60.05864266005824</v>
      </c>
      <c r="L2" s="74" t="s">
        <v>274</v>
      </c>
      <c r="M2" s="67">
        <v>30</v>
      </c>
      <c r="N2" s="66" t="s">
        <v>275</v>
      </c>
      <c r="O2" s="70">
        <f>Tsat_p(M2/100)</f>
        <v>69.095431919954194</v>
      </c>
    </row>
    <row r="3" spans="1:15" ht="13.5" customHeight="1" thickBot="1">
      <c r="A3" s="111" t="s">
        <v>276</v>
      </c>
      <c r="B3" s="110">
        <f>vV_p(C2/100)</f>
        <v>14.670558491905531</v>
      </c>
      <c r="C3" s="68">
        <f>uV_p(C2/100)</f>
        <v>2437.1813522543921</v>
      </c>
      <c r="D3" s="68">
        <f>hV_p(C2/100)</f>
        <v>2583.8869371734472</v>
      </c>
      <c r="E3" s="78">
        <f>sV_p(C2/100)</f>
        <v>8.1488932823442788</v>
      </c>
      <c r="G3" s="75">
        <f>vV_p(H2/100)</f>
        <v>7.6481514222176346</v>
      </c>
      <c r="H3" s="68">
        <f>uV_p(H2/100)</f>
        <v>2455.9844275218447</v>
      </c>
      <c r="I3" s="68">
        <f>hV_p(H2/100)</f>
        <v>2608.9474559661976</v>
      </c>
      <c r="J3" s="78">
        <f>sV_p(H2/100)</f>
        <v>7.9072349999129603</v>
      </c>
      <c r="L3" s="75">
        <f>vV_p(M2/100)</f>
        <v>5.228560405341522</v>
      </c>
      <c r="M3" s="68">
        <f>uV_p(M2/100)</f>
        <v>2467.6943289115457</v>
      </c>
      <c r="N3" s="68">
        <f>hV_p(M2/100)</f>
        <v>2624.5511410717913</v>
      </c>
      <c r="O3" s="79">
        <f>sV_p(M2/100)</f>
        <v>7.7674524716063065</v>
      </c>
    </row>
    <row r="4" spans="1:15" ht="13.5" customHeight="1">
      <c r="A4" s="107">
        <v>50</v>
      </c>
      <c r="B4" s="83">
        <f>v_pT($C$2/100,$A4)</f>
        <v>14.867378474266026</v>
      </c>
      <c r="C4" s="63">
        <f>u_pT($C$2/100,$A4)</f>
        <v>2443.3198344424554</v>
      </c>
      <c r="D4" s="63">
        <f>h_pt($C$2/100,$A4)</f>
        <v>2591.9936191851157</v>
      </c>
      <c r="E4" s="71">
        <f>s_pT($C$2/100,$A4)</f>
        <v>8.1741440709718436</v>
      </c>
      <c r="G4" s="76"/>
      <c r="H4" s="63"/>
      <c r="I4" s="63"/>
      <c r="J4" s="71"/>
      <c r="L4" s="76"/>
      <c r="M4" s="63"/>
      <c r="N4" s="63"/>
      <c r="O4" s="71"/>
    </row>
    <row r="5" spans="1:15" ht="13.5" customHeight="1">
      <c r="A5" s="108">
        <v>60</v>
      </c>
      <c r="B5" s="83">
        <f t="shared" ref="B5:B33" si="0">v_pT($C$2/100,$A5)</f>
        <v>15.335265682631528</v>
      </c>
      <c r="C5" s="63">
        <f t="shared" ref="C5:C33" si="1">u_pT($C$2/100,$A5)</f>
        <v>2457.825310120134</v>
      </c>
      <c r="D5" s="63">
        <f t="shared" ref="D5:D33" si="2">h_pt($C$2/100,$A5)</f>
        <v>2611.177966946449</v>
      </c>
      <c r="E5" s="71">
        <f t="shared" ref="E5:E33" si="3">s_pT($C$2/100,$A5)</f>
        <v>8.2326118490585483</v>
      </c>
      <c r="G5" s="76"/>
      <c r="H5" s="63"/>
      <c r="I5" s="63"/>
      <c r="J5" s="71"/>
      <c r="L5" s="76"/>
      <c r="M5" s="63"/>
      <c r="N5" s="63"/>
      <c r="O5" s="71"/>
    </row>
    <row r="6" spans="1:15" ht="13.5" customHeight="1">
      <c r="A6" s="108">
        <v>70</v>
      </c>
      <c r="B6" s="83">
        <f t="shared" si="0"/>
        <v>15.801789361053144</v>
      </c>
      <c r="C6" s="63">
        <f t="shared" si="1"/>
        <v>2472.253400216272</v>
      </c>
      <c r="D6" s="63">
        <f t="shared" si="2"/>
        <v>2630.2712938268037</v>
      </c>
      <c r="E6" s="71">
        <f t="shared" si="3"/>
        <v>8.2890804176397648</v>
      </c>
      <c r="G6" s="76">
        <f t="shared" ref="G6:G33" si="4">v_pT($H$2/100,$A6)</f>
        <v>7.8828394775386252</v>
      </c>
      <c r="H6" s="63">
        <f t="shared" ref="H6:H33" si="5">u_pT($H$2/100,$A6)</f>
        <v>2470.6885416589425</v>
      </c>
      <c r="I6" s="63">
        <f t="shared" ref="I6:I33" si="6">h_pt($H$2/100,$A6)</f>
        <v>2628.3453312097154</v>
      </c>
      <c r="J6" s="71">
        <f t="shared" ref="J6:J33" si="7">s_pT($H$2/100,$A6)</f>
        <v>7.9646006977541361</v>
      </c>
      <c r="L6" s="76">
        <f>v_pT($M$2/100,$A6)</f>
        <v>5.2429261909711364</v>
      </c>
      <c r="M6" s="63">
        <f>u_pT($M$2/100,$A6)</f>
        <v>2469.057461261446</v>
      </c>
      <c r="N6" s="63">
        <f>h_pt($M$2/100,$A6)</f>
        <v>2626.3452469905801</v>
      </c>
      <c r="O6" s="71">
        <f>s_pT($M$2/100,$A6)</f>
        <v>7.7726877200450106</v>
      </c>
    </row>
    <row r="7" spans="1:15" ht="13.5" customHeight="1">
      <c r="A7" s="108">
        <v>80</v>
      </c>
      <c r="B7" s="83">
        <f t="shared" si="0"/>
        <v>16.26740451330436</v>
      </c>
      <c r="C7" s="63">
        <f t="shared" si="1"/>
        <v>2486.6566266508539</v>
      </c>
      <c r="D7" s="63">
        <f t="shared" si="2"/>
        <v>2649.3306717838973</v>
      </c>
      <c r="E7" s="71">
        <f t="shared" si="3"/>
        <v>8.3438290474119121</v>
      </c>
      <c r="G7" s="76">
        <f t="shared" si="4"/>
        <v>8.1178025038524719</v>
      </c>
      <c r="H7" s="63">
        <f t="shared" si="5"/>
        <v>2485.3343542916505</v>
      </c>
      <c r="I7" s="63">
        <f t="shared" si="6"/>
        <v>2647.6904043687005</v>
      </c>
      <c r="J7" s="71">
        <f t="shared" si="7"/>
        <v>8.020170573580863</v>
      </c>
      <c r="L7" s="76">
        <f t="shared" ref="L7:L33" si="8">v_pT($M$2/100,$A7)</f>
        <v>5.4011185459946391</v>
      </c>
      <c r="M7" s="63">
        <f t="shared" ref="M7:M33" si="9">u_pT($M$2/100,$A7)</f>
        <v>2483.9857705230079</v>
      </c>
      <c r="N7" s="63">
        <f t="shared" ref="N7:N33" si="10">h_pt($M$2/100,$A7)</f>
        <v>2646.0193269028468</v>
      </c>
      <c r="O7" s="71">
        <f t="shared" ref="O7:O33" si="11">s_pT($M$2/100,$A7)</f>
        <v>7.8292036331167161</v>
      </c>
    </row>
    <row r="8" spans="1:15" ht="13.5" customHeight="1">
      <c r="A8" s="108">
        <v>90</v>
      </c>
      <c r="B8" s="83">
        <f t="shared" si="0"/>
        <v>16.732334572762092</v>
      </c>
      <c r="C8" s="63">
        <f t="shared" si="1"/>
        <v>2501.055967756763</v>
      </c>
      <c r="D8" s="63">
        <f t="shared" si="2"/>
        <v>2668.3793134843841</v>
      </c>
      <c r="E8" s="71">
        <f t="shared" si="3"/>
        <v>8.3970187339214633</v>
      </c>
      <c r="G8" s="76">
        <f t="shared" si="4"/>
        <v>8.3520248220972455</v>
      </c>
      <c r="H8" s="63">
        <f t="shared" si="5"/>
        <v>2499.9198467234764</v>
      </c>
      <c r="I8" s="63">
        <f t="shared" si="6"/>
        <v>2666.9603431654214</v>
      </c>
      <c r="J8" s="71">
        <f t="shared" si="7"/>
        <v>8.0739785106718767</v>
      </c>
      <c r="L8" s="76">
        <f t="shared" si="8"/>
        <v>5.5584842989855776</v>
      </c>
      <c r="M8" s="63">
        <f t="shared" si="9"/>
        <v>2498.7690784005626</v>
      </c>
      <c r="N8" s="63">
        <f t="shared" si="10"/>
        <v>2665.5236073701303</v>
      </c>
      <c r="O8" s="71">
        <f t="shared" si="11"/>
        <v>7.883666332807163</v>
      </c>
    </row>
    <row r="9" spans="1:15" ht="13.5" customHeight="1">
      <c r="A9" s="108">
        <v>100</v>
      </c>
      <c r="B9" s="83">
        <f t="shared" si="0"/>
        <v>17.196724629921768</v>
      </c>
      <c r="C9" s="63">
        <f t="shared" si="1"/>
        <v>2515.4636850486481</v>
      </c>
      <c r="D9" s="63">
        <f t="shared" si="2"/>
        <v>2687.4309313478661</v>
      </c>
      <c r="E9" s="71">
        <f t="shared" si="3"/>
        <v>8.4487714714162685</v>
      </c>
      <c r="G9" s="76">
        <f t="shared" si="4"/>
        <v>8.5856873875256259</v>
      </c>
      <c r="H9" s="63">
        <f t="shared" si="5"/>
        <v>2514.4778028206297</v>
      </c>
      <c r="I9" s="63">
        <f t="shared" si="6"/>
        <v>2686.1915505711422</v>
      </c>
      <c r="J9" s="71">
        <f t="shared" si="7"/>
        <v>8.1262193117581134</v>
      </c>
      <c r="L9" s="76">
        <f t="shared" si="8"/>
        <v>5.7152635657069579</v>
      </c>
      <c r="M9" s="63">
        <f t="shared" si="9"/>
        <v>2513.4818246471123</v>
      </c>
      <c r="N9" s="63">
        <f t="shared" si="10"/>
        <v>2684.9397316183208</v>
      </c>
      <c r="O9" s="71">
        <f t="shared" si="11"/>
        <v>7.936409691919363</v>
      </c>
    </row>
    <row r="10" spans="1:15" ht="13.5" customHeight="1">
      <c r="A10" s="108">
        <v>150</v>
      </c>
      <c r="B10" s="83">
        <f t="shared" si="0"/>
        <v>19.513570483732785</v>
      </c>
      <c r="C10" s="63">
        <f t="shared" si="1"/>
        <v>2587.8843907471301</v>
      </c>
      <c r="D10" s="63">
        <f t="shared" si="2"/>
        <v>2783.0200955844575</v>
      </c>
      <c r="E10" s="71">
        <f t="shared" si="3"/>
        <v>8.6891517577504143</v>
      </c>
      <c r="G10" s="76">
        <f t="shared" si="4"/>
        <v>9.7487989236468238</v>
      </c>
      <c r="H10" s="63">
        <f t="shared" si="5"/>
        <v>2587.3448383023651</v>
      </c>
      <c r="I10" s="63">
        <f t="shared" si="6"/>
        <v>2782.3208167753019</v>
      </c>
      <c r="J10" s="71">
        <f t="shared" si="7"/>
        <v>8.3679699781589623</v>
      </c>
      <c r="L10" s="76">
        <f t="shared" si="8"/>
        <v>6.4938515525861984</v>
      </c>
      <c r="M10" s="63">
        <f t="shared" si="9"/>
        <v>2586.8022587541368</v>
      </c>
      <c r="N10" s="63">
        <f t="shared" si="10"/>
        <v>2781.6178053317226</v>
      </c>
      <c r="O10" s="71">
        <f t="shared" si="11"/>
        <v>8.1795529663678739</v>
      </c>
    </row>
    <row r="11" spans="1:15" ht="13.5" customHeight="1">
      <c r="A11" s="108">
        <v>200</v>
      </c>
      <c r="B11" s="83">
        <f t="shared" si="0"/>
        <v>21.825994859270967</v>
      </c>
      <c r="C11" s="63">
        <f t="shared" si="1"/>
        <v>2661.3302086937297</v>
      </c>
      <c r="D11" s="63">
        <f t="shared" si="2"/>
        <v>2879.5901572864395</v>
      </c>
      <c r="E11" s="71">
        <f t="shared" si="3"/>
        <v>8.9048372941001368</v>
      </c>
      <c r="G11" s="76">
        <f t="shared" si="4"/>
        <v>10.907431617738238</v>
      </c>
      <c r="H11" s="63">
        <f t="shared" si="5"/>
        <v>2660.9894539093493</v>
      </c>
      <c r="I11" s="63">
        <f t="shared" si="6"/>
        <v>2879.138086264114</v>
      </c>
      <c r="J11" s="71">
        <f t="shared" si="7"/>
        <v>8.5842112878518044</v>
      </c>
      <c r="L11" s="76">
        <f t="shared" si="8"/>
        <v>7.2679025914296602</v>
      </c>
      <c r="M11" s="63">
        <f t="shared" si="9"/>
        <v>2660.6476506877671</v>
      </c>
      <c r="N11" s="63">
        <f t="shared" si="10"/>
        <v>2878.6847284306568</v>
      </c>
      <c r="O11" s="71">
        <f t="shared" si="11"/>
        <v>8.3963555696941174</v>
      </c>
    </row>
    <row r="12" spans="1:15" ht="13.5" customHeight="1">
      <c r="A12" s="108">
        <v>250</v>
      </c>
      <c r="B12" s="83">
        <f t="shared" si="0"/>
        <v>24.136490801618049</v>
      </c>
      <c r="C12" s="63">
        <f t="shared" si="1"/>
        <v>2736.0807517000057</v>
      </c>
      <c r="D12" s="63">
        <f t="shared" si="2"/>
        <v>2977.4456597161866</v>
      </c>
      <c r="E12" s="71">
        <f t="shared" si="3"/>
        <v>9.1014171580376679</v>
      </c>
      <c r="G12" s="76">
        <f t="shared" si="4"/>
        <v>12.064120020126866</v>
      </c>
      <c r="H12" s="63">
        <f t="shared" si="5"/>
        <v>2735.8420014707185</v>
      </c>
      <c r="I12" s="63">
        <f t="shared" si="6"/>
        <v>2977.1244018732555</v>
      </c>
      <c r="J12" s="71">
        <f t="shared" si="7"/>
        <v>8.7810552146642458</v>
      </c>
      <c r="L12" s="76">
        <f t="shared" si="8"/>
        <v>8.0399934630192416</v>
      </c>
      <c r="M12" s="63">
        <f t="shared" si="9"/>
        <v>2735.6028615477007</v>
      </c>
      <c r="N12" s="63">
        <f t="shared" si="10"/>
        <v>2976.8026654382779</v>
      </c>
      <c r="O12" s="71">
        <f t="shared" si="11"/>
        <v>8.5934651974907297</v>
      </c>
    </row>
    <row r="13" spans="1:15" ht="13.5" customHeight="1">
      <c r="A13" s="108">
        <v>300</v>
      </c>
      <c r="B13" s="83">
        <f t="shared" si="0"/>
        <v>26.446010874432947</v>
      </c>
      <c r="C13" s="63">
        <f t="shared" si="1"/>
        <v>2812.2742107919807</v>
      </c>
      <c r="D13" s="63">
        <f t="shared" si="2"/>
        <v>3076.7343195363105</v>
      </c>
      <c r="E13" s="71">
        <f t="shared" si="3"/>
        <v>9.282656420134435</v>
      </c>
      <c r="G13" s="76">
        <f t="shared" si="4"/>
        <v>13.219827690674409</v>
      </c>
      <c r="H13" s="63">
        <f t="shared" si="5"/>
        <v>2812.094767858795</v>
      </c>
      <c r="I13" s="63">
        <f t="shared" si="6"/>
        <v>3076.491321672283</v>
      </c>
      <c r="J13" s="71">
        <f t="shared" si="7"/>
        <v>8.9624378443800641</v>
      </c>
      <c r="L13" s="76">
        <f t="shared" si="8"/>
        <v>8.8110987347245189</v>
      </c>
      <c r="M13" s="63">
        <f t="shared" si="9"/>
        <v>2811.9151691646084</v>
      </c>
      <c r="N13" s="63">
        <f t="shared" si="10"/>
        <v>3076.2481312063442</v>
      </c>
      <c r="O13" s="71">
        <f t="shared" si="11"/>
        <v>8.7749917208558017</v>
      </c>
    </row>
    <row r="14" spans="1:15" ht="13.5" customHeight="1">
      <c r="A14" s="108">
        <v>350</v>
      </c>
      <c r="B14" s="83">
        <f t="shared" si="0"/>
        <v>28.754973345694996</v>
      </c>
      <c r="C14" s="63">
        <f t="shared" si="1"/>
        <v>2889.9937251663528</v>
      </c>
      <c r="D14" s="63">
        <f t="shared" si="2"/>
        <v>3177.5434586233032</v>
      </c>
      <c r="E14" s="71">
        <f t="shared" si="3"/>
        <v>9.4512714170956187</v>
      </c>
      <c r="G14" s="76">
        <f t="shared" si="4"/>
        <v>14.374976150133646</v>
      </c>
      <c r="H14" s="63">
        <f t="shared" si="5"/>
        <v>2889.8524898269861</v>
      </c>
      <c r="I14" s="63">
        <f t="shared" si="6"/>
        <v>3177.3520128296595</v>
      </c>
      <c r="J14" s="71">
        <f t="shared" si="7"/>
        <v>9.1311393035459183</v>
      </c>
      <c r="L14" s="76">
        <f t="shared" si="8"/>
        <v>9.5816431837001996</v>
      </c>
      <c r="M14" s="63">
        <f t="shared" si="9"/>
        <v>2889.711186978107</v>
      </c>
      <c r="N14" s="63">
        <f t="shared" si="10"/>
        <v>3177.1604824891133</v>
      </c>
      <c r="O14" s="71">
        <f t="shared" si="11"/>
        <v>8.9437798241463344</v>
      </c>
    </row>
    <row r="15" spans="1:15" ht="13.5" customHeight="1">
      <c r="A15" s="108">
        <v>400</v>
      </c>
      <c r="B15" s="83">
        <f t="shared" si="0"/>
        <v>31.063586307635266</v>
      </c>
      <c r="C15" s="63">
        <f t="shared" si="1"/>
        <v>2969.3003077028056</v>
      </c>
      <c r="D15" s="63">
        <f t="shared" si="2"/>
        <v>3279.9361707791581</v>
      </c>
      <c r="E15" s="71">
        <f t="shared" si="3"/>
        <v>9.6093107140300091</v>
      </c>
      <c r="G15" s="76">
        <f t="shared" si="4"/>
        <v>15.529774525782507</v>
      </c>
      <c r="H15" s="63">
        <f t="shared" si="5"/>
        <v>2969.1856731144858</v>
      </c>
      <c r="I15" s="63">
        <f t="shared" si="6"/>
        <v>3279.7811636301358</v>
      </c>
      <c r="J15" s="71">
        <f t="shared" si="7"/>
        <v>9.2892349628836985</v>
      </c>
      <c r="L15" s="76">
        <f t="shared" si="8"/>
        <v>10.351836973578994</v>
      </c>
      <c r="M15" s="63">
        <f t="shared" si="9"/>
        <v>2969.0710065106846</v>
      </c>
      <c r="N15" s="63">
        <f t="shared" si="10"/>
        <v>3279.6261157180543</v>
      </c>
      <c r="O15" s="71">
        <f t="shared" si="11"/>
        <v>9.101931913844366</v>
      </c>
    </row>
    <row r="16" spans="1:15" ht="13.5" customHeight="1">
      <c r="A16" s="108">
        <v>450</v>
      </c>
      <c r="B16" s="83">
        <f t="shared" si="0"/>
        <v>33.371964988812067</v>
      </c>
      <c r="C16" s="63">
        <f t="shared" si="1"/>
        <v>3050.2449134639714</v>
      </c>
      <c r="D16" s="63">
        <f t="shared" si="2"/>
        <v>3383.9645633520918</v>
      </c>
      <c r="E16" s="71">
        <f t="shared" si="3"/>
        <v>9.758366047522399</v>
      </c>
      <c r="G16" s="76">
        <f t="shared" si="4"/>
        <v>16.684338398475578</v>
      </c>
      <c r="H16" s="63">
        <f t="shared" si="5"/>
        <v>3050.1498497974453</v>
      </c>
      <c r="I16" s="63">
        <f t="shared" si="6"/>
        <v>3383.8366177669573</v>
      </c>
      <c r="J16" s="71">
        <f t="shared" si="7"/>
        <v>9.4383291390356661</v>
      </c>
      <c r="L16" s="76">
        <f t="shared" si="8"/>
        <v>11.121796037999982</v>
      </c>
      <c r="M16" s="63">
        <f t="shared" si="9"/>
        <v>3050.0547694486295</v>
      </c>
      <c r="N16" s="63">
        <f t="shared" si="10"/>
        <v>3383.7086505886286</v>
      </c>
      <c r="O16" s="71">
        <f t="shared" si="11"/>
        <v>9.2510649602529735</v>
      </c>
    </row>
    <row r="17" spans="1:15" ht="13.5" customHeight="1">
      <c r="A17" s="108">
        <v>500</v>
      </c>
      <c r="B17" s="83">
        <f t="shared" si="0"/>
        <v>35.680178970096605</v>
      </c>
      <c r="C17" s="63">
        <f t="shared" si="1"/>
        <v>3132.8715627451752</v>
      </c>
      <c r="D17" s="63">
        <f t="shared" si="2"/>
        <v>3489.6733524461411</v>
      </c>
      <c r="E17" s="71">
        <f t="shared" si="3"/>
        <v>9.8996995831248924</v>
      </c>
      <c r="G17" s="76">
        <f t="shared" si="4"/>
        <v>17.838737477605001</v>
      </c>
      <c r="H17" s="63">
        <f t="shared" si="5"/>
        <v>3132.7914545113099</v>
      </c>
      <c r="I17" s="63">
        <f t="shared" si="6"/>
        <v>3489.5662040634097</v>
      </c>
      <c r="J17" s="71">
        <f t="shared" si="7"/>
        <v>9.579690521811397</v>
      </c>
      <c r="L17" s="76">
        <f t="shared" si="8"/>
        <v>11.891590215062836</v>
      </c>
      <c r="M17" s="63">
        <f t="shared" si="9"/>
        <v>3132.7113367446109</v>
      </c>
      <c r="N17" s="63">
        <f t="shared" si="10"/>
        <v>3489.4590431964962</v>
      </c>
      <c r="O17" s="71">
        <f t="shared" si="11"/>
        <v>9.3924542024291107</v>
      </c>
    </row>
    <row r="18" spans="1:15" ht="13.5" customHeight="1">
      <c r="A18" s="108">
        <v>550</v>
      </c>
      <c r="B18" s="83">
        <f t="shared" si="0"/>
        <v>37.988273170100562</v>
      </c>
      <c r="C18" s="63">
        <f t="shared" si="1"/>
        <v>3217.2167691535242</v>
      </c>
      <c r="D18" s="63">
        <f t="shared" si="2"/>
        <v>3597.0995008545301</v>
      </c>
      <c r="E18" s="71">
        <f t="shared" si="3"/>
        <v>10.034326217987045</v>
      </c>
      <c r="G18" s="76">
        <f t="shared" si="4"/>
        <v>18.993016732395624</v>
      </c>
      <c r="H18" s="63">
        <f t="shared" si="5"/>
        <v>3217.1483875262907</v>
      </c>
      <c r="I18" s="63">
        <f t="shared" si="6"/>
        <v>3597.0087221742033</v>
      </c>
      <c r="J18" s="71">
        <f t="shared" si="7"/>
        <v>9.7143376975365534</v>
      </c>
      <c r="L18" s="76">
        <f t="shared" si="8"/>
        <v>12.661264524678115</v>
      </c>
      <c r="M18" s="63">
        <f t="shared" si="9"/>
        <v>3217.0799999485425</v>
      </c>
      <c r="N18" s="63">
        <f t="shared" si="10"/>
        <v>3596.9179356888858</v>
      </c>
      <c r="O18" s="71">
        <f t="shared" si="11"/>
        <v>9.5271219249008841</v>
      </c>
    </row>
    <row r="19" spans="1:15" ht="13.5" customHeight="1">
      <c r="A19" s="108">
        <v>600</v>
      </c>
      <c r="B19" s="83">
        <f t="shared" si="0"/>
        <v>40.296278074588052</v>
      </c>
      <c r="C19" s="63">
        <f t="shared" si="1"/>
        <v>3303.3079395460991</v>
      </c>
      <c r="D19" s="63">
        <f t="shared" si="2"/>
        <v>3706.2707202919796</v>
      </c>
      <c r="E19" s="71">
        <f t="shared" si="3"/>
        <v>10.163070217918937</v>
      </c>
      <c r="G19" s="76">
        <f t="shared" si="4"/>
        <v>20.147206670265117</v>
      </c>
      <c r="H19" s="63">
        <f t="shared" si="5"/>
        <v>3303.2489156385009</v>
      </c>
      <c r="I19" s="63">
        <f t="shared" si="6"/>
        <v>3706.1930490438031</v>
      </c>
      <c r="J19" s="71">
        <f t="shared" si="7"/>
        <v>9.8430971724270986</v>
      </c>
      <c r="L19" s="76">
        <f t="shared" si="8"/>
        <v>13.430849495945747</v>
      </c>
      <c r="M19" s="63">
        <f t="shared" si="9"/>
        <v>3303.1898876823257</v>
      </c>
      <c r="N19" s="63">
        <f t="shared" si="10"/>
        <v>3706.1153725606982</v>
      </c>
      <c r="O19" s="71">
        <f t="shared" si="11"/>
        <v>9.6558968777895835</v>
      </c>
    </row>
    <row r="20" spans="1:15" ht="13.5" customHeight="1">
      <c r="A20" s="108">
        <v>650</v>
      </c>
      <c r="B20" s="83">
        <f t="shared" si="0"/>
        <v>42.604215158579635</v>
      </c>
      <c r="C20" s="63">
        <f t="shared" si="1"/>
        <v>3391.1622425738456</v>
      </c>
      <c r="D20" s="63">
        <f t="shared" si="2"/>
        <v>3817.2043941596426</v>
      </c>
      <c r="E20" s="71">
        <f t="shared" si="3"/>
        <v>10.286606522678769</v>
      </c>
      <c r="G20" s="76">
        <f t="shared" si="4"/>
        <v>21.301328776267898</v>
      </c>
      <c r="H20" s="63">
        <f t="shared" si="5"/>
        <v>3391.1107768060428</v>
      </c>
      <c r="I20" s="63">
        <f t="shared" si="6"/>
        <v>3817.137352331401</v>
      </c>
      <c r="J20" s="71">
        <f t="shared" si="7"/>
        <v>9.9666453262491697</v>
      </c>
      <c r="L20" s="76">
        <f t="shared" si="8"/>
        <v>14.200366623965735</v>
      </c>
      <c r="M20" s="63">
        <f t="shared" si="9"/>
        <v>3391.0593080446993</v>
      </c>
      <c r="N20" s="63">
        <f t="shared" si="10"/>
        <v>3817.0703067636709</v>
      </c>
      <c r="O20" s="71">
        <f t="shared" si="11"/>
        <v>9.7794568823432844</v>
      </c>
    </row>
    <row r="21" spans="1:15" ht="13.5" customHeight="1">
      <c r="A21" s="108">
        <v>700</v>
      </c>
      <c r="B21" s="83">
        <f t="shared" si="0"/>
        <v>44.912099978623196</v>
      </c>
      <c r="C21" s="63">
        <f t="shared" si="1"/>
        <v>3480.7868452792172</v>
      </c>
      <c r="D21" s="63">
        <f t="shared" si="2"/>
        <v>3929.9078450654492</v>
      </c>
      <c r="E21" s="71">
        <f t="shared" si="3"/>
        <v>10.405492559283953</v>
      </c>
      <c r="G21" s="76">
        <f t="shared" si="4"/>
        <v>22.455398611897245</v>
      </c>
      <c r="H21" s="63">
        <f t="shared" si="5"/>
        <v>3480.7415354273417</v>
      </c>
      <c r="I21" s="63">
        <f t="shared" si="6"/>
        <v>3929.8495076652866</v>
      </c>
      <c r="J21" s="71">
        <f t="shared" si="7"/>
        <v>10.085540553306434</v>
      </c>
      <c r="L21" s="76">
        <f t="shared" si="8"/>
        <v>14.969831475181847</v>
      </c>
      <c r="M21" s="63">
        <f t="shared" si="9"/>
        <v>3480.6962231961638</v>
      </c>
      <c r="N21" s="63">
        <f t="shared" si="10"/>
        <v>3929.7911674516195</v>
      </c>
      <c r="O21" s="71">
        <f t="shared" si="11"/>
        <v>9.8983613008313593</v>
      </c>
    </row>
    <row r="22" spans="1:15" ht="13.5" customHeight="1">
      <c r="A22" s="108">
        <v>750</v>
      </c>
      <c r="B22" s="83">
        <f t="shared" si="0"/>
        <v>47.219944048319476</v>
      </c>
      <c r="C22" s="63">
        <f t="shared" si="1"/>
        <v>3572.1810846331618</v>
      </c>
      <c r="D22" s="63">
        <f t="shared" si="2"/>
        <v>4044.3805251163571</v>
      </c>
      <c r="E22" s="71">
        <f t="shared" si="3"/>
        <v>10.520194002604844</v>
      </c>
      <c r="G22" s="76">
        <f t="shared" si="4"/>
        <v>23.609427693262624</v>
      </c>
      <c r="H22" s="63">
        <f t="shared" si="5"/>
        <v>3572.1408174641747</v>
      </c>
      <c r="I22" s="63">
        <f t="shared" si="6"/>
        <v>4044.3293713294274</v>
      </c>
      <c r="J22" s="71">
        <f t="shared" si="7"/>
        <v>10.20024920072647</v>
      </c>
      <c r="L22" s="76">
        <f t="shared" si="8"/>
        <v>15.739255568214826</v>
      </c>
      <c r="M22" s="63">
        <f t="shared" si="9"/>
        <v>3572.1005483089843</v>
      </c>
      <c r="N22" s="63">
        <f t="shared" si="10"/>
        <v>4044.278215355429</v>
      </c>
      <c r="O22" s="71">
        <f t="shared" si="11"/>
        <v>10.013077152979141</v>
      </c>
    </row>
    <row r="23" spans="1:15" ht="13.5" customHeight="1">
      <c r="A23" s="108">
        <v>800</v>
      </c>
      <c r="B23" s="83">
        <f t="shared" si="0"/>
        <v>49.52775603443289</v>
      </c>
      <c r="C23" s="63">
        <f t="shared" si="1"/>
        <v>3665.3409439499937</v>
      </c>
      <c r="D23" s="63">
        <f t="shared" si="2"/>
        <v>4160.6185042943234</v>
      </c>
      <c r="E23" s="71">
        <f t="shared" si="3"/>
        <v>10.631106577696487</v>
      </c>
      <c r="G23" s="76">
        <f t="shared" si="4"/>
        <v>24.763424688379207</v>
      </c>
      <c r="H23" s="63">
        <f t="shared" si="5"/>
        <v>3665.3048231055536</v>
      </c>
      <c r="I23" s="63">
        <f t="shared" si="6"/>
        <v>4160.5733168731385</v>
      </c>
      <c r="J23" s="71">
        <f t="shared" si="7"/>
        <v>10.311167473316837</v>
      </c>
      <c r="L23" s="76">
        <f t="shared" si="8"/>
        <v>16.508647572332031</v>
      </c>
      <c r="M23" s="63">
        <f t="shared" si="9"/>
        <v>3665.2687005764815</v>
      </c>
      <c r="N23" s="63">
        <f t="shared" si="10"/>
        <v>4160.5281277464428</v>
      </c>
      <c r="O23" s="71">
        <f t="shared" si="11"/>
        <v>10.124001123528101</v>
      </c>
    </row>
    <row r="24" spans="1:15" ht="13.5" customHeight="1">
      <c r="A24" s="108">
        <v>850</v>
      </c>
      <c r="B24" s="83">
        <f t="shared" si="0"/>
        <v>51.83555162450412</v>
      </c>
      <c r="C24" s="63">
        <f t="shared" si="1"/>
        <v>3760.3157991448807</v>
      </c>
      <c r="D24" s="63">
        <f t="shared" si="2"/>
        <v>4278.6713153899218</v>
      </c>
      <c r="E24" s="71">
        <f t="shared" si="3"/>
        <v>10.738619604190378</v>
      </c>
      <c r="G24" s="76">
        <f t="shared" si="4"/>
        <v>25.917405265066073</v>
      </c>
      <c r="H24" s="63">
        <f t="shared" si="5"/>
        <v>3760.2828311296785</v>
      </c>
      <c r="I24" s="63">
        <f t="shared" si="6"/>
        <v>4278.630936431</v>
      </c>
      <c r="J24" s="71">
        <f t="shared" si="7"/>
        <v>10.418684805170402</v>
      </c>
      <c r="L24" s="76">
        <f t="shared" si="8"/>
        <v>17.27802313565639</v>
      </c>
      <c r="M24" s="63">
        <f t="shared" si="9"/>
        <v>3760.2498621008344</v>
      </c>
      <c r="N24" s="63">
        <f t="shared" si="10"/>
        <v>4278.5905561705258</v>
      </c>
      <c r="O24" s="71">
        <f t="shared" si="11"/>
        <v>10.231522761290391</v>
      </c>
    </row>
    <row r="25" spans="1:15" ht="13.5" customHeight="1">
      <c r="A25" s="108">
        <v>900</v>
      </c>
      <c r="B25" s="83">
        <f t="shared" si="0"/>
        <v>54.14331895606545</v>
      </c>
      <c r="C25" s="63">
        <f t="shared" si="1"/>
        <v>3856.9494131757929</v>
      </c>
      <c r="D25" s="63">
        <f t="shared" si="2"/>
        <v>4398.3826027364485</v>
      </c>
      <c r="E25" s="71">
        <f t="shared" si="3"/>
        <v>10.842895286647964</v>
      </c>
      <c r="G25" s="76">
        <f t="shared" si="4"/>
        <v>27.071357600884227</v>
      </c>
      <c r="H25" s="63">
        <f t="shared" si="5"/>
        <v>3856.9192791275104</v>
      </c>
      <c r="I25" s="63">
        <f t="shared" si="6"/>
        <v>4398.3464311451953</v>
      </c>
      <c r="J25" s="71">
        <f t="shared" si="7"/>
        <v>10.522964154421675</v>
      </c>
      <c r="L25" s="76">
        <f t="shared" si="8"/>
        <v>18.047370475729004</v>
      </c>
      <c r="M25" s="63">
        <f t="shared" si="9"/>
        <v>3856.8891443638126</v>
      </c>
      <c r="N25" s="63">
        <f t="shared" si="10"/>
        <v>4398.3102586356836</v>
      </c>
      <c r="O25" s="71">
        <f t="shared" si="11"/>
        <v>10.335805777669712</v>
      </c>
    </row>
    <row r="26" spans="1:15" ht="13.5" customHeight="1">
      <c r="A26" s="108">
        <v>950</v>
      </c>
      <c r="B26" s="83">
        <f t="shared" si="0"/>
        <v>56.45106944374735</v>
      </c>
      <c r="C26" s="63">
        <f t="shared" si="1"/>
        <v>3955.2541375352966</v>
      </c>
      <c r="D26" s="63">
        <f t="shared" si="2"/>
        <v>4519.7648319727705</v>
      </c>
      <c r="E26" s="71">
        <f t="shared" si="3"/>
        <v>10.944213205290751</v>
      </c>
      <c r="G26" s="76">
        <f t="shared" si="4"/>
        <v>28.225293091464234</v>
      </c>
      <c r="H26" s="63">
        <f t="shared" si="5"/>
        <v>3955.2265004608162</v>
      </c>
      <c r="I26" s="63">
        <f t="shared" si="6"/>
        <v>4519.7323622901013</v>
      </c>
      <c r="J26" s="71">
        <f t="shared" si="7"/>
        <v>10.624285164546151</v>
      </c>
      <c r="L26" s="76">
        <f t="shared" si="8"/>
        <v>18.816700969205037</v>
      </c>
      <c r="M26" s="63">
        <f t="shared" si="9"/>
        <v>3955.1988628740069</v>
      </c>
      <c r="N26" s="63">
        <f t="shared" si="10"/>
        <v>4519.6998919501584</v>
      </c>
      <c r="O26" s="71">
        <f t="shared" si="11"/>
        <v>10.437129879494023</v>
      </c>
    </row>
    <row r="27" spans="1:15" ht="13.5" customHeight="1">
      <c r="A27" s="108">
        <v>1000</v>
      </c>
      <c r="B27" s="83">
        <f t="shared" si="0"/>
        <v>58.758805681125331</v>
      </c>
      <c r="C27" s="63">
        <f t="shared" si="1"/>
        <v>4055.209219426029</v>
      </c>
      <c r="D27" s="63">
        <f t="shared" si="2"/>
        <v>4642.7972762372829</v>
      </c>
      <c r="E27" s="71">
        <f t="shared" si="3"/>
        <v>11.042793855735152</v>
      </c>
      <c r="G27" s="76">
        <f t="shared" si="4"/>
        <v>29.379214330846519</v>
      </c>
      <c r="H27" s="63">
        <f t="shared" si="5"/>
        <v>4055.1837942432639</v>
      </c>
      <c r="I27" s="63">
        <f t="shared" si="6"/>
        <v>4642.7680808601945</v>
      </c>
      <c r="J27" s="71">
        <f t="shared" si="7"/>
        <v>10.722868439721541</v>
      </c>
      <c r="L27" s="76">
        <f t="shared" si="8"/>
        <v>19.586017210589777</v>
      </c>
      <c r="M27" s="63">
        <f t="shared" si="9"/>
        <v>4055.1583686886643</v>
      </c>
      <c r="N27" s="63">
        <f t="shared" si="10"/>
        <v>4642.738885006358</v>
      </c>
      <c r="O27" s="71">
        <f t="shared" si="11"/>
        <v>10.535715779545221</v>
      </c>
    </row>
    <row r="28" spans="1:15" ht="13.5" customHeight="1">
      <c r="A28" s="108">
        <v>1050</v>
      </c>
      <c r="B28" s="83">
        <f t="shared" si="0"/>
        <v>61.06652978110634</v>
      </c>
      <c r="C28" s="63">
        <f t="shared" si="1"/>
        <v>4156.7822381858732</v>
      </c>
      <c r="D28" s="63">
        <f t="shared" si="2"/>
        <v>4767.4475359969365</v>
      </c>
      <c r="E28" s="71">
        <f t="shared" si="3"/>
        <v>11.138823236540167</v>
      </c>
      <c r="G28" s="76">
        <f t="shared" si="4"/>
        <v>30.533123432233836</v>
      </c>
      <c r="H28" s="63">
        <f t="shared" si="5"/>
        <v>4156.7587820960289</v>
      </c>
      <c r="I28" s="63">
        <f t="shared" si="6"/>
        <v>4767.4212507407046</v>
      </c>
      <c r="J28" s="71">
        <f t="shared" si="7"/>
        <v>10.818900063380303</v>
      </c>
      <c r="L28" s="76">
        <f t="shared" si="8"/>
        <v>20.355321313381769</v>
      </c>
      <c r="M28" s="63">
        <f t="shared" si="9"/>
        <v>4156.7353257329632</v>
      </c>
      <c r="N28" s="63">
        <f t="shared" si="10"/>
        <v>4767.3949651344155</v>
      </c>
      <c r="O28" s="71">
        <f t="shared" si="11"/>
        <v>10.631749646155447</v>
      </c>
    </row>
    <row r="29" spans="1:15" ht="13.5" customHeight="1">
      <c r="A29" s="108">
        <v>1100</v>
      </c>
      <c r="B29" s="83">
        <f t="shared" si="0"/>
        <v>63.374243479007589</v>
      </c>
      <c r="C29" s="63">
        <f t="shared" si="1"/>
        <v>4259.9321678224851</v>
      </c>
      <c r="D29" s="63">
        <f t="shared" si="2"/>
        <v>4893.6746026125611</v>
      </c>
      <c r="E29" s="71">
        <f t="shared" si="3"/>
        <v>11.232460245750518</v>
      </c>
      <c r="G29" s="76">
        <f t="shared" si="4"/>
        <v>31.687022131135066</v>
      </c>
      <c r="H29" s="63">
        <f t="shared" si="5"/>
        <v>4259.9104727494032</v>
      </c>
      <c r="I29" s="63">
        <f t="shared" si="6"/>
        <v>4893.6509153721045</v>
      </c>
      <c r="J29" s="71">
        <f t="shared" si="7"/>
        <v>10.912539000571575</v>
      </c>
      <c r="L29" s="76">
        <f t="shared" si="8"/>
        <v>21.124615013281524</v>
      </c>
      <c r="M29" s="63">
        <f t="shared" si="9"/>
        <v>4259.888777473252</v>
      </c>
      <c r="N29" s="63">
        <f t="shared" si="10"/>
        <v>4893.627227871697</v>
      </c>
      <c r="O29" s="71">
        <f t="shared" si="11"/>
        <v>10.725390511394551</v>
      </c>
    </row>
    <row r="30" spans="1:15" ht="13.5" customHeight="1">
      <c r="A30" s="108">
        <v>1150</v>
      </c>
      <c r="B30" s="83">
        <f t="shared" si="0"/>
        <v>65.681948210734831</v>
      </c>
      <c r="C30" s="63">
        <f t="shared" si="1"/>
        <v>4364.611793901965</v>
      </c>
      <c r="D30" s="63">
        <f t="shared" si="2"/>
        <v>5021.4312760093135</v>
      </c>
      <c r="E30" s="71">
        <f t="shared" si="3"/>
        <v>11.323842291236511</v>
      </c>
      <c r="G30" s="76">
        <f t="shared" si="4"/>
        <v>32.840911863582186</v>
      </c>
      <c r="H30" s="63">
        <f t="shared" si="5"/>
        <v>4364.5916804983353</v>
      </c>
      <c r="I30" s="63">
        <f t="shared" si="6"/>
        <v>5021.40991776998</v>
      </c>
      <c r="J30" s="71">
        <f t="shared" si="7"/>
        <v>11.003922712541382</v>
      </c>
      <c r="L30" s="76">
        <f t="shared" si="8"/>
        <v>21.893899746447214</v>
      </c>
      <c r="M30" s="63">
        <f t="shared" si="9"/>
        <v>4364.5715669421679</v>
      </c>
      <c r="N30" s="63">
        <f t="shared" si="10"/>
        <v>5021.3885593355835</v>
      </c>
      <c r="O30" s="71">
        <f t="shared" si="11"/>
        <v>10.816775889894632</v>
      </c>
    </row>
    <row r="31" spans="1:15" ht="13.5" customHeight="1">
      <c r="A31" s="108">
        <v>1200</v>
      </c>
      <c r="B31" s="83">
        <f t="shared" si="0"/>
        <v>67.989645172705636</v>
      </c>
      <c r="C31" s="63">
        <f t="shared" si="1"/>
        <v>4470.7696382028362</v>
      </c>
      <c r="D31" s="63">
        <f t="shared" si="2"/>
        <v>5150.6660899298922</v>
      </c>
      <c r="E31" s="71">
        <f t="shared" si="3"/>
        <v>11.413089591322031</v>
      </c>
      <c r="G31" s="76">
        <f t="shared" si="4"/>
        <v>33.99479382607722</v>
      </c>
      <c r="H31" s="63">
        <f t="shared" si="5"/>
        <v>4470.7509510568807</v>
      </c>
      <c r="I31" s="63">
        <f t="shared" si="6"/>
        <v>5150.6468275784255</v>
      </c>
      <c r="J31" s="71">
        <f t="shared" si="7"/>
        <v>11.093171460488653</v>
      </c>
      <c r="L31" s="76">
        <f t="shared" si="8"/>
        <v>22.663176709465283</v>
      </c>
      <c r="M31" s="63">
        <f t="shared" si="9"/>
        <v>4470.7322637952047</v>
      </c>
      <c r="N31" s="63">
        <f t="shared" si="10"/>
        <v>5150.6275650791631</v>
      </c>
      <c r="O31" s="71">
        <f t="shared" si="11"/>
        <v>10.906026085736325</v>
      </c>
    </row>
    <row r="32" spans="1:15" ht="13.5" customHeight="1">
      <c r="A32" s="108">
        <v>1250</v>
      </c>
      <c r="B32" s="83">
        <f t="shared" si="0"/>
        <v>70.297335368232709</v>
      </c>
      <c r="C32" s="63">
        <f t="shared" si="1"/>
        <v>4578.3515042548861</v>
      </c>
      <c r="D32" s="63">
        <f t="shared" si="2"/>
        <v>5281.324857937213</v>
      </c>
      <c r="E32" s="71">
        <f t="shared" si="3"/>
        <v>11.500308503819785</v>
      </c>
      <c r="G32" s="76">
        <f t="shared" si="4"/>
        <v>35.148669021990095</v>
      </c>
      <c r="H32" s="63">
        <f t="shared" si="5"/>
        <v>4578.3341080259497</v>
      </c>
      <c r="I32" s="63">
        <f t="shared" si="6"/>
        <v>5281.3074884657517</v>
      </c>
      <c r="J32" s="71">
        <f t="shared" si="7"/>
        <v>11.18039163693396</v>
      </c>
      <c r="L32" s="76">
        <f t="shared" si="8"/>
        <v>23.432446905762898</v>
      </c>
      <c r="M32" s="63">
        <f t="shared" si="9"/>
        <v>4578.3167117084113</v>
      </c>
      <c r="N32" s="63">
        <f t="shared" si="10"/>
        <v>5281.2901188812984</v>
      </c>
      <c r="O32" s="71">
        <f t="shared" si="11"/>
        <v>10.993247526152443</v>
      </c>
    </row>
    <row r="33" spans="1:15" ht="13.5" customHeight="1">
      <c r="A33" s="109">
        <v>1300</v>
      </c>
      <c r="B33" s="84">
        <f t="shared" si="0"/>
        <v>72.605019643754062</v>
      </c>
      <c r="C33" s="72">
        <f t="shared" si="1"/>
        <v>4687.3017281172679</v>
      </c>
      <c r="D33" s="72">
        <f t="shared" si="2"/>
        <v>5413.3519245548086</v>
      </c>
      <c r="E33" s="73">
        <f t="shared" si="3"/>
        <v>11.58559412646945</v>
      </c>
      <c r="F33" s="131"/>
      <c r="G33" s="77">
        <f t="shared" si="4"/>
        <v>36.302538297798215</v>
      </c>
      <c r="H33" s="72">
        <f t="shared" si="5"/>
        <v>4687.2855043968057</v>
      </c>
      <c r="I33" s="72">
        <f t="shared" si="6"/>
        <v>5413.33627035277</v>
      </c>
      <c r="J33" s="73">
        <f t="shared" si="7"/>
        <v>11.265678367916788</v>
      </c>
      <c r="K33" s="131"/>
      <c r="L33" s="77">
        <f t="shared" si="8"/>
        <v>24.201711181856837</v>
      </c>
      <c r="M33" s="72">
        <f t="shared" si="9"/>
        <v>4687.2692806079167</v>
      </c>
      <c r="N33" s="72">
        <f t="shared" si="10"/>
        <v>5413.3206160636219</v>
      </c>
      <c r="O33" s="73">
        <f t="shared" si="11"/>
        <v>11.078535365485163</v>
      </c>
    </row>
    <row r="34" spans="1:15" ht="3" customHeight="1" thickBot="1">
      <c r="A34" s="86"/>
      <c r="B34" s="86"/>
      <c r="C34" s="86"/>
      <c r="D34" s="86"/>
      <c r="E34" s="86"/>
      <c r="G34" s="86"/>
      <c r="H34" s="86"/>
      <c r="I34" s="86"/>
      <c r="J34" s="86"/>
      <c r="L34" s="86"/>
      <c r="M34" s="86"/>
      <c r="N34" s="86"/>
      <c r="O34" s="86"/>
    </row>
    <row r="35" spans="1:15" ht="13.5" customHeight="1" thickBot="1">
      <c r="A35" s="69"/>
      <c r="B35" s="66" t="s">
        <v>274</v>
      </c>
      <c r="C35" s="67">
        <v>40</v>
      </c>
      <c r="D35" s="66" t="s">
        <v>275</v>
      </c>
      <c r="E35" s="70">
        <f>Tsat_p(C35/100)</f>
        <v>75.856821514521016</v>
      </c>
      <c r="G35" s="87" t="s">
        <v>274</v>
      </c>
      <c r="H35" s="65">
        <v>50</v>
      </c>
      <c r="I35" s="64" t="s">
        <v>275</v>
      </c>
      <c r="J35" s="88">
        <f>Tsat_p(H35/100)</f>
        <v>81.316735996641398</v>
      </c>
      <c r="L35" s="87" t="s">
        <v>274</v>
      </c>
      <c r="M35" s="65">
        <v>60</v>
      </c>
      <c r="N35" s="64" t="s">
        <v>275</v>
      </c>
      <c r="O35" s="70">
        <f>Tsat_p(M35/100)</f>
        <v>85.925777490509518</v>
      </c>
    </row>
    <row r="36" spans="1:15" ht="13.5" customHeight="1" thickBot="1">
      <c r="A36" s="111" t="s">
        <v>276</v>
      </c>
      <c r="B36" s="110">
        <f>vV_p(C35/100)</f>
        <v>3.9931100907757533</v>
      </c>
      <c r="C36" s="68">
        <f>uV_p(C35/100)</f>
        <v>2476.3264305233065</v>
      </c>
      <c r="D36" s="68">
        <f>hV_p(C35/100)</f>
        <v>2636.0508341543368</v>
      </c>
      <c r="E36" s="78">
        <f>sV_p(C35/100)</f>
        <v>7.6689691327443841</v>
      </c>
      <c r="G36" s="75">
        <f>vV_p(H35/100)</f>
        <v>3.2401491813849463</v>
      </c>
      <c r="H36" s="68">
        <f>uV_p(H35/100)</f>
        <v>2483.2057793486915</v>
      </c>
      <c r="I36" s="68">
        <f>hV_p(H35/100)</f>
        <v>2645.2132384179386</v>
      </c>
      <c r="J36" s="78">
        <f>sV_p(H35/100)</f>
        <v>7.5929627746412391</v>
      </c>
      <c r="L36" s="89">
        <f>vV_p(M35/100)</f>
        <v>2.7318290030193184</v>
      </c>
      <c r="M36" s="68">
        <f>uV_p(M35/100)</f>
        <v>2488.9434564383942</v>
      </c>
      <c r="N36" s="68">
        <f>hV_p(M35/100)</f>
        <v>2652.8531966195537</v>
      </c>
      <c r="O36" s="78">
        <f>sV_p(M35/100)</f>
        <v>7.5310990519279599</v>
      </c>
    </row>
    <row r="37" spans="1:15" ht="13.5" customHeight="1">
      <c r="A37" s="108">
        <v>80</v>
      </c>
      <c r="B37" s="83">
        <f t="shared" ref="B37:B63" si="12">v_pT($C$35/100,$A37)</f>
        <v>4.0426524770596588</v>
      </c>
      <c r="C37" s="63">
        <f t="shared" ref="C37:C63" si="13">u_pT($C$35/100,$A37)</f>
        <v>2482.6045193723862</v>
      </c>
      <c r="D37" s="63">
        <f t="shared" ref="D37:D63" si="14">h_pt($C$35/100,$A37)</f>
        <v>2644.3106184547728</v>
      </c>
      <c r="E37" s="71">
        <f t="shared" ref="E37:E63" si="15">s_pT($C$35/100,$A37)</f>
        <v>7.6924964642008566</v>
      </c>
      <c r="G37" s="82">
        <f t="shared" ref="G37:G63" si="16">v_pT($H$35/100,$A37)</f>
        <v>1.0290395478290794E-3</v>
      </c>
      <c r="H37" s="80">
        <f>u_pT($H$35/100,$A37)</f>
        <v>334.89930062446837</v>
      </c>
      <c r="I37" s="80">
        <f>h_pt($H$35/100,$A37)</f>
        <v>334.95075260185979</v>
      </c>
      <c r="J37" s="81">
        <f>s_pT($H$35/100,$A37)</f>
        <v>1.0753897025334953</v>
      </c>
      <c r="L37" s="90"/>
      <c r="M37" s="80"/>
      <c r="N37" s="80"/>
      <c r="O37" s="81"/>
    </row>
    <row r="38" spans="1:15" ht="13.5" customHeight="1">
      <c r="A38" s="108">
        <v>90</v>
      </c>
      <c r="B38" s="83">
        <f t="shared" si="12"/>
        <v>4.1616332375103191</v>
      </c>
      <c r="C38" s="63">
        <f t="shared" si="13"/>
        <v>2497.6021195693365</v>
      </c>
      <c r="D38" s="63">
        <f t="shared" si="14"/>
        <v>2664.0674490697493</v>
      </c>
      <c r="E38" s="71">
        <f t="shared" si="15"/>
        <v>7.747664904338956</v>
      </c>
      <c r="G38" s="76">
        <f t="shared" si="16"/>
        <v>3.3234546608494417</v>
      </c>
      <c r="H38" s="63">
        <f t="shared" ref="H38:H63" si="17">u_pT($H$35/100,$A38)</f>
        <v>2496.4170286689746</v>
      </c>
      <c r="I38" s="63">
        <f t="shared" ref="I38:I63" si="18">h_pt($H$35/100,$A38)</f>
        <v>2662.5897617114465</v>
      </c>
      <c r="J38" s="71">
        <f t="shared" ref="J38:J63" si="19">s_pT($H$35/100,$A38)</f>
        <v>7.6413948099563518</v>
      </c>
      <c r="L38" s="91">
        <f t="shared" ref="L38:L63" si="20">v_pT($M$35/100,$A38)</f>
        <v>2.7646080816409908</v>
      </c>
      <c r="M38" s="63">
        <f t="shared" ref="M38:M63" si="21">u_pT($M$36/100,$A38)</f>
        <v>376.26492683571479</v>
      </c>
      <c r="N38" s="63">
        <f t="shared" ref="N38:N63" si="22">h_pt($M$35/100,$A38)</f>
        <v>2661.0876511536321</v>
      </c>
      <c r="O38" s="71">
        <f t="shared" ref="O38:O63" si="23">s_pT($M$35/100,$A38)</f>
        <v>7.5539024408533084</v>
      </c>
    </row>
    <row r="39" spans="1:15" ht="13.5" customHeight="1">
      <c r="A39" s="108">
        <v>100</v>
      </c>
      <c r="B39" s="83">
        <f t="shared" si="12"/>
        <v>4.2799923478304391</v>
      </c>
      <c r="C39" s="63">
        <f t="shared" si="13"/>
        <v>2512.475365191995</v>
      </c>
      <c r="D39" s="63">
        <f t="shared" si="14"/>
        <v>2683.6750591052128</v>
      </c>
      <c r="E39" s="71">
        <f t="shared" si="15"/>
        <v>7.8009286992361888</v>
      </c>
      <c r="G39" s="76">
        <f t="shared" si="16"/>
        <v>3.4187813219402732</v>
      </c>
      <c r="H39" s="63">
        <f t="shared" si="17"/>
        <v>2511.4579408310478</v>
      </c>
      <c r="I39" s="63">
        <f t="shared" si="18"/>
        <v>2682.3970069280617</v>
      </c>
      <c r="J39" s="71">
        <f t="shared" si="19"/>
        <v>7.6952012249262758</v>
      </c>
      <c r="L39" s="91">
        <f t="shared" si="20"/>
        <v>2.8445993209254699</v>
      </c>
      <c r="M39" s="63">
        <f t="shared" si="21"/>
        <v>418.29908748411884</v>
      </c>
      <c r="N39" s="63">
        <f t="shared" si="22"/>
        <v>2681.1048550028395</v>
      </c>
      <c r="O39" s="71">
        <f t="shared" si="23"/>
        <v>7.608279584228467</v>
      </c>
    </row>
    <row r="40" spans="1:15" ht="13.5" customHeight="1">
      <c r="A40" s="108">
        <v>150</v>
      </c>
      <c r="B40" s="83">
        <f t="shared" si="12"/>
        <v>4.8663601978966833</v>
      </c>
      <c r="C40" s="63">
        <f t="shared" si="13"/>
        <v>2586.2566489870592</v>
      </c>
      <c r="D40" s="63">
        <f t="shared" si="14"/>
        <v>2780.9110569029262</v>
      </c>
      <c r="E40" s="71">
        <f t="shared" si="15"/>
        <v>8.0454878902091131</v>
      </c>
      <c r="G40" s="76">
        <f t="shared" si="16"/>
        <v>3.8898512247801995</v>
      </c>
      <c r="H40" s="63">
        <f t="shared" si="17"/>
        <v>2585.7080057713833</v>
      </c>
      <c r="I40" s="63">
        <f t="shared" si="18"/>
        <v>2780.2005670103931</v>
      </c>
      <c r="J40" s="71">
        <f t="shared" si="19"/>
        <v>7.941201012266264</v>
      </c>
      <c r="L40" s="91">
        <f t="shared" si="20"/>
        <v>3.2388334212463779</v>
      </c>
      <c r="M40" s="63">
        <f t="shared" si="21"/>
        <v>630.78503397926715</v>
      </c>
      <c r="N40" s="63">
        <f t="shared" si="22"/>
        <v>2779.4863309517559</v>
      </c>
      <c r="O40" s="71">
        <f t="shared" si="23"/>
        <v>7.8557465287473631</v>
      </c>
    </row>
    <row r="41" spans="1:15" ht="13.5" customHeight="1">
      <c r="A41" s="108">
        <v>200</v>
      </c>
      <c r="B41" s="83">
        <f t="shared" si="12"/>
        <v>5.4481321078456819</v>
      </c>
      <c r="C41" s="63">
        <f t="shared" si="13"/>
        <v>2660.3047979497774</v>
      </c>
      <c r="D41" s="63">
        <f t="shared" si="14"/>
        <v>2878.2300822636048</v>
      </c>
      <c r="E41" s="71">
        <f t="shared" si="15"/>
        <v>8.262857313865613</v>
      </c>
      <c r="G41" s="76">
        <f t="shared" si="16"/>
        <v>4.3562650324865029</v>
      </c>
      <c r="H41" s="63">
        <f t="shared" si="17"/>
        <v>2659.9608946159851</v>
      </c>
      <c r="I41" s="63">
        <f t="shared" si="18"/>
        <v>2877.7741462403101</v>
      </c>
      <c r="J41" s="71">
        <f t="shared" si="19"/>
        <v>8.1591427896526465</v>
      </c>
      <c r="L41" s="91">
        <f t="shared" si="20"/>
        <v>3.6283496538519615</v>
      </c>
      <c r="M41" s="63">
        <f t="shared" si="21"/>
        <v>849.89420781231775</v>
      </c>
      <c r="N41" s="63">
        <f t="shared" si="22"/>
        <v>2877.3169188377724</v>
      </c>
      <c r="O41" s="71">
        <f t="shared" si="23"/>
        <v>8.0742662004850558</v>
      </c>
    </row>
    <row r="42" spans="1:15" ht="13.5" customHeight="1">
      <c r="A42" s="108">
        <v>250</v>
      </c>
      <c r="B42" s="83">
        <f t="shared" si="12"/>
        <v>6.0279279577956304</v>
      </c>
      <c r="C42" s="63">
        <f t="shared" si="13"/>
        <v>2735.3633314831977</v>
      </c>
      <c r="D42" s="63">
        <f t="shared" si="14"/>
        <v>2976.4804497950231</v>
      </c>
      <c r="E42" s="71">
        <f t="shared" si="15"/>
        <v>8.4602342825905232</v>
      </c>
      <c r="G42" s="76">
        <f t="shared" si="16"/>
        <v>4.8206868699564911</v>
      </c>
      <c r="H42" s="63">
        <f t="shared" si="17"/>
        <v>2735.123410829462</v>
      </c>
      <c r="I42" s="63">
        <f t="shared" si="18"/>
        <v>2976.1577543272865</v>
      </c>
      <c r="J42" s="71">
        <f t="shared" si="19"/>
        <v>8.3567887410852837</v>
      </c>
      <c r="L42" s="91">
        <f t="shared" si="20"/>
        <v>4.0158579880022804</v>
      </c>
      <c r="M42" s="63">
        <f t="shared" si="21"/>
        <v>2663.6460998669922</v>
      </c>
      <c r="N42" s="63">
        <f t="shared" si="22"/>
        <v>2975.8345784188891</v>
      </c>
      <c r="O42" s="71">
        <f t="shared" si="23"/>
        <v>8.2721827782409427</v>
      </c>
    </row>
    <row r="43" spans="1:15" ht="13.5" customHeight="1">
      <c r="A43" s="108">
        <v>300</v>
      </c>
      <c r="B43" s="83">
        <f t="shared" si="12"/>
        <v>6.606733334083561</v>
      </c>
      <c r="C43" s="63">
        <f t="shared" si="13"/>
        <v>2811.7354145195782</v>
      </c>
      <c r="D43" s="63">
        <f t="shared" si="14"/>
        <v>3076.0047478829206</v>
      </c>
      <c r="E43" s="71">
        <f t="shared" si="15"/>
        <v>8.641905226297931</v>
      </c>
      <c r="G43" s="76">
        <f t="shared" si="16"/>
        <v>5.2841133542518213</v>
      </c>
      <c r="H43" s="63">
        <f t="shared" si="17"/>
        <v>2811.5555037338645</v>
      </c>
      <c r="I43" s="63">
        <f t="shared" si="18"/>
        <v>3075.761171446456</v>
      </c>
      <c r="J43" s="71">
        <f t="shared" si="19"/>
        <v>8.5386046324909888</v>
      </c>
      <c r="L43" s="91">
        <f t="shared" si="20"/>
        <v>4.4023660837295857</v>
      </c>
      <c r="M43" s="63">
        <f t="shared" si="21"/>
        <v>2762.5425901059934</v>
      </c>
      <c r="N43" s="63">
        <f t="shared" si="22"/>
        <v>3075.517401641413</v>
      </c>
      <c r="O43" s="71">
        <f t="shared" si="23"/>
        <v>8.4541441453637702</v>
      </c>
    </row>
    <row r="44" spans="1:15" ht="13.5" customHeight="1">
      <c r="A44" s="108">
        <v>350</v>
      </c>
      <c r="B44" s="83">
        <f t="shared" si="12"/>
        <v>7.1849762738948275</v>
      </c>
      <c r="C44" s="63">
        <f t="shared" si="13"/>
        <v>2889.569816537829</v>
      </c>
      <c r="D44" s="63">
        <f t="shared" si="14"/>
        <v>3176.9688674936224</v>
      </c>
      <c r="E44" s="71">
        <f t="shared" si="15"/>
        <v>8.8107801558814476</v>
      </c>
      <c r="G44" s="76">
        <f t="shared" si="16"/>
        <v>5.7469757862177104</v>
      </c>
      <c r="H44" s="63">
        <f t="shared" si="17"/>
        <v>2889.4283784242707</v>
      </c>
      <c r="I44" s="63">
        <f t="shared" si="18"/>
        <v>3176.7771677351561</v>
      </c>
      <c r="J44" s="71">
        <f t="shared" si="19"/>
        <v>8.7075665707840724</v>
      </c>
      <c r="L44" s="91">
        <f t="shared" si="20"/>
        <v>4.7883085091690214</v>
      </c>
      <c r="M44" s="63">
        <f t="shared" si="21"/>
        <v>2852.7118560692934</v>
      </c>
      <c r="N44" s="63">
        <f t="shared" si="22"/>
        <v>3176.5853831056966</v>
      </c>
      <c r="O44" s="71">
        <f t="shared" si="23"/>
        <v>8.6231932750312783</v>
      </c>
    </row>
    <row r="45" spans="1:15" ht="13.5" customHeight="1">
      <c r="A45" s="108">
        <v>400</v>
      </c>
      <c r="B45" s="83">
        <f t="shared" si="12"/>
        <v>7.7628679785248353</v>
      </c>
      <c r="C45" s="63">
        <f t="shared" si="13"/>
        <v>2968.9563078553774</v>
      </c>
      <c r="D45" s="63">
        <f t="shared" si="14"/>
        <v>3279.4710269963712</v>
      </c>
      <c r="E45" s="71">
        <f t="shared" si="15"/>
        <v>8.9689887439920497</v>
      </c>
      <c r="G45" s="76">
        <f t="shared" si="16"/>
        <v>6.2094864061201376</v>
      </c>
      <c r="H45" s="63">
        <f t="shared" si="17"/>
        <v>2968.8415771125451</v>
      </c>
      <c r="I45" s="63">
        <f t="shared" si="18"/>
        <v>3279.3158974185521</v>
      </c>
      <c r="J45" s="71">
        <f t="shared" si="19"/>
        <v>8.8658317254550205</v>
      </c>
      <c r="L45" s="91">
        <f t="shared" si="20"/>
        <v>5.1738985448650121</v>
      </c>
      <c r="M45" s="63">
        <f t="shared" si="21"/>
        <v>2939.8137495119217</v>
      </c>
      <c r="N45" s="63">
        <f t="shared" si="22"/>
        <v>3279.1607269380715</v>
      </c>
      <c r="O45" s="71">
        <f t="shared" si="23"/>
        <v>8.7815150645057862</v>
      </c>
    </row>
    <row r="46" spans="1:15" ht="13.5" customHeight="1">
      <c r="A46" s="108">
        <v>450</v>
      </c>
      <c r="B46" s="83">
        <f t="shared" si="12"/>
        <v>8.3405247348853386</v>
      </c>
      <c r="C46" s="63">
        <f t="shared" si="13"/>
        <v>3049.9596724012135</v>
      </c>
      <c r="D46" s="63">
        <f t="shared" si="14"/>
        <v>3383.5806617966273</v>
      </c>
      <c r="E46" s="71">
        <f t="shared" si="15"/>
        <v>9.1181606882918924</v>
      </c>
      <c r="G46" s="76">
        <f t="shared" si="16"/>
        <v>6.6717618546317174</v>
      </c>
      <c r="H46" s="63">
        <f t="shared" si="17"/>
        <v>3049.8645586388939</v>
      </c>
      <c r="I46" s="63">
        <f t="shared" si="18"/>
        <v>3383.4526513704795</v>
      </c>
      <c r="J46" s="71">
        <f t="shared" si="19"/>
        <v>9.0150425953182296</v>
      </c>
      <c r="L46" s="91">
        <f t="shared" si="20"/>
        <v>5.5592531857391787</v>
      </c>
      <c r="M46" s="63">
        <f t="shared" si="21"/>
        <v>3026.1282912784927</v>
      </c>
      <c r="N46" s="63">
        <f t="shared" si="22"/>
        <v>3383.3246192897186</v>
      </c>
      <c r="O46" s="71">
        <f t="shared" si="23"/>
        <v>8.9307648876420114</v>
      </c>
    </row>
    <row r="47" spans="1:15" ht="13.5" customHeight="1">
      <c r="A47" s="108">
        <v>500</v>
      </c>
      <c r="B47" s="83">
        <f t="shared" si="12"/>
        <v>8.9180165099701423</v>
      </c>
      <c r="C47" s="63">
        <f t="shared" si="13"/>
        <v>3132.6312094374075</v>
      </c>
      <c r="D47" s="63">
        <f t="shared" si="14"/>
        <v>3489.3518698362132</v>
      </c>
      <c r="E47" s="71">
        <f t="shared" si="15"/>
        <v>9.259577802110778</v>
      </c>
      <c r="G47" s="76">
        <f t="shared" si="16"/>
        <v>7.1338722278269548</v>
      </c>
      <c r="H47" s="63">
        <f t="shared" si="17"/>
        <v>3132.5510725820291</v>
      </c>
      <c r="I47" s="63">
        <f t="shared" si="18"/>
        <v>3489.2446839733766</v>
      </c>
      <c r="J47" s="71">
        <f t="shared" si="19"/>
        <v>9.1564875930373599</v>
      </c>
      <c r="L47" s="91">
        <f t="shared" si="20"/>
        <v>5.9444426571333135</v>
      </c>
      <c r="M47" s="63">
        <f t="shared" si="21"/>
        <v>3112.7025828658229</v>
      </c>
      <c r="N47" s="63">
        <f t="shared" si="22"/>
        <v>3489.1374855988061</v>
      </c>
      <c r="O47" s="71">
        <f t="shared" si="23"/>
        <v>9.0722377815340511</v>
      </c>
    </row>
    <row r="48" spans="1:15" ht="13.5" customHeight="1">
      <c r="A48" s="108">
        <v>550</v>
      </c>
      <c r="B48" s="83">
        <f t="shared" si="12"/>
        <v>9.4953883744480478</v>
      </c>
      <c r="C48" s="63">
        <f t="shared" si="13"/>
        <v>3217.0116064165468</v>
      </c>
      <c r="D48" s="63">
        <f t="shared" si="14"/>
        <v>3596.8271413944685</v>
      </c>
      <c r="E48" s="71">
        <f t="shared" si="15"/>
        <v>9.3942660772191662</v>
      </c>
      <c r="G48" s="76">
        <f t="shared" si="16"/>
        <v>7.5958626472054398</v>
      </c>
      <c r="H48" s="63">
        <f t="shared" si="17"/>
        <v>3216.9432069265717</v>
      </c>
      <c r="I48" s="63">
        <f t="shared" si="18"/>
        <v>3596.7363392868438</v>
      </c>
      <c r="J48" s="71">
        <f t="shared" si="19"/>
        <v>9.2911964266787503</v>
      </c>
      <c r="L48" s="91">
        <f t="shared" si="20"/>
        <v>6.3295121314503131</v>
      </c>
      <c r="M48" s="63">
        <f t="shared" si="21"/>
        <v>3200.0741342153724</v>
      </c>
      <c r="N48" s="63">
        <f t="shared" si="22"/>
        <v>3596.645529361906</v>
      </c>
      <c r="O48" s="71">
        <f t="shared" si="23"/>
        <v>9.2069671796112154</v>
      </c>
    </row>
    <row r="49" spans="1:15" ht="13.5" customHeight="1">
      <c r="A49" s="108">
        <v>600</v>
      </c>
      <c r="B49" s="83">
        <f t="shared" si="12"/>
        <v>10.072670879129941</v>
      </c>
      <c r="C49" s="63">
        <f t="shared" si="13"/>
        <v>3303.1308556757808</v>
      </c>
      <c r="D49" s="63">
        <f t="shared" si="14"/>
        <v>3706.0376908409785</v>
      </c>
      <c r="E49" s="71">
        <f t="shared" si="15"/>
        <v>9.5230565111483845</v>
      </c>
      <c r="G49" s="76">
        <f t="shared" si="16"/>
        <v>8.0577636853177115</v>
      </c>
      <c r="H49" s="63">
        <f t="shared" si="17"/>
        <v>3303.0718196170737</v>
      </c>
      <c r="I49" s="63">
        <f t="shared" si="18"/>
        <v>3705.960003882959</v>
      </c>
      <c r="J49" s="71">
        <f t="shared" si="19"/>
        <v>9.4200023446937209</v>
      </c>
      <c r="L49" s="91">
        <f t="shared" si="20"/>
        <v>6.7144922030090681</v>
      </c>
      <c r="M49" s="63">
        <f t="shared" si="21"/>
        <v>3288.5480083404668</v>
      </c>
      <c r="N49" s="63">
        <f t="shared" si="22"/>
        <v>3705.8823116849553</v>
      </c>
      <c r="O49" s="71">
        <f t="shared" si="23"/>
        <v>9.3357885847600439</v>
      </c>
    </row>
    <row r="50" spans="1:15" ht="13.5" customHeight="1">
      <c r="A50" s="108">
        <v>650</v>
      </c>
      <c r="B50" s="83">
        <f t="shared" si="12"/>
        <v>10.649885529173133</v>
      </c>
      <c r="C50" s="63">
        <f t="shared" si="13"/>
        <v>3391.0078362890813</v>
      </c>
      <c r="D50" s="63">
        <f t="shared" si="14"/>
        <v>3817.0032574560064</v>
      </c>
      <c r="E50" s="71">
        <f t="shared" si="15"/>
        <v>9.646628368104496</v>
      </c>
      <c r="G50" s="76">
        <f t="shared" si="16"/>
        <v>8.5195968573901055</v>
      </c>
      <c r="H50" s="63">
        <f t="shared" si="17"/>
        <v>3390.9563615384545</v>
      </c>
      <c r="I50" s="63">
        <f t="shared" si="18"/>
        <v>3816.9362044079598</v>
      </c>
      <c r="J50" s="71">
        <f t="shared" si="19"/>
        <v>9.5435860557244041</v>
      </c>
      <c r="L50" s="91">
        <f t="shared" si="20"/>
        <v>7.0994043971166585</v>
      </c>
      <c r="M50" s="63">
        <f t="shared" si="21"/>
        <v>3378.3108092183302</v>
      </c>
      <c r="N50" s="63">
        <f t="shared" si="22"/>
        <v>3816.869147619087</v>
      </c>
      <c r="O50" s="71">
        <f t="shared" si="23"/>
        <v>9.4593841515388437</v>
      </c>
    </row>
    <row r="51" spans="1:15" ht="13.5" customHeight="1">
      <c r="A51" s="108">
        <v>700</v>
      </c>
      <c r="B51" s="83">
        <f t="shared" si="12"/>
        <v>11.227047895977011</v>
      </c>
      <c r="C51" s="63">
        <f t="shared" si="13"/>
        <v>3480.6509085855819</v>
      </c>
      <c r="D51" s="63">
        <f t="shared" si="14"/>
        <v>3929.7328244246619</v>
      </c>
      <c r="E51" s="71">
        <f t="shared" si="15"/>
        <v>9.7655419790028137</v>
      </c>
      <c r="G51" s="76">
        <f t="shared" si="16"/>
        <v>8.9813777397827348</v>
      </c>
      <c r="H51" s="63">
        <f t="shared" si="17"/>
        <v>3480.6055915954903</v>
      </c>
      <c r="I51" s="63">
        <f t="shared" si="18"/>
        <v>3929.6744785846272</v>
      </c>
      <c r="J51" s="71">
        <f t="shared" si="19"/>
        <v>9.6625088600130979</v>
      </c>
      <c r="L51" s="91">
        <f t="shared" si="20"/>
        <v>7.4842642950990239</v>
      </c>
      <c r="M51" s="63">
        <f t="shared" si="21"/>
        <v>3469.4817599319922</v>
      </c>
      <c r="N51" s="63">
        <f t="shared" si="22"/>
        <v>3929.6161299317305</v>
      </c>
      <c r="O51" s="71">
        <f t="shared" si="23"/>
        <v>9.5783161501987397</v>
      </c>
    </row>
    <row r="52" spans="1:15" ht="13.5" customHeight="1">
      <c r="A52" s="108">
        <v>750</v>
      </c>
      <c r="B52" s="83">
        <f t="shared" si="12"/>
        <v>11.804169500676089</v>
      </c>
      <c r="C52" s="63">
        <f t="shared" si="13"/>
        <v>3572.0602771678605</v>
      </c>
      <c r="D52" s="63">
        <f t="shared" si="14"/>
        <v>4044.2270571949034</v>
      </c>
      <c r="E52" s="71">
        <f t="shared" si="15"/>
        <v>9.8802650365072697</v>
      </c>
      <c r="G52" s="76">
        <f t="shared" si="16"/>
        <v>9.4431178561464133</v>
      </c>
      <c r="H52" s="63">
        <f t="shared" si="17"/>
        <v>3572.0200040410764</v>
      </c>
      <c r="I52" s="63">
        <f t="shared" si="18"/>
        <v>4044.1758968483969</v>
      </c>
      <c r="J52" s="71">
        <f t="shared" si="19"/>
        <v>9.7772391235034846</v>
      </c>
      <c r="L52" s="91">
        <f t="shared" si="20"/>
        <v>7.8690834231257965</v>
      </c>
      <c r="M52" s="63">
        <f t="shared" si="21"/>
        <v>3562.1389924750897</v>
      </c>
      <c r="N52" s="63">
        <f t="shared" si="22"/>
        <v>4044.1247343164537</v>
      </c>
      <c r="O52" s="71">
        <f t="shared" si="23"/>
        <v>9.6930536203046529</v>
      </c>
    </row>
    <row r="53" spans="1:15" ht="13.5" customHeight="1">
      <c r="A53" s="108">
        <v>800</v>
      </c>
      <c r="B53" s="83">
        <f t="shared" si="12"/>
        <v>12.38125901379135</v>
      </c>
      <c r="C53" s="63">
        <f t="shared" si="13"/>
        <v>3665.2325763632357</v>
      </c>
      <c r="D53" s="63">
        <f t="shared" si="14"/>
        <v>4160.4829369148893</v>
      </c>
      <c r="E53" s="71">
        <f t="shared" si="15"/>
        <v>9.9911947054747934</v>
      </c>
      <c r="G53" s="76">
        <f t="shared" si="16"/>
        <v>9.9048258782571743</v>
      </c>
      <c r="H53" s="63">
        <f t="shared" si="17"/>
        <v>3665.196450466276</v>
      </c>
      <c r="I53" s="63">
        <f t="shared" si="18"/>
        <v>4160.4377443791345</v>
      </c>
      <c r="J53" s="71">
        <f t="shared" si="19"/>
        <v>9.8881744913496501</v>
      </c>
      <c r="L53" s="91">
        <f t="shared" si="20"/>
        <v>8.2538704542295012</v>
      </c>
      <c r="M53" s="63">
        <f t="shared" si="21"/>
        <v>3656.3363840195175</v>
      </c>
      <c r="N53" s="63">
        <f t="shared" si="22"/>
        <v>4160.3925501398326</v>
      </c>
      <c r="O53" s="71">
        <f t="shared" si="23"/>
        <v>9.8039946874896469</v>
      </c>
    </row>
    <row r="54" spans="1:15" ht="13.5" customHeight="1">
      <c r="A54" s="108">
        <v>850</v>
      </c>
      <c r="B54" s="83">
        <f t="shared" si="12"/>
        <v>12.958332063775064</v>
      </c>
      <c r="C54" s="63">
        <f t="shared" si="13"/>
        <v>3760.2168920583495</v>
      </c>
      <c r="D54" s="63">
        <f t="shared" si="14"/>
        <v>4278.5501746093523</v>
      </c>
      <c r="E54" s="71">
        <f t="shared" si="15"/>
        <v>10.098720649694814</v>
      </c>
      <c r="G54" s="76">
        <f t="shared" si="16"/>
        <v>10.366517414922098</v>
      </c>
      <c r="H54" s="63">
        <f t="shared" si="17"/>
        <v>3760.1839210022235</v>
      </c>
      <c r="I54" s="63">
        <f t="shared" si="18"/>
        <v>4278.509791748329</v>
      </c>
      <c r="J54" s="71">
        <f t="shared" si="19"/>
        <v>9.9957047425763701</v>
      </c>
      <c r="L54" s="91">
        <f t="shared" si="20"/>
        <v>8.6386409775974951</v>
      </c>
      <c r="M54" s="63">
        <f t="shared" si="21"/>
        <v>3752.1121952946082</v>
      </c>
      <c r="N54" s="63">
        <f t="shared" si="22"/>
        <v>4278.4694075883071</v>
      </c>
      <c r="O54" s="71">
        <f t="shared" si="23"/>
        <v>9.9115292462719822</v>
      </c>
    </row>
    <row r="55" spans="1:15" ht="13.5" customHeight="1">
      <c r="A55" s="108">
        <v>900</v>
      </c>
      <c r="B55" s="83">
        <f t="shared" si="12"/>
        <v>13.535376908099771</v>
      </c>
      <c r="C55" s="63">
        <f t="shared" si="13"/>
        <v>3856.8590088847018</v>
      </c>
      <c r="D55" s="63">
        <f t="shared" si="14"/>
        <v>4398.2740852086927</v>
      </c>
      <c r="E55" s="71">
        <f t="shared" si="15"/>
        <v>10.203007333536485</v>
      </c>
      <c r="G55" s="76">
        <f t="shared" si="16"/>
        <v>10.828180763496533</v>
      </c>
      <c r="H55" s="63">
        <f t="shared" si="17"/>
        <v>3856.8288726901756</v>
      </c>
      <c r="I55" s="63">
        <f t="shared" si="18"/>
        <v>4398.237910865002</v>
      </c>
      <c r="J55" s="71">
        <f t="shared" si="19"/>
        <v>10.099995094214627</v>
      </c>
      <c r="L55" s="91">
        <f t="shared" si="20"/>
        <v>9.0233833304192927</v>
      </c>
      <c r="M55" s="63">
        <f t="shared" si="21"/>
        <v>3849.457459976521</v>
      </c>
      <c r="N55" s="63">
        <f t="shared" si="22"/>
        <v>4398.2017356053902</v>
      </c>
      <c r="O55" s="71">
        <f t="shared" si="23"/>
        <v>10.015823266040998</v>
      </c>
    </row>
    <row r="56" spans="1:15" ht="13.5" customHeight="1">
      <c r="A56" s="108">
        <v>950</v>
      </c>
      <c r="B56" s="83">
        <f t="shared" si="12"/>
        <v>14.112404904469754</v>
      </c>
      <c r="C56" s="63">
        <f t="shared" si="13"/>
        <v>3955.1712247748687</v>
      </c>
      <c r="D56" s="63">
        <f t="shared" si="14"/>
        <v>4519.6674209536586</v>
      </c>
      <c r="E56" s="71">
        <f t="shared" si="15"/>
        <v>10.304334527278712</v>
      </c>
      <c r="G56" s="76">
        <f t="shared" si="16"/>
        <v>11.289827262758381</v>
      </c>
      <c r="H56" s="63">
        <f t="shared" si="17"/>
        <v>3955.1435861634013</v>
      </c>
      <c r="I56" s="63">
        <f t="shared" si="18"/>
        <v>4519.6349493013213</v>
      </c>
      <c r="J56" s="71">
        <f t="shared" si="19"/>
        <v>10.201325380092809</v>
      </c>
      <c r="L56" s="91">
        <f t="shared" si="20"/>
        <v>9.4081088325709228</v>
      </c>
      <c r="M56" s="63">
        <f t="shared" si="21"/>
        <v>3948.3873848395228</v>
      </c>
      <c r="N56" s="63">
        <f t="shared" si="22"/>
        <v>4519.6024769938622</v>
      </c>
      <c r="O56" s="71">
        <f t="shared" si="23"/>
        <v>10.11715664427312</v>
      </c>
    </row>
    <row r="57" spans="1:15" ht="13.5" customHeight="1">
      <c r="A57" s="108">
        <v>1000</v>
      </c>
      <c r="B57" s="83">
        <f t="shared" si="12"/>
        <v>14.689418647855105</v>
      </c>
      <c r="C57" s="63">
        <f t="shared" si="13"/>
        <v>4055.1329427622304</v>
      </c>
      <c r="D57" s="63">
        <f t="shared" si="14"/>
        <v>4642.7096886764348</v>
      </c>
      <c r="E57" s="71">
        <f t="shared" si="15"/>
        <v>10.402923052350506</v>
      </c>
      <c r="G57" s="76">
        <f t="shared" si="16"/>
        <v>11.751459508142503</v>
      </c>
      <c r="H57" s="63">
        <f t="shared" si="17"/>
        <v>4055.1075164639624</v>
      </c>
      <c r="I57" s="63">
        <f t="shared" si="18"/>
        <v>4642.6804918710877</v>
      </c>
      <c r="J57" s="71">
        <f t="shared" si="19"/>
        <v>10.299916530329938</v>
      </c>
      <c r="L57" s="91">
        <f t="shared" si="20"/>
        <v>9.7928200799519747</v>
      </c>
      <c r="M57" s="63">
        <f t="shared" si="21"/>
        <v>4048.8950815568032</v>
      </c>
      <c r="N57" s="63">
        <f t="shared" si="22"/>
        <v>4642.6512945909781</v>
      </c>
      <c r="O57" s="71">
        <f t="shared" si="23"/>
        <v>10.215750419820276</v>
      </c>
    </row>
    <row r="58" spans="1:15" ht="13.5" customHeight="1">
      <c r="A58" s="108">
        <v>1050</v>
      </c>
      <c r="B58" s="83">
        <f t="shared" si="12"/>
        <v>15.266420252050137</v>
      </c>
      <c r="C58" s="63">
        <f t="shared" si="13"/>
        <v>4156.7118690966754</v>
      </c>
      <c r="D58" s="63">
        <f t="shared" si="14"/>
        <v>4767.3686791786804</v>
      </c>
      <c r="E58" s="71">
        <f t="shared" si="15"/>
        <v>10.498959162009871</v>
      </c>
      <c r="G58" s="76">
        <f t="shared" si="16"/>
        <v>12.213079613738939</v>
      </c>
      <c r="H58" s="63">
        <f t="shared" si="17"/>
        <v>4156.6884121871672</v>
      </c>
      <c r="I58" s="63">
        <f t="shared" si="18"/>
        <v>4767.3423928741149</v>
      </c>
      <c r="J58" s="71">
        <f t="shared" si="19"/>
        <v>10.395954883136081</v>
      </c>
      <c r="L58" s="91">
        <f t="shared" si="20"/>
        <v>10.177519186948176</v>
      </c>
      <c r="M58" s="63">
        <f t="shared" si="21"/>
        <v>4150.9592450819755</v>
      </c>
      <c r="N58" s="63">
        <f t="shared" si="22"/>
        <v>4767.3161062213303</v>
      </c>
      <c r="O58" s="71">
        <f t="shared" si="23"/>
        <v>10.311791015870797</v>
      </c>
    </row>
    <row r="59" spans="1:15" ht="13.5" customHeight="1">
      <c r="A59" s="108">
        <v>1100</v>
      </c>
      <c r="B59" s="83">
        <f t="shared" si="12"/>
        <v>15.843411452946954</v>
      </c>
      <c r="C59" s="63">
        <f t="shared" si="13"/>
        <v>4259.8670819940317</v>
      </c>
      <c r="D59" s="63">
        <f t="shared" si="14"/>
        <v>4893.6035401119098</v>
      </c>
      <c r="E59" s="71">
        <f t="shared" si="15"/>
        <v>10.592601955363692</v>
      </c>
      <c r="G59" s="76">
        <f t="shared" si="16"/>
        <v>12.674689315631358</v>
      </c>
      <c r="H59" s="63">
        <f t="shared" si="17"/>
        <v>4259.8453863117438</v>
      </c>
      <c r="I59" s="63">
        <f t="shared" si="18"/>
        <v>4893.5798520933122</v>
      </c>
      <c r="J59" s="71">
        <f t="shared" si="19"/>
        <v>10.48959960467147</v>
      </c>
      <c r="L59" s="91">
        <f t="shared" si="20"/>
        <v>10.562207889834735</v>
      </c>
      <c r="M59" s="63">
        <f t="shared" si="21"/>
        <v>4254.5478676064022</v>
      </c>
      <c r="N59" s="63">
        <f t="shared" si="22"/>
        <v>4893.5561638164709</v>
      </c>
      <c r="O59" s="71">
        <f t="shared" si="23"/>
        <v>10.405437665654569</v>
      </c>
    </row>
    <row r="60" spans="1:15" ht="13.5" customHeight="1">
      <c r="A60" s="108">
        <v>1150</v>
      </c>
      <c r="B60" s="83">
        <f t="shared" si="12"/>
        <v>16.420393686829915</v>
      </c>
      <c r="C60" s="63">
        <f t="shared" si="13"/>
        <v>4364.5514532334582</v>
      </c>
      <c r="D60" s="63">
        <f t="shared" si="14"/>
        <v>5021.3672007066552</v>
      </c>
      <c r="E60" s="71">
        <f t="shared" si="15"/>
        <v>10.68398900044048</v>
      </c>
      <c r="G60" s="76">
        <f t="shared" si="16"/>
        <v>13.136290050230269</v>
      </c>
      <c r="H60" s="63">
        <f t="shared" si="17"/>
        <v>4364.5313393722126</v>
      </c>
      <c r="I60" s="63">
        <f t="shared" si="18"/>
        <v>5021.3458418837263</v>
      </c>
      <c r="J60" s="71">
        <f t="shared" si="19"/>
        <v>10.580988316371364</v>
      </c>
      <c r="L60" s="91">
        <f t="shared" si="20"/>
        <v>10.946887625148292</v>
      </c>
      <c r="M60" s="63">
        <f t="shared" si="21"/>
        <v>4359.6211268947591</v>
      </c>
      <c r="N60" s="63">
        <f t="shared" si="22"/>
        <v>5021.3244828673241</v>
      </c>
      <c r="O60" s="71">
        <f t="shared" si="23"/>
        <v>10.49682804402395</v>
      </c>
    </row>
    <row r="61" spans="1:15" ht="13.5" customHeight="1">
      <c r="A61" s="108">
        <v>1200</v>
      </c>
      <c r="B61" s="83">
        <f t="shared" si="12"/>
        <v>16.997368150369827</v>
      </c>
      <c r="C61" s="63">
        <f t="shared" si="13"/>
        <v>4470.7135764178074</v>
      </c>
      <c r="D61" s="63">
        <f t="shared" si="14"/>
        <v>5150.6083024326008</v>
      </c>
      <c r="E61" s="71">
        <f t="shared" si="15"/>
        <v>10.773240644209244</v>
      </c>
      <c r="G61" s="76">
        <f t="shared" si="16"/>
        <v>13.597883014290861</v>
      </c>
      <c r="H61" s="63">
        <f t="shared" si="17"/>
        <v>4470.6948889246905</v>
      </c>
      <c r="I61" s="63">
        <f t="shared" si="18"/>
        <v>5150.5890396392333</v>
      </c>
      <c r="J61" s="71">
        <f t="shared" si="19"/>
        <v>10.670241408099823</v>
      </c>
      <c r="L61" s="91">
        <f t="shared" si="20"/>
        <v>11.331559589728377</v>
      </c>
      <c r="M61" s="63">
        <f t="shared" si="21"/>
        <v>4466.1336591207591</v>
      </c>
      <c r="N61" s="63">
        <f t="shared" si="22"/>
        <v>5150.5697766995554</v>
      </c>
      <c r="O61" s="71">
        <f t="shared" si="23"/>
        <v>10.5860825837447</v>
      </c>
    </row>
    <row r="62" spans="1:15" ht="13.5" customHeight="1">
      <c r="A62" s="108">
        <v>1250</v>
      </c>
      <c r="B62" s="83">
        <f t="shared" si="12"/>
        <v>17.574335847051124</v>
      </c>
      <c r="C62" s="63">
        <f t="shared" si="13"/>
        <v>4578.2993153022708</v>
      </c>
      <c r="D62" s="63">
        <f t="shared" si="14"/>
        <v>5281.2727491843161</v>
      </c>
      <c r="E62" s="71">
        <f t="shared" si="15"/>
        <v>10.860463348619399</v>
      </c>
      <c r="G62" s="76">
        <f t="shared" si="16"/>
        <v>14.059469211354767</v>
      </c>
      <c r="H62" s="63">
        <f t="shared" si="17"/>
        <v>4578.2819188075282</v>
      </c>
      <c r="I62" s="63">
        <f t="shared" si="18"/>
        <v>5281.2553793752668</v>
      </c>
      <c r="J62" s="71">
        <f t="shared" si="19"/>
        <v>10.757465376527223</v>
      </c>
      <c r="L62" s="91">
        <f t="shared" si="20"/>
        <v>11.716224787173834</v>
      </c>
      <c r="M62" s="63">
        <f t="shared" si="21"/>
        <v>4574.036366072256</v>
      </c>
      <c r="N62" s="63">
        <f t="shared" si="22"/>
        <v>5281.2380094546124</v>
      </c>
      <c r="O62" s="71">
        <f t="shared" si="23"/>
        <v>10.673307816212535</v>
      </c>
    </row>
    <row r="63" spans="1:15" ht="13.5" customHeight="1">
      <c r="A63" s="109">
        <v>1300</v>
      </c>
      <c r="B63" s="84">
        <f t="shared" si="12"/>
        <v>18.151297623429905</v>
      </c>
      <c r="C63" s="72">
        <f t="shared" si="13"/>
        <v>4687.253056750601</v>
      </c>
      <c r="D63" s="72">
        <f t="shared" si="14"/>
        <v>5413.3049616877979</v>
      </c>
      <c r="E63" s="73">
        <f t="shared" si="15"/>
        <v>10.945752296318725</v>
      </c>
      <c r="G63" s="77">
        <f t="shared" si="16"/>
        <v>14.521049488017436</v>
      </c>
      <c r="H63" s="72">
        <f t="shared" si="17"/>
        <v>4687.2368328248585</v>
      </c>
      <c r="I63" s="72">
        <f t="shared" si="18"/>
        <v>5413.2893072257302</v>
      </c>
      <c r="J63" s="73">
        <f t="shared" si="19"/>
        <v>10.842755432609851</v>
      </c>
      <c r="L63" s="92">
        <f t="shared" si="20"/>
        <v>12.10088406411942</v>
      </c>
      <c r="M63" s="72">
        <f t="shared" si="21"/>
        <v>4683.2778655674183</v>
      </c>
      <c r="N63" s="72">
        <f t="shared" si="22"/>
        <v>5413.2736526778554</v>
      </c>
      <c r="O63" s="73">
        <f t="shared" si="23"/>
        <v>10.758598980695142</v>
      </c>
    </row>
    <row r="64" spans="1:15" ht="3.65" customHeight="1" thickBot="1">
      <c r="A64" s="101"/>
      <c r="B64" s="102"/>
      <c r="C64" s="103"/>
      <c r="D64" s="103"/>
      <c r="E64" s="104"/>
      <c r="G64" s="102"/>
      <c r="H64" s="103"/>
      <c r="I64" s="103"/>
      <c r="J64" s="104"/>
      <c r="L64" s="102"/>
      <c r="M64" s="103"/>
      <c r="N64" s="103"/>
      <c r="O64" s="104"/>
    </row>
    <row r="65" spans="1:15" ht="13.5" customHeight="1" thickBot="1">
      <c r="A65" s="69"/>
      <c r="B65" s="66" t="s">
        <v>274</v>
      </c>
      <c r="C65" s="67">
        <v>70</v>
      </c>
      <c r="D65" s="66" t="s">
        <v>275</v>
      </c>
      <c r="E65" s="70">
        <f>Tsat_p(C65/100)</f>
        <v>89.931510066446663</v>
      </c>
      <c r="G65" s="87" t="s">
        <v>274</v>
      </c>
      <c r="H65" s="67">
        <v>80</v>
      </c>
      <c r="I65" s="66" t="s">
        <v>275</v>
      </c>
      <c r="J65" s="70">
        <f>Tsat_p(H65/100)</f>
        <v>93.485354128705694</v>
      </c>
      <c r="L65" s="87" t="s">
        <v>274</v>
      </c>
      <c r="M65" s="67">
        <v>90</v>
      </c>
      <c r="N65" s="66" t="s">
        <v>275</v>
      </c>
      <c r="O65" s="70">
        <f>Tsat_p(M65/100)</f>
        <v>96.687039282739477</v>
      </c>
    </row>
    <row r="66" spans="1:15" ht="13.5" customHeight="1" thickBot="1">
      <c r="A66" s="111" t="s">
        <v>276</v>
      </c>
      <c r="B66" s="112">
        <f>vV_p(C65/100)</f>
        <v>2.3648988590924382</v>
      </c>
      <c r="C66" s="99">
        <f>uV_p(C65/100)</f>
        <v>2493.8742796736215</v>
      </c>
      <c r="D66" s="99">
        <f>hV_p(C65/100)</f>
        <v>2659.4171998100919</v>
      </c>
      <c r="E66" s="100">
        <f>sV_p(C65/100)</f>
        <v>7.4789528559182674</v>
      </c>
      <c r="G66" s="105">
        <f>vV_p(H65/100)</f>
        <v>2.0871893982005667</v>
      </c>
      <c r="H66" s="99">
        <f>uV_p(H65/100)</f>
        <v>2498.2025460411796</v>
      </c>
      <c r="I66" s="99">
        <f>hV_p(H65/100)</f>
        <v>2665.1776978972252</v>
      </c>
      <c r="J66" s="100">
        <f>sV_p(H65/100)</f>
        <v>7.4338930381923261</v>
      </c>
      <c r="L66" s="105">
        <f>vV_p(M65/100)</f>
        <v>1.8694581287633305</v>
      </c>
      <c r="M66" s="99">
        <f>uV_p(M65/100)</f>
        <v>2502.0625205127699</v>
      </c>
      <c r="N66" s="99">
        <f>hV_p(M65/100)</f>
        <v>2670.3137521014701</v>
      </c>
      <c r="O66" s="100">
        <f>sV_p(M65/100)</f>
        <v>7.3942281352227885</v>
      </c>
    </row>
    <row r="67" spans="1:15" ht="13.5" customHeight="1">
      <c r="A67" s="108">
        <v>90</v>
      </c>
      <c r="B67" s="83">
        <f>v_pT($C$65/100,$A67)</f>
        <v>2.3653741566504518</v>
      </c>
      <c r="C67" s="63">
        <f>u_pT($C$65/100,$A67)</f>
        <v>2493.9808088965797</v>
      </c>
      <c r="D67" s="63">
        <f>h_pt($C$65/100,$A67)</f>
        <v>2659.5569998621113</v>
      </c>
      <c r="E67" s="71">
        <f>s_pT($C$65/100,$A67)</f>
        <v>7.4793378572596039</v>
      </c>
      <c r="G67" s="76"/>
      <c r="H67" s="63"/>
      <c r="I67" s="63"/>
      <c r="J67" s="71"/>
      <c r="L67" s="76"/>
      <c r="M67" s="63"/>
      <c r="N67" s="63"/>
      <c r="O67" s="71"/>
    </row>
    <row r="68" spans="1:15" ht="13.5" customHeight="1">
      <c r="A68" s="108">
        <v>100</v>
      </c>
      <c r="B68" s="83">
        <f t="shared" ref="B68:B92" si="24">v_pT($C$65/100,$A68)</f>
        <v>2.4344325037813959</v>
      </c>
      <c r="C68" s="63">
        <f t="shared" ref="C68:C92" si="25">u_pT($C$65/100,$A68)</f>
        <v>2509.3873066767856</v>
      </c>
      <c r="D68" s="63">
        <f t="shared" ref="D68:D92" si="26">h_pt($C$65/100,$A68)</f>
        <v>2679.7975819414833</v>
      </c>
      <c r="E68" s="71">
        <f t="shared" ref="E68:E92" si="27">s_pT($C$65/100,$A68)</f>
        <v>7.5343222740052092</v>
      </c>
      <c r="G68" s="76">
        <f>v_pT($H$65/100,$A68)</f>
        <v>2.1267733416366958</v>
      </c>
      <c r="H68" s="63">
        <f>u_pT($H$65/100,$A68)</f>
        <v>2508.3318661305707</v>
      </c>
      <c r="I68" s="63">
        <f>h_pt($H$65/100,$A68)</f>
        <v>2678.4737334615061</v>
      </c>
      <c r="J68" s="71">
        <f>s_pT($H$65/100,$A68)</f>
        <v>7.4698402173687262</v>
      </c>
      <c r="L68" s="76">
        <f>v_pT($M$65/100,$A68)</f>
        <v>1.8874502488813365</v>
      </c>
      <c r="M68" s="63">
        <f>u_pT($M$65/100,$A68)</f>
        <v>2507.260743881589</v>
      </c>
      <c r="N68" s="63">
        <f>h_pt($M$65/100,$A68)</f>
        <v>2677.1312662809096</v>
      </c>
      <c r="O68" s="71">
        <f>s_pT($M$65/100,$A68)</f>
        <v>7.412579982566724</v>
      </c>
    </row>
    <row r="69" spans="1:15" ht="13.5" customHeight="1">
      <c r="A69" s="108">
        <v>150</v>
      </c>
      <c r="B69" s="83">
        <f t="shared" si="24"/>
        <v>2.7738105530637642</v>
      </c>
      <c r="C69" s="63">
        <f t="shared" si="25"/>
        <v>2584.6016049624391</v>
      </c>
      <c r="D69" s="63">
        <f t="shared" si="26"/>
        <v>2778.7683436769025</v>
      </c>
      <c r="E69" s="71">
        <f t="shared" si="27"/>
        <v>7.7832856090365352</v>
      </c>
      <c r="G69" s="76">
        <f t="shared" ref="G69:G92" si="28">v_pT($H$65/100,$A69)</f>
        <v>2.425034502460607</v>
      </c>
      <c r="H69" s="63">
        <f t="shared" ref="H69:H92" si="29">u_pT($H$65/100,$A69)</f>
        <v>2584.0438394392336</v>
      </c>
      <c r="I69" s="63">
        <f t="shared" ref="I69:I92" si="30">h_pt($H$65/100,$A69)</f>
        <v>2778.0465996360817</v>
      </c>
      <c r="J69" s="71">
        <f t="shared" ref="J69:J92" si="31">s_pT($H$65/100,$A69)</f>
        <v>7.7203329860203977</v>
      </c>
      <c r="L69" s="76">
        <f t="shared" ref="L69:L92" si="32">v_pT($M$65/100,$A69)</f>
        <v>2.1537563143251517</v>
      </c>
      <c r="M69" s="63">
        <f t="shared" ref="M69:M92" si="33">u_pT($M$65/100,$A69)</f>
        <v>2583.4830243104966</v>
      </c>
      <c r="N69" s="63">
        <f t="shared" ref="N69:N92" si="34">h_pt($M$65/100,$A69)</f>
        <v>2777.3210925997605</v>
      </c>
      <c r="O69" s="71">
        <f t="shared" ref="O69:O92" si="35">s_pT($M$65/100,$A69)</f>
        <v>7.6646405850770911</v>
      </c>
    </row>
    <row r="70" spans="1:15" ht="13.5" customHeight="1">
      <c r="A70" s="108">
        <v>200</v>
      </c>
      <c r="B70" s="83">
        <f t="shared" si="24"/>
        <v>3.1084066670128778</v>
      </c>
      <c r="C70" s="63">
        <f t="shared" si="25"/>
        <v>2659.2699318415112</v>
      </c>
      <c r="D70" s="63">
        <f t="shared" si="26"/>
        <v>2876.8583985324126</v>
      </c>
      <c r="E70" s="71">
        <f t="shared" si="27"/>
        <v>8.002388723775022</v>
      </c>
      <c r="G70" s="76">
        <f t="shared" si="28"/>
        <v>2.7184464195038056</v>
      </c>
      <c r="H70" s="63">
        <f t="shared" si="29"/>
        <v>2658.9228702395008</v>
      </c>
      <c r="I70" s="63">
        <f t="shared" si="30"/>
        <v>2876.3985837998052</v>
      </c>
      <c r="J70" s="71">
        <f t="shared" si="31"/>
        <v>7.9400251015955812</v>
      </c>
      <c r="L70" s="76">
        <f t="shared" si="32"/>
        <v>2.415141326620557</v>
      </c>
      <c r="M70" s="63">
        <f t="shared" si="33"/>
        <v>2658.5747537185016</v>
      </c>
      <c r="N70" s="63">
        <f t="shared" si="34"/>
        <v>2875.9374731143516</v>
      </c>
      <c r="O70" s="71">
        <f t="shared" si="35"/>
        <v>7.8849272700872675</v>
      </c>
    </row>
    <row r="71" spans="1:15" ht="13.5" customHeight="1">
      <c r="A71" s="108">
        <v>250</v>
      </c>
      <c r="B71" s="83">
        <f t="shared" si="24"/>
        <v>3.4409789355763167</v>
      </c>
      <c r="C71" s="63">
        <f t="shared" si="25"/>
        <v>2734.6423959633339</v>
      </c>
      <c r="D71" s="63">
        <f t="shared" si="26"/>
        <v>2975.5109214536756</v>
      </c>
      <c r="E71" s="71">
        <f t="shared" si="27"/>
        <v>8.2005775733070241</v>
      </c>
      <c r="G71" s="76">
        <f t="shared" si="28"/>
        <v>3.0098185245004849</v>
      </c>
      <c r="H71" s="63">
        <f t="shared" si="29"/>
        <v>2734.4013008554739</v>
      </c>
      <c r="I71" s="63">
        <f t="shared" si="30"/>
        <v>2975.1867828155127</v>
      </c>
      <c r="J71" s="71">
        <f t="shared" si="31"/>
        <v>8.1384878701957053</v>
      </c>
      <c r="L71" s="76">
        <f t="shared" si="32"/>
        <v>2.6744705391204757</v>
      </c>
      <c r="M71" s="63">
        <f t="shared" si="33"/>
        <v>2734.1598133674415</v>
      </c>
      <c r="N71" s="63">
        <f t="shared" si="34"/>
        <v>2974.8621618882844</v>
      </c>
      <c r="O71" s="71">
        <f t="shared" si="35"/>
        <v>8.0836656068891397</v>
      </c>
    </row>
    <row r="72" spans="1:15" ht="13.5" customHeight="1">
      <c r="A72" s="108">
        <v>300</v>
      </c>
      <c r="B72" s="83">
        <f t="shared" si="24"/>
        <v>3.7725460747314323</v>
      </c>
      <c r="C72" s="63">
        <f t="shared" si="25"/>
        <v>2811.1952129810729</v>
      </c>
      <c r="D72" s="63">
        <f t="shared" si="26"/>
        <v>3075.2734382122735</v>
      </c>
      <c r="E72" s="71">
        <f t="shared" si="27"/>
        <v>8.3826849448286467</v>
      </c>
      <c r="G72" s="76">
        <f t="shared" si="28"/>
        <v>3.300180603364796</v>
      </c>
      <c r="H72" s="63">
        <f t="shared" si="29"/>
        <v>2811.0148326343538</v>
      </c>
      <c r="I72" s="63">
        <f t="shared" si="30"/>
        <v>3075.0292809035377</v>
      </c>
      <c r="J72" s="71">
        <f t="shared" si="31"/>
        <v>8.3207417754606521</v>
      </c>
      <c r="L72" s="76">
        <f t="shared" si="32"/>
        <v>2.9327848230228275</v>
      </c>
      <c r="M72" s="63">
        <f t="shared" si="33"/>
        <v>2810.8342953876727</v>
      </c>
      <c r="N72" s="63">
        <f t="shared" si="34"/>
        <v>3074.7849294597272</v>
      </c>
      <c r="O72" s="71">
        <f t="shared" si="35"/>
        <v>8.2660665759047891</v>
      </c>
    </row>
    <row r="73" spans="1:15" ht="13.5" customHeight="1">
      <c r="A73" s="108">
        <v>350</v>
      </c>
      <c r="B73" s="83">
        <f t="shared" si="24"/>
        <v>4.1035459235346563</v>
      </c>
      <c r="C73" s="63">
        <f t="shared" si="25"/>
        <v>2889.1452988498131</v>
      </c>
      <c r="D73" s="63">
        <f t="shared" si="26"/>
        <v>3176.3935134972389</v>
      </c>
      <c r="E73" s="71">
        <f t="shared" si="27"/>
        <v>8.5518214487837003</v>
      </c>
      <c r="G73" s="76">
        <f t="shared" si="28"/>
        <v>3.589973769707647</v>
      </c>
      <c r="H73" s="63">
        <f t="shared" si="29"/>
        <v>2889.0036572251797</v>
      </c>
      <c r="I73" s="63">
        <f t="shared" si="30"/>
        <v>3176.2015588017916</v>
      </c>
      <c r="J73" s="71">
        <f t="shared" si="31"/>
        <v>8.48996583686462</v>
      </c>
      <c r="L73" s="76">
        <f t="shared" si="32"/>
        <v>3.190528570128651</v>
      </c>
      <c r="M73" s="63">
        <f t="shared" si="33"/>
        <v>2888.8619475997962</v>
      </c>
      <c r="N73" s="63">
        <f t="shared" si="34"/>
        <v>3176.0095189113745</v>
      </c>
      <c r="O73" s="71">
        <f t="shared" si="35"/>
        <v>8.435378378167286</v>
      </c>
    </row>
    <row r="74" spans="1:15" ht="13.5" customHeight="1">
      <c r="A74" s="108">
        <v>400</v>
      </c>
      <c r="B74" s="83">
        <f t="shared" si="24"/>
        <v>4.4341928041167034</v>
      </c>
      <c r="C74" s="63">
        <f t="shared" si="25"/>
        <v>2968.6120192202425</v>
      </c>
      <c r="D74" s="63">
        <f t="shared" si="26"/>
        <v>3279.0055155084119</v>
      </c>
      <c r="E74" s="71">
        <f t="shared" si="27"/>
        <v>8.7101999414004201</v>
      </c>
      <c r="G74" s="76">
        <f t="shared" si="28"/>
        <v>3.8794133885538922</v>
      </c>
      <c r="H74" s="63">
        <f t="shared" si="29"/>
        <v>2968.4971919987538</v>
      </c>
      <c r="I74" s="63">
        <f t="shared" si="30"/>
        <v>3278.8502630830653</v>
      </c>
      <c r="J74" s="71">
        <f t="shared" si="31"/>
        <v>8.6484011010576367</v>
      </c>
      <c r="L74" s="76">
        <f t="shared" si="32"/>
        <v>3.4479181896647826</v>
      </c>
      <c r="M74" s="63">
        <f t="shared" si="33"/>
        <v>2968.3823325457006</v>
      </c>
      <c r="N74" s="63">
        <f t="shared" si="34"/>
        <v>3278.6949696155311</v>
      </c>
      <c r="O74" s="71">
        <f t="shared" si="35"/>
        <v>8.5938704824661052</v>
      </c>
    </row>
    <row r="75" spans="1:15" ht="13.5" customHeight="1">
      <c r="A75" s="108">
        <v>450</v>
      </c>
      <c r="B75" s="83">
        <f t="shared" si="24"/>
        <v>4.7646040661363562</v>
      </c>
      <c r="C75" s="63">
        <f t="shared" si="25"/>
        <v>3049.6742809043371</v>
      </c>
      <c r="D75" s="63">
        <f t="shared" si="26"/>
        <v>3383.1965655338818</v>
      </c>
      <c r="E75" s="71">
        <f t="shared" si="27"/>
        <v>8.8594887455568472</v>
      </c>
      <c r="G75" s="76">
        <f t="shared" si="28"/>
        <v>4.1686171647875989</v>
      </c>
      <c r="H75" s="63">
        <f t="shared" si="29"/>
        <v>3049.5791168995061</v>
      </c>
      <c r="I75" s="63">
        <f t="shared" si="30"/>
        <v>3383.068490082514</v>
      </c>
      <c r="J75" s="71">
        <f t="shared" si="31"/>
        <v>8.7977289140189647</v>
      </c>
      <c r="L75" s="76">
        <f t="shared" si="32"/>
        <v>3.705071742228685</v>
      </c>
      <c r="M75" s="63">
        <f t="shared" si="33"/>
        <v>3049.4839361145814</v>
      </c>
      <c r="N75" s="63">
        <f t="shared" si="34"/>
        <v>3382.9403929151631</v>
      </c>
      <c r="O75" s="71">
        <f t="shared" si="35"/>
        <v>8.7432373320545462</v>
      </c>
    </row>
    <row r="76" spans="1:15" ht="13.5" customHeight="1">
      <c r="A76" s="108">
        <v>500</v>
      </c>
      <c r="B76" s="83">
        <f t="shared" si="24"/>
        <v>5.0948500643892487</v>
      </c>
      <c r="C76" s="63">
        <f t="shared" si="25"/>
        <v>3132.3907701960779</v>
      </c>
      <c r="D76" s="63">
        <f t="shared" si="26"/>
        <v>3489.0302747033252</v>
      </c>
      <c r="E76" s="71">
        <f t="shared" si="27"/>
        <v>9.0009895479096151</v>
      </c>
      <c r="G76" s="76">
        <f t="shared" si="28"/>
        <v>4.4576555828447963</v>
      </c>
      <c r="H76" s="63">
        <f t="shared" si="29"/>
        <v>3132.310604650178</v>
      </c>
      <c r="I76" s="63">
        <f t="shared" si="30"/>
        <v>3488.9230512777613</v>
      </c>
      <c r="J76" s="71">
        <f t="shared" si="31"/>
        <v>8.9392576371354355</v>
      </c>
      <c r="L76" s="76">
        <f t="shared" si="32"/>
        <v>3.9620598420833271</v>
      </c>
      <c r="M76" s="63">
        <f t="shared" si="33"/>
        <v>3132.2304295254453</v>
      </c>
      <c r="N76" s="63">
        <f t="shared" si="34"/>
        <v>3488.8158153129443</v>
      </c>
      <c r="O76" s="71">
        <f t="shared" si="35"/>
        <v>8.8847939882528504</v>
      </c>
    </row>
    <row r="77" spans="1:15" ht="13.5" customHeight="1">
      <c r="A77" s="108">
        <v>550</v>
      </c>
      <c r="B77" s="83">
        <f t="shared" si="24"/>
        <v>5.4249760222541115</v>
      </c>
      <c r="C77" s="63">
        <f t="shared" si="25"/>
        <v>3216.8063900577663</v>
      </c>
      <c r="D77" s="63">
        <f t="shared" si="26"/>
        <v>3596.5547116155535</v>
      </c>
      <c r="E77" s="71">
        <f t="shared" si="27"/>
        <v>9.1357395163317126</v>
      </c>
      <c r="G77" s="76">
        <f t="shared" si="28"/>
        <v>4.7465739171525696</v>
      </c>
      <c r="H77" s="63">
        <f t="shared" si="29"/>
        <v>3216.7379726714794</v>
      </c>
      <c r="I77" s="63">
        <f t="shared" si="30"/>
        <v>3596.4638860436853</v>
      </c>
      <c r="J77" s="71">
        <f t="shared" si="31"/>
        <v>9.0740281818180062</v>
      </c>
      <c r="L77" s="76">
        <f t="shared" si="32"/>
        <v>4.2189278147766576</v>
      </c>
      <c r="M77" s="63">
        <f t="shared" si="33"/>
        <v>3216.6695493123038</v>
      </c>
      <c r="N77" s="63">
        <f t="shared" si="34"/>
        <v>3596.3730526422028</v>
      </c>
      <c r="O77" s="71">
        <f t="shared" si="35"/>
        <v>9.019585115117815</v>
      </c>
    </row>
    <row r="78" spans="1:15" ht="13.5" customHeight="1">
      <c r="A78" s="108">
        <v>600</v>
      </c>
      <c r="B78" s="83">
        <f t="shared" si="24"/>
        <v>5.7550125558468759</v>
      </c>
      <c r="C78" s="63">
        <f t="shared" si="25"/>
        <v>3302.9537353360038</v>
      </c>
      <c r="D78" s="63">
        <f t="shared" si="26"/>
        <v>3705.8046142452849</v>
      </c>
      <c r="E78" s="71">
        <f t="shared" si="27"/>
        <v>9.2645764116653542</v>
      </c>
      <c r="G78" s="76">
        <f t="shared" si="28"/>
        <v>5.0354028056525717</v>
      </c>
      <c r="H78" s="63">
        <f t="shared" si="29"/>
        <v>3302.8946871100607</v>
      </c>
      <c r="I78" s="63">
        <f t="shared" si="30"/>
        <v>3705.7269115622662</v>
      </c>
      <c r="J78" s="71">
        <f t="shared" si="31"/>
        <v>9.2028805703902901</v>
      </c>
      <c r="L78" s="76">
        <f t="shared" si="32"/>
        <v>4.4757063201047362</v>
      </c>
      <c r="M78" s="63">
        <f t="shared" si="33"/>
        <v>3302.8356348247935</v>
      </c>
      <c r="N78" s="63">
        <f t="shared" si="34"/>
        <v>3705.6492036342197</v>
      </c>
      <c r="O78" s="71">
        <f t="shared" si="35"/>
        <v>9.1484529999854303</v>
      </c>
    </row>
    <row r="79" spans="1:15" ht="13.5" customHeight="1">
      <c r="A79" s="108">
        <v>650</v>
      </c>
      <c r="B79" s="83">
        <f t="shared" si="24"/>
        <v>6.0849812005670731</v>
      </c>
      <c r="C79" s="63">
        <f t="shared" si="25"/>
        <v>3390.8534030492469</v>
      </c>
      <c r="D79" s="63">
        <f t="shared" si="26"/>
        <v>3816.8020870889418</v>
      </c>
      <c r="E79" s="71">
        <f t="shared" si="27"/>
        <v>9.388183835867201</v>
      </c>
      <c r="G79" s="76">
        <f t="shared" si="28"/>
        <v>5.3241637938485002</v>
      </c>
      <c r="H79" s="63">
        <f t="shared" si="29"/>
        <v>3390.8019193092009</v>
      </c>
      <c r="I79" s="63">
        <f t="shared" si="30"/>
        <v>3816.7350228170812</v>
      </c>
      <c r="J79" s="71">
        <f t="shared" si="31"/>
        <v>9.3264998536914963</v>
      </c>
      <c r="L79" s="76">
        <f t="shared" si="32"/>
        <v>4.732416913687131</v>
      </c>
      <c r="M79" s="63">
        <f t="shared" si="33"/>
        <v>3390.7504325712198</v>
      </c>
      <c r="N79" s="63">
        <f t="shared" si="34"/>
        <v>3816.6679548030615</v>
      </c>
      <c r="O79" s="71">
        <f t="shared" si="35"/>
        <v>9.2720841440636832</v>
      </c>
    </row>
    <row r="80" spans="1:15" ht="13.5" customHeight="1">
      <c r="A80" s="108">
        <v>700</v>
      </c>
      <c r="B80" s="83">
        <f t="shared" si="24"/>
        <v>6.4148975427115911</v>
      </c>
      <c r="C80" s="63">
        <f t="shared" si="25"/>
        <v>3480.5149504763735</v>
      </c>
      <c r="D80" s="63">
        <f t="shared" si="26"/>
        <v>3929.557778466185</v>
      </c>
      <c r="E80" s="71">
        <f t="shared" si="27"/>
        <v>9.5071250298798269</v>
      </c>
      <c r="G80" s="76">
        <f t="shared" si="28"/>
        <v>5.6128724730132946</v>
      </c>
      <c r="H80" s="63">
        <f t="shared" si="29"/>
        <v>3480.4696263471428</v>
      </c>
      <c r="I80" s="63">
        <f t="shared" si="30"/>
        <v>3929.4994241882068</v>
      </c>
      <c r="J80" s="71">
        <f t="shared" si="31"/>
        <v>9.4454502440390691</v>
      </c>
      <c r="L80" s="76">
        <f t="shared" si="32"/>
        <v>4.9890751917779452</v>
      </c>
      <c r="M80" s="63">
        <f t="shared" si="33"/>
        <v>3480.4242998379955</v>
      </c>
      <c r="N80" s="63">
        <f t="shared" si="34"/>
        <v>3929.4410670980101</v>
      </c>
      <c r="O80" s="71">
        <f t="shared" si="35"/>
        <v>9.3910437317291287</v>
      </c>
    </row>
    <row r="81" spans="1:21" ht="13.5" customHeight="1">
      <c r="A81" s="108">
        <v>750</v>
      </c>
      <c r="B81" s="83">
        <f t="shared" si="24"/>
        <v>6.7447731109713835</v>
      </c>
      <c r="C81" s="63">
        <f t="shared" si="25"/>
        <v>3571.9394518316208</v>
      </c>
      <c r="D81" s="63">
        <f t="shared" si="26"/>
        <v>4044.0735695996177</v>
      </c>
      <c r="E81" s="71">
        <f t="shared" si="27"/>
        <v>9.6218697072311876</v>
      </c>
      <c r="G81" s="76">
        <f t="shared" si="28"/>
        <v>5.9015403743617432</v>
      </c>
      <c r="H81" s="63">
        <f t="shared" si="29"/>
        <v>3571.8991727494936</v>
      </c>
      <c r="I81" s="63">
        <f t="shared" si="30"/>
        <v>4044.0224026984329</v>
      </c>
      <c r="J81" s="71">
        <f t="shared" si="31"/>
        <v>9.5602021292661323</v>
      </c>
      <c r="L81" s="76">
        <f t="shared" si="32"/>
        <v>5.2456926881183055</v>
      </c>
      <c r="M81" s="63">
        <f t="shared" si="33"/>
        <v>3571.8588916827966</v>
      </c>
      <c r="N81" s="63">
        <f t="shared" si="34"/>
        <v>4043.9712336134439</v>
      </c>
      <c r="O81" s="71">
        <f t="shared" si="35"/>
        <v>9.5058028254624816</v>
      </c>
    </row>
    <row r="82" spans="1:21" ht="13.5" customHeight="1">
      <c r="A82" s="108">
        <v>800</v>
      </c>
      <c r="B82" s="83">
        <f t="shared" si="24"/>
        <v>7.0746165796369036</v>
      </c>
      <c r="C82" s="63">
        <f t="shared" si="25"/>
        <v>3665.1241936230535</v>
      </c>
      <c r="D82" s="63">
        <f t="shared" si="26"/>
        <v>4160.3473541976364</v>
      </c>
      <c r="E82" s="71">
        <f t="shared" si="27"/>
        <v>9.7328164742153014</v>
      </c>
      <c r="G82" s="76">
        <f t="shared" si="28"/>
        <v>6.1901761734436631</v>
      </c>
      <c r="H82" s="63">
        <f t="shared" si="29"/>
        <v>3665.0880626777089</v>
      </c>
      <c r="I82" s="63">
        <f t="shared" si="30"/>
        <v>4160.3021565532017</v>
      </c>
      <c r="J82" s="71">
        <f t="shared" si="31"/>
        <v>9.6711545965097621</v>
      </c>
      <c r="L82" s="76">
        <f t="shared" si="32"/>
        <v>5.5022780795188311</v>
      </c>
      <c r="M82" s="63">
        <f t="shared" si="33"/>
        <v>3665.051930050487</v>
      </c>
      <c r="N82" s="63">
        <f t="shared" si="34"/>
        <v>4160.2569572071816</v>
      </c>
      <c r="O82" s="71">
        <f t="shared" si="35"/>
        <v>9.6167609934261282</v>
      </c>
    </row>
    <row r="83" spans="1:21" ht="13.5" customHeight="1">
      <c r="A83" s="108">
        <v>850</v>
      </c>
      <c r="B83" s="83">
        <f t="shared" si="24"/>
        <v>7.4044435183012514</v>
      </c>
      <c r="C83" s="63">
        <f t="shared" si="25"/>
        <v>3760.1179758490503</v>
      </c>
      <c r="D83" s="63">
        <f t="shared" si="26"/>
        <v>4278.4290221301371</v>
      </c>
      <c r="E83" s="71">
        <f t="shared" si="27"/>
        <v>9.8403553411021285</v>
      </c>
      <c r="G83" s="76">
        <f t="shared" si="28"/>
        <v>6.4787954202833671</v>
      </c>
      <c r="H83" s="63">
        <f t="shared" si="29"/>
        <v>3760.0850017520011</v>
      </c>
      <c r="I83" s="63">
        <f t="shared" si="30"/>
        <v>4278.3886353746702</v>
      </c>
      <c r="J83" s="71">
        <f t="shared" si="31"/>
        <v>9.7786977720499113</v>
      </c>
      <c r="L83" s="76">
        <f t="shared" si="32"/>
        <v>5.7588468964605095</v>
      </c>
      <c r="M83" s="63">
        <f t="shared" si="33"/>
        <v>3760.0520266413123</v>
      </c>
      <c r="N83" s="63">
        <f t="shared" si="34"/>
        <v>4278.3482473227577</v>
      </c>
      <c r="O83" s="71">
        <f t="shared" si="35"/>
        <v>9.7243084781683855</v>
      </c>
    </row>
    <row r="84" spans="1:21" ht="13.5" customHeight="1">
      <c r="A84" s="108">
        <v>900</v>
      </c>
      <c r="B84" s="83">
        <f t="shared" si="24"/>
        <v>7.7342423039394728</v>
      </c>
      <c r="C84" s="63">
        <f t="shared" si="25"/>
        <v>3856.7685981548761</v>
      </c>
      <c r="D84" s="63">
        <f t="shared" si="26"/>
        <v>4398.1655594306394</v>
      </c>
      <c r="E84" s="71">
        <f t="shared" si="27"/>
        <v>9.9446530293360222</v>
      </c>
      <c r="G84" s="76">
        <f t="shared" si="28"/>
        <v>6.7673865315927895</v>
      </c>
      <c r="H84" s="63">
        <f t="shared" si="29"/>
        <v>3856.7384598141057</v>
      </c>
      <c r="I84" s="63">
        <f t="shared" si="30"/>
        <v>4398.129382341529</v>
      </c>
      <c r="J84" s="71">
        <f t="shared" si="31"/>
        <v>9.8829991290827337</v>
      </c>
      <c r="L84" s="76">
        <f t="shared" si="32"/>
        <v>6.0153875953435296</v>
      </c>
      <c r="M84" s="63">
        <f t="shared" si="33"/>
        <v>3856.7083207579194</v>
      </c>
      <c r="N84" s="63">
        <f t="shared" si="34"/>
        <v>4398.0932043388375</v>
      </c>
      <c r="O84" s="71">
        <f t="shared" si="35"/>
        <v>9.8286135043341254</v>
      </c>
    </row>
    <row r="85" spans="1:21" ht="13.5" customHeight="1">
      <c r="A85" s="108">
        <v>950</v>
      </c>
      <c r="B85" s="83">
        <f t="shared" si="24"/>
        <v>8.0640242375502318</v>
      </c>
      <c r="C85" s="63">
        <f t="shared" si="25"/>
        <v>3955.0883074034837</v>
      </c>
      <c r="D85" s="63">
        <f t="shared" si="26"/>
        <v>4519.5700040319998</v>
      </c>
      <c r="E85" s="71">
        <f t="shared" si="27"/>
        <v>10.045989500140012</v>
      </c>
      <c r="G85" s="76">
        <f t="shared" si="28"/>
        <v>7.0559607895177399</v>
      </c>
      <c r="H85" s="63">
        <f t="shared" si="29"/>
        <v>3955.0606672550311</v>
      </c>
      <c r="I85" s="63">
        <f t="shared" si="30"/>
        <v>4519.5375304164509</v>
      </c>
      <c r="J85" s="71">
        <f t="shared" si="31"/>
        <v>9.9843386926764737</v>
      </c>
      <c r="L85" s="76">
        <f t="shared" si="32"/>
        <v>6.2719114394853506</v>
      </c>
      <c r="M85" s="63">
        <f t="shared" si="33"/>
        <v>3955.0330265942507</v>
      </c>
      <c r="N85" s="63">
        <f t="shared" si="34"/>
        <v>4519.5050561479329</v>
      </c>
      <c r="O85" s="71">
        <f t="shared" si="35"/>
        <v>9.9299561609354416</v>
      </c>
    </row>
    <row r="86" spans="1:21" ht="13.5" customHeight="1">
      <c r="A86" s="108">
        <v>1000</v>
      </c>
      <c r="B86" s="83">
        <f t="shared" si="24"/>
        <v>8.3937919154978005</v>
      </c>
      <c r="C86" s="63">
        <f t="shared" si="25"/>
        <v>4055.0566627519215</v>
      </c>
      <c r="D86" s="63">
        <f t="shared" si="26"/>
        <v>4642.6220968367679</v>
      </c>
      <c r="E86" s="71">
        <f t="shared" si="27"/>
        <v>10.144585901141847</v>
      </c>
      <c r="G86" s="76">
        <f t="shared" si="28"/>
        <v>7.3445207908871284</v>
      </c>
      <c r="H86" s="63">
        <f t="shared" si="29"/>
        <v>4055.0312353381496</v>
      </c>
      <c r="I86" s="63">
        <f t="shared" si="30"/>
        <v>4642.5928986091203</v>
      </c>
      <c r="J86" s="71">
        <f t="shared" si="31"/>
        <v>10.08293771927759</v>
      </c>
      <c r="L86" s="76">
        <f t="shared" si="32"/>
        <v>6.5284210261794788</v>
      </c>
      <c r="M86" s="63">
        <f t="shared" si="33"/>
        <v>4055.0058075525444</v>
      </c>
      <c r="N86" s="63">
        <f t="shared" si="34"/>
        <v>4642.5636999086973</v>
      </c>
      <c r="O86" s="71">
        <f t="shared" si="35"/>
        <v>10.028557813280404</v>
      </c>
    </row>
    <row r="87" spans="1:21" ht="13.5" customHeight="1">
      <c r="A87" s="108">
        <v>1050</v>
      </c>
      <c r="B87" s="83">
        <f t="shared" si="24"/>
        <v>8.7235474524635634</v>
      </c>
      <c r="C87" s="63">
        <f t="shared" si="25"/>
        <v>4156.6414975484913</v>
      </c>
      <c r="D87" s="63">
        <f t="shared" si="26"/>
        <v>4767.2898192209404</v>
      </c>
      <c r="E87" s="71">
        <f t="shared" si="27"/>
        <v>10.240628740534309</v>
      </c>
      <c r="G87" s="76">
        <f t="shared" si="28"/>
        <v>7.6330686506779557</v>
      </c>
      <c r="H87" s="63">
        <f t="shared" si="29"/>
        <v>4156.6180398193219</v>
      </c>
      <c r="I87" s="63">
        <f t="shared" si="30"/>
        <v>4767.2635318735583</v>
      </c>
      <c r="J87" s="71">
        <f t="shared" si="31"/>
        <v>10.17898280210952</v>
      </c>
      <c r="L87" s="76">
        <f t="shared" si="32"/>
        <v>6.7849184706984964</v>
      </c>
      <c r="M87" s="63">
        <f t="shared" si="33"/>
        <v>4156.5945818169312</v>
      </c>
      <c r="N87" s="63">
        <f t="shared" si="34"/>
        <v>4767.2372441797961</v>
      </c>
      <c r="O87" s="71">
        <f t="shared" si="35"/>
        <v>10.124605139649287</v>
      </c>
    </row>
    <row r="88" spans="1:21" ht="13.5" customHeight="1">
      <c r="A88" s="108">
        <v>1100</v>
      </c>
      <c r="B88" s="83">
        <f t="shared" si="24"/>
        <v>9.0532925849142281</v>
      </c>
      <c r="C88" s="63">
        <f t="shared" si="25"/>
        <v>4259.8019943379622</v>
      </c>
      <c r="D88" s="63">
        <f t="shared" si="26"/>
        <v>4893.5324752819588</v>
      </c>
      <c r="E88" s="71">
        <f t="shared" si="27"/>
        <v>10.334277318633248</v>
      </c>
      <c r="G88" s="76">
        <f t="shared" si="28"/>
        <v>7.9216061055484088</v>
      </c>
      <c r="H88" s="63">
        <f t="shared" si="29"/>
        <v>4259.7802980464694</v>
      </c>
      <c r="I88" s="63">
        <f t="shared" si="30"/>
        <v>4893.5087864903417</v>
      </c>
      <c r="J88" s="71">
        <f t="shared" si="31"/>
        <v>10.272633308590379</v>
      </c>
      <c r="L88" s="76">
        <f t="shared" si="32"/>
        <v>7.0414055098920389</v>
      </c>
      <c r="M88" s="63">
        <f t="shared" si="33"/>
        <v>4259.7586015519073</v>
      </c>
      <c r="N88" s="63">
        <f t="shared" si="34"/>
        <v>4893.4850974421915</v>
      </c>
      <c r="O88" s="71">
        <f t="shared" si="35"/>
        <v>10.218257574578788</v>
      </c>
    </row>
    <row r="89" spans="1:21" ht="13.5" customHeight="1">
      <c r="A89" s="108">
        <v>1150</v>
      </c>
      <c r="B89" s="83">
        <f t="shared" si="24"/>
        <v>9.3830287495125511</v>
      </c>
      <c r="C89" s="63">
        <f t="shared" si="25"/>
        <v>4364.4911111921019</v>
      </c>
      <c r="D89" s="63">
        <f t="shared" si="26"/>
        <v>5021.3031236579809</v>
      </c>
      <c r="E89" s="71">
        <f t="shared" si="27"/>
        <v>10.425669363718459</v>
      </c>
      <c r="G89" s="76">
        <f t="shared" si="28"/>
        <v>8.2101345922873286</v>
      </c>
      <c r="H89" s="63">
        <f t="shared" si="29"/>
        <v>4364.4709968732386</v>
      </c>
      <c r="I89" s="63">
        <f t="shared" si="30"/>
        <v>5021.281764256225</v>
      </c>
      <c r="J89" s="71">
        <f t="shared" si="31"/>
        <v>10.364027020437739</v>
      </c>
      <c r="L89" s="76">
        <f t="shared" si="32"/>
        <v>7.2978835806750073</v>
      </c>
      <c r="M89" s="63">
        <f t="shared" si="33"/>
        <v>4364.4508824018358</v>
      </c>
      <c r="N89" s="63">
        <f t="shared" si="34"/>
        <v>5021.2604046625866</v>
      </c>
      <c r="O89" s="71">
        <f t="shared" si="35"/>
        <v>10.309652953234586</v>
      </c>
    </row>
    <row r="90" spans="1:21" ht="13.5" customHeight="1">
      <c r="A90" s="108">
        <v>1200</v>
      </c>
      <c r="B90" s="83">
        <f t="shared" si="24"/>
        <v>9.7127571431823796</v>
      </c>
      <c r="C90" s="63">
        <f t="shared" si="25"/>
        <v>4470.6575135912954</v>
      </c>
      <c r="D90" s="63">
        <f t="shared" si="26"/>
        <v>5150.5505136140619</v>
      </c>
      <c r="E90" s="71">
        <f t="shared" si="27"/>
        <v>10.514925351464077</v>
      </c>
      <c r="G90" s="76">
        <f t="shared" si="28"/>
        <v>8.4986553079028653</v>
      </c>
      <c r="H90" s="63">
        <f t="shared" si="29"/>
        <v>4470.6388257510162</v>
      </c>
      <c r="I90" s="63">
        <f t="shared" si="30"/>
        <v>5150.5312503832456</v>
      </c>
      <c r="J90" s="71">
        <f t="shared" si="31"/>
        <v>10.453284456240773</v>
      </c>
      <c r="L90" s="76">
        <f t="shared" si="32"/>
        <v>7.5543538801398382</v>
      </c>
      <c r="M90" s="63">
        <f t="shared" si="33"/>
        <v>4470.6201377950174</v>
      </c>
      <c r="N90" s="63">
        <f t="shared" si="34"/>
        <v>5150.5119870076023</v>
      </c>
      <c r="O90" s="71">
        <f t="shared" si="35"/>
        <v>10.398911837127564</v>
      </c>
    </row>
    <row r="91" spans="1:21" ht="13.5" customHeight="1">
      <c r="A91" s="108">
        <v>1250</v>
      </c>
      <c r="B91" s="83">
        <f t="shared" si="24"/>
        <v>10.042478769579748</v>
      </c>
      <c r="C91" s="63">
        <f t="shared" si="25"/>
        <v>4578.247125552235</v>
      </c>
      <c r="D91" s="63">
        <f t="shared" si="26"/>
        <v>5281.2206394228178</v>
      </c>
      <c r="E91" s="71">
        <f t="shared" si="27"/>
        <v>10.602151847995513</v>
      </c>
      <c r="G91" s="76">
        <f t="shared" si="28"/>
        <v>8.7871692561082266</v>
      </c>
      <c r="H91" s="63">
        <f t="shared" si="29"/>
        <v>4578.2297287916863</v>
      </c>
      <c r="I91" s="63">
        <f t="shared" si="30"/>
        <v>5281.2032692803441</v>
      </c>
      <c r="J91" s="71">
        <f t="shared" si="31"/>
        <v>10.540512216858959</v>
      </c>
      <c r="L91" s="76">
        <f t="shared" si="32"/>
        <v>7.8108174120568874</v>
      </c>
      <c r="M91" s="63">
        <f t="shared" si="33"/>
        <v>4578.2123319425336</v>
      </c>
      <c r="N91" s="63">
        <f t="shared" si="34"/>
        <v>5281.1858990276542</v>
      </c>
      <c r="O91" s="71">
        <f t="shared" si="35"/>
        <v>10.486140861855619</v>
      </c>
    </row>
    <row r="92" spans="1:21" ht="13.5" customHeight="1">
      <c r="A92" s="109">
        <v>1300</v>
      </c>
      <c r="B92" s="84">
        <f t="shared" si="24"/>
        <v>10.372194475378718</v>
      </c>
      <c r="C92" s="72">
        <f t="shared" si="25"/>
        <v>4687.2043847680943</v>
      </c>
      <c r="D92" s="72">
        <f t="shared" si="26"/>
        <v>5413.2579980446044</v>
      </c>
      <c r="E92" s="73">
        <f t="shared" si="27"/>
        <v>10.687444120894757</v>
      </c>
      <c r="F92" s="131"/>
      <c r="G92" s="77">
        <f t="shared" si="28"/>
        <v>9.0756772836167539</v>
      </c>
      <c r="H92" s="72">
        <f t="shared" si="29"/>
        <v>4687.1881606370716</v>
      </c>
      <c r="I92" s="72">
        <f t="shared" si="30"/>
        <v>5413.242343326413</v>
      </c>
      <c r="J92" s="73">
        <f t="shared" si="31"/>
        <v>10.625805598191477</v>
      </c>
      <c r="K92" s="131"/>
      <c r="L92" s="77">
        <f t="shared" si="32"/>
        <v>8.0672750231787731</v>
      </c>
      <c r="M92" s="72">
        <f t="shared" si="33"/>
        <v>4687.171936437624</v>
      </c>
      <c r="N92" s="72">
        <f t="shared" si="34"/>
        <v>5413.2266885237132</v>
      </c>
      <c r="O92" s="73">
        <f t="shared" si="35"/>
        <v>10.571435351638033</v>
      </c>
    </row>
    <row r="93" spans="1:21" ht="35" thickBot="1">
      <c r="A93" s="133" t="s">
        <v>266</v>
      </c>
      <c r="B93" s="134" t="s">
        <v>273</v>
      </c>
      <c r="C93" s="135" t="s">
        <v>253</v>
      </c>
      <c r="D93" s="136" t="s">
        <v>254</v>
      </c>
      <c r="E93" s="137" t="s">
        <v>259</v>
      </c>
      <c r="F93" s="97"/>
      <c r="G93" s="138" t="s">
        <v>273</v>
      </c>
      <c r="H93" s="135" t="s">
        <v>253</v>
      </c>
      <c r="I93" s="136" t="s">
        <v>254</v>
      </c>
      <c r="J93" s="137" t="s">
        <v>259</v>
      </c>
      <c r="K93" s="97"/>
      <c r="L93" s="138" t="s">
        <v>273</v>
      </c>
      <c r="M93" s="135" t="s">
        <v>253</v>
      </c>
      <c r="N93" s="136" t="s">
        <v>254</v>
      </c>
      <c r="O93" s="137" t="s">
        <v>259</v>
      </c>
    </row>
    <row r="94" spans="1:21" ht="13.5" customHeight="1" thickBot="1">
      <c r="A94" s="69"/>
      <c r="B94" s="66" t="s">
        <v>274</v>
      </c>
      <c r="C94" s="67">
        <v>100</v>
      </c>
      <c r="D94" s="66" t="s">
        <v>275</v>
      </c>
      <c r="E94" s="70">
        <f>Tsat_p(C94/100)</f>
        <v>99.605918611337643</v>
      </c>
      <c r="G94" s="74" t="s">
        <v>274</v>
      </c>
      <c r="H94" s="67">
        <v>110</v>
      </c>
      <c r="I94" s="66" t="s">
        <v>275</v>
      </c>
      <c r="J94" s="70">
        <f>Tsat_p(H94/100)</f>
        <v>102.29227394669778</v>
      </c>
      <c r="L94" s="74" t="s">
        <v>274</v>
      </c>
      <c r="M94" s="67">
        <v>120</v>
      </c>
      <c r="N94" s="66" t="s">
        <v>275</v>
      </c>
      <c r="O94" s="70">
        <f>Tsat_p(M94/100)</f>
        <v>104.78378433819114</v>
      </c>
      <c r="T94" s="132"/>
      <c r="U94" s="132"/>
    </row>
    <row r="95" spans="1:21" ht="13.5" customHeight="1" thickBot="1">
      <c r="A95" s="111" t="s">
        <v>276</v>
      </c>
      <c r="B95" s="110">
        <f>vV_p(C94/100)</f>
        <v>1.6940225229026846</v>
      </c>
      <c r="C95" s="68">
        <f>uV_p(C94/100)</f>
        <v>2505.5473885418778</v>
      </c>
      <c r="D95" s="68">
        <f>hV_p(C94/100)</f>
        <v>2674.9496408321461</v>
      </c>
      <c r="E95" s="78">
        <f>sV_p(C94/100)</f>
        <v>7.3588066410693544</v>
      </c>
      <c r="G95" s="75">
        <f>vV_p(H94/100)</f>
        <v>1.5495519699879445</v>
      </c>
      <c r="H95" s="68">
        <f>uV_p(H94/100)</f>
        <v>2508.7245881667354</v>
      </c>
      <c r="I95" s="68">
        <f>hV_p(H94/100)</f>
        <v>2679.1753048654095</v>
      </c>
      <c r="J95" s="78">
        <f>sV_p(H94/100)</f>
        <v>7.3268094124729615</v>
      </c>
      <c r="L95" s="75">
        <f>vV_p(M94/100)</f>
        <v>1.4284454919165039</v>
      </c>
      <c r="M95" s="68">
        <f>uV_p(M94/100)</f>
        <v>2511.6445694741051</v>
      </c>
      <c r="N95" s="68">
        <f>hV_p(M94/100)</f>
        <v>2683.0580285040851</v>
      </c>
      <c r="O95" s="79">
        <f>sV_p(M94/100)</f>
        <v>7.2976330828360014</v>
      </c>
    </row>
    <row r="96" spans="1:21" ht="13.5" customHeight="1">
      <c r="A96" s="108">
        <v>100</v>
      </c>
      <c r="B96" s="83">
        <f>v_pT($C$94/100,$A96)</f>
        <v>1.6959594073982218</v>
      </c>
      <c r="C96" s="63">
        <f>u_pT($C$94/100,$A96)</f>
        <v>2506.1714264660072</v>
      </c>
      <c r="D96" s="63">
        <f>h_pt($C$94/100,$A96)</f>
        <v>2675.7673672058295</v>
      </c>
      <c r="E96" s="71">
        <f>s_pT($C$94/100,$A96)</f>
        <v>7.3609992138666618</v>
      </c>
      <c r="G96" s="76"/>
      <c r="H96" s="63"/>
      <c r="I96" s="63"/>
      <c r="J96" s="71"/>
      <c r="L96" s="76"/>
      <c r="M96" s="63"/>
      <c r="N96" s="63"/>
      <c r="O96" s="71"/>
    </row>
    <row r="97" spans="1:15" ht="13.5" customHeight="1">
      <c r="A97" s="108">
        <v>150</v>
      </c>
      <c r="B97" s="83">
        <f t="shared" ref="B97:B122" si="36">v_pT($C$94/100,$A97)</f>
        <v>1.9367266146553668</v>
      </c>
      <c r="C97" s="63">
        <f t="shared" ref="C97:C122" si="37">u_pT($C$94/100,$A97)</f>
        <v>2582.919153984385</v>
      </c>
      <c r="D97" s="63">
        <f t="shared" ref="D97:D122" si="38">h_pt($C$94/100,$A97)</f>
        <v>2776.5918154499218</v>
      </c>
      <c r="E97" s="71">
        <f t="shared" ref="E97:E122" si="39">s_pT($C$94/100,$A97)</f>
        <v>7.6146734302359977</v>
      </c>
      <c r="G97" s="76">
        <f t="shared" ref="G97:G122" si="40">v_pT($H$94/100,$A97)</f>
        <v>1.7591503461898597</v>
      </c>
      <c r="H97" s="63">
        <f t="shared" ref="H97:H122" si="41">u_pT($H$94/100,$A97)</f>
        <v>2582.352221861589</v>
      </c>
      <c r="I97" s="63">
        <f t="shared" ref="I97:I122" si="42">h_pt($H$94/100,$A97)</f>
        <v>2775.8587599424736</v>
      </c>
      <c r="J97" s="71">
        <f t="shared" ref="J97:J122" si="43">s_pT($H$94/100,$A97)</f>
        <v>7.5693366784853291</v>
      </c>
      <c r="L97" s="76">
        <f t="shared" ref="L97:L122" si="44">v_pT($M$94/100,$A97)</f>
        <v>1.611164136197178</v>
      </c>
      <c r="M97" s="63">
        <f t="shared" ref="M97:M122" si="45">u_pT($M$94/100,$A97)</f>
        <v>2581.7822200967157</v>
      </c>
      <c r="N97" s="63">
        <f t="shared" ref="N97:N122" si="46">h_pt($M$94/100,$A97)</f>
        <v>2775.1219164403769</v>
      </c>
      <c r="O97" s="71">
        <f t="shared" ref="O97:O122" si="47">s_pT($M$94/100,$A97)</f>
        <v>7.5278219302014637</v>
      </c>
    </row>
    <row r="98" spans="1:15" ht="13.5" customHeight="1">
      <c r="A98" s="108">
        <v>200</v>
      </c>
      <c r="B98" s="83">
        <f t="shared" si="36"/>
        <v>2.1724948375391446</v>
      </c>
      <c r="C98" s="63">
        <f t="shared" si="37"/>
        <v>2658.2255811949881</v>
      </c>
      <c r="D98" s="63">
        <f t="shared" si="38"/>
        <v>2875.4750649489024</v>
      </c>
      <c r="E98" s="71">
        <f t="shared" si="39"/>
        <v>7.835560266101611</v>
      </c>
      <c r="G98" s="76">
        <f t="shared" si="40"/>
        <v>1.9739636926425217</v>
      </c>
      <c r="H98" s="63">
        <f t="shared" si="41"/>
        <v>2657.8753515836538</v>
      </c>
      <c r="I98" s="63">
        <f t="shared" si="42"/>
        <v>2875.0113577743309</v>
      </c>
      <c r="J98" s="71">
        <f t="shared" si="43"/>
        <v>7.7908292620595212</v>
      </c>
      <c r="L98" s="76">
        <f t="shared" si="44"/>
        <v>1.808519052183899</v>
      </c>
      <c r="M98" s="63">
        <f t="shared" si="45"/>
        <v>2657.5240637969787</v>
      </c>
      <c r="N98" s="63">
        <f t="shared" si="46"/>
        <v>2874.5463500590467</v>
      </c>
      <c r="O98" s="71">
        <f t="shared" si="47"/>
        <v>7.749925876999245</v>
      </c>
    </row>
    <row r="99" spans="1:15" ht="13.5" customHeight="1">
      <c r="A99" s="108">
        <v>250</v>
      </c>
      <c r="B99" s="83">
        <f t="shared" si="36"/>
        <v>2.4061912500438809</v>
      </c>
      <c r="C99" s="63">
        <f t="shared" si="37"/>
        <v>2733.9179330515058</v>
      </c>
      <c r="D99" s="63">
        <f t="shared" si="38"/>
        <v>2974.5370580558938</v>
      </c>
      <c r="E99" s="71">
        <f t="shared" si="39"/>
        <v>8.0345758220837418</v>
      </c>
      <c r="G99" s="76">
        <f t="shared" si="40"/>
        <v>2.1866891931120498</v>
      </c>
      <c r="H99" s="63">
        <f t="shared" si="41"/>
        <v>2733.6756594599292</v>
      </c>
      <c r="I99" s="63">
        <f t="shared" si="42"/>
        <v>2974.2114707022547</v>
      </c>
      <c r="J99" s="71">
        <f t="shared" si="43"/>
        <v>7.9901236900494226</v>
      </c>
      <c r="L99" s="76">
        <f t="shared" si="44"/>
        <v>2.0037700588860221</v>
      </c>
      <c r="M99" s="63">
        <f t="shared" si="45"/>
        <v>2733.4329921449662</v>
      </c>
      <c r="N99" s="63">
        <f t="shared" si="46"/>
        <v>2973.885399211289</v>
      </c>
      <c r="O99" s="71">
        <f t="shared" si="47"/>
        <v>7.9495008316785682</v>
      </c>
    </row>
    <row r="100" spans="1:15" ht="13.5" customHeight="1">
      <c r="A100" s="108">
        <v>300</v>
      </c>
      <c r="B100" s="83">
        <f t="shared" si="36"/>
        <v>2.6388678257415363</v>
      </c>
      <c r="C100" s="63">
        <f t="shared" si="37"/>
        <v>2810.6536010512264</v>
      </c>
      <c r="D100" s="63">
        <f t="shared" si="38"/>
        <v>3074.5403836253799</v>
      </c>
      <c r="E100" s="71">
        <f t="shared" si="39"/>
        <v>8.2171243855203251</v>
      </c>
      <c r="G100" s="76">
        <f t="shared" si="40"/>
        <v>2.3983899428166753</v>
      </c>
      <c r="H100" s="63">
        <f t="shared" si="41"/>
        <v>2810.4727494352219</v>
      </c>
      <c r="I100" s="63">
        <f t="shared" si="42"/>
        <v>3074.2956431450566</v>
      </c>
      <c r="J100" s="71">
        <f t="shared" si="43"/>
        <v>8.1728203792400453</v>
      </c>
      <c r="L100" s="76">
        <f t="shared" si="44"/>
        <v>2.197991395112179</v>
      </c>
      <c r="M100" s="63">
        <f t="shared" si="45"/>
        <v>2810.2917403498736</v>
      </c>
      <c r="N100" s="63">
        <f t="shared" si="46"/>
        <v>3074.0507077633351</v>
      </c>
      <c r="O100" s="71">
        <f t="shared" si="47"/>
        <v>8.1323461786192262</v>
      </c>
    </row>
    <row r="101" spans="1:15" ht="13.5" customHeight="1">
      <c r="A101" s="108">
        <v>350</v>
      </c>
      <c r="B101" s="83">
        <f t="shared" si="36"/>
        <v>2.8709722382621337</v>
      </c>
      <c r="C101" s="63">
        <f t="shared" si="37"/>
        <v>2888.7201698918079</v>
      </c>
      <c r="D101" s="63">
        <f t="shared" si="38"/>
        <v>3175.8173937180213</v>
      </c>
      <c r="E101" s="71">
        <f t="shared" si="39"/>
        <v>8.38652411229919</v>
      </c>
      <c r="G101" s="76">
        <f t="shared" si="40"/>
        <v>2.6095169008582735</v>
      </c>
      <c r="H101" s="63">
        <f t="shared" si="41"/>
        <v>2888.5783240193691</v>
      </c>
      <c r="I101" s="63">
        <f t="shared" si="42"/>
        <v>3175.6251831137793</v>
      </c>
      <c r="J101" s="71">
        <f t="shared" si="43"/>
        <v>8.3423082144413421</v>
      </c>
      <c r="L101" s="76">
        <f t="shared" si="44"/>
        <v>2.3916373090839205</v>
      </c>
      <c r="M101" s="63">
        <f t="shared" si="45"/>
        <v>2888.436409900638</v>
      </c>
      <c r="N101" s="63">
        <f t="shared" si="46"/>
        <v>3175.4328869907081</v>
      </c>
      <c r="O101" s="71">
        <f t="shared" si="47"/>
        <v>8.3019223063972216</v>
      </c>
    </row>
    <row r="102" spans="1:15" ht="13.5" customHeight="1">
      <c r="A102" s="108">
        <v>400</v>
      </c>
      <c r="B102" s="83">
        <f t="shared" si="36"/>
        <v>3.1027219423423391</v>
      </c>
      <c r="C102" s="63">
        <f t="shared" si="37"/>
        <v>2968.2674408250837</v>
      </c>
      <c r="D102" s="63">
        <f t="shared" si="38"/>
        <v>3278.5396350593178</v>
      </c>
      <c r="E102" s="71">
        <f t="shared" si="39"/>
        <v>8.5450731253287344</v>
      </c>
      <c r="G102" s="76">
        <f t="shared" si="40"/>
        <v>2.8202885687912138</v>
      </c>
      <c r="H102" s="63">
        <f t="shared" si="41"/>
        <v>2968.1525168009089</v>
      </c>
      <c r="I102" s="63">
        <f t="shared" si="42"/>
        <v>3278.3842593679424</v>
      </c>
      <c r="J102" s="71">
        <f t="shared" si="43"/>
        <v>8.5009142049219477</v>
      </c>
      <c r="L102" s="76">
        <f t="shared" si="44"/>
        <v>2.5849273504812142</v>
      </c>
      <c r="M102" s="63">
        <f t="shared" si="45"/>
        <v>2968.0375604371848</v>
      </c>
      <c r="N102" s="63">
        <f t="shared" si="46"/>
        <v>3278.2288424949306</v>
      </c>
      <c r="O102" s="71">
        <f t="shared" si="47"/>
        <v>8.4605853431446238</v>
      </c>
    </row>
    <row r="103" spans="1:15" ht="13.5" customHeight="1">
      <c r="A103" s="108">
        <v>450</v>
      </c>
      <c r="B103" s="83">
        <f t="shared" si="36"/>
        <v>3.3342353547811063</v>
      </c>
      <c r="C103" s="63">
        <f t="shared" si="37"/>
        <v>3049.3887385332746</v>
      </c>
      <c r="D103" s="63">
        <f t="shared" si="38"/>
        <v>3382.8122740113854</v>
      </c>
      <c r="E103" s="71">
        <f t="shared" si="39"/>
        <v>8.6944790394040172</v>
      </c>
      <c r="G103" s="76">
        <f t="shared" si="40"/>
        <v>3.0308237201040162</v>
      </c>
      <c r="H103" s="63">
        <f t="shared" si="41"/>
        <v>3049.2935241392993</v>
      </c>
      <c r="I103" s="63">
        <f t="shared" si="42"/>
        <v>3382.6841333507414</v>
      </c>
      <c r="J103" s="71">
        <f t="shared" si="43"/>
        <v>8.6503592113813035</v>
      </c>
      <c r="L103" s="76">
        <f t="shared" si="44"/>
        <v>2.777980649970206</v>
      </c>
      <c r="M103" s="63">
        <f t="shared" si="45"/>
        <v>3049.1982929163732</v>
      </c>
      <c r="N103" s="63">
        <f t="shared" si="46"/>
        <v>3382.5559709127979</v>
      </c>
      <c r="O103" s="71">
        <f t="shared" si="47"/>
        <v>8.6100694699227898</v>
      </c>
    </row>
    <row r="104" spans="1:15" ht="13.5" customHeight="1">
      <c r="A104" s="108">
        <v>500</v>
      </c>
      <c r="B104" s="83">
        <f t="shared" si="36"/>
        <v>3.5655832198548754</v>
      </c>
      <c r="C104" s="63">
        <f t="shared" si="37"/>
        <v>3132.1502448142228</v>
      </c>
      <c r="D104" s="63">
        <f t="shared" si="38"/>
        <v>3488.7085667997103</v>
      </c>
      <c r="E104" s="71">
        <f t="shared" si="39"/>
        <v>8.8360636410174305</v>
      </c>
      <c r="G104" s="76">
        <f t="shared" si="40"/>
        <v>3.2411932292731129</v>
      </c>
      <c r="H104" s="63">
        <f t="shared" si="41"/>
        <v>3132.0700505088544</v>
      </c>
      <c r="I104" s="63">
        <f t="shared" si="42"/>
        <v>3488.601305728896</v>
      </c>
      <c r="J104" s="71">
        <f t="shared" si="43"/>
        <v>8.7919717707582556</v>
      </c>
      <c r="L104" s="76">
        <f t="shared" si="44"/>
        <v>2.9708682124138339</v>
      </c>
      <c r="M104" s="63">
        <f t="shared" si="45"/>
        <v>3131.9898466016843</v>
      </c>
      <c r="N104" s="63">
        <f t="shared" si="46"/>
        <v>3488.4940320913438</v>
      </c>
      <c r="O104" s="71">
        <f t="shared" si="47"/>
        <v>8.7517099994268523</v>
      </c>
    </row>
    <row r="105" spans="1:15" ht="13.5" customHeight="1">
      <c r="A105" s="108">
        <v>550</v>
      </c>
      <c r="B105" s="83">
        <f t="shared" si="36"/>
        <v>3.7968109143049635</v>
      </c>
      <c r="C105" s="63">
        <f t="shared" si="37"/>
        <v>3216.6011199765144</v>
      </c>
      <c r="D105" s="63">
        <f t="shared" si="38"/>
        <v>3596.2822114070109</v>
      </c>
      <c r="E105" s="71">
        <f t="shared" si="39"/>
        <v>8.970875355993094</v>
      </c>
      <c r="G105" s="76">
        <f t="shared" si="40"/>
        <v>3.451442524305691</v>
      </c>
      <c r="H105" s="63">
        <f t="shared" si="41"/>
        <v>3216.5326846603894</v>
      </c>
      <c r="I105" s="63">
        <f t="shared" si="42"/>
        <v>3596.1913623340156</v>
      </c>
      <c r="J105" s="71">
        <f t="shared" si="43"/>
        <v>8.9268040797792914</v>
      </c>
      <c r="L105" s="76">
        <f t="shared" si="44"/>
        <v>3.1636355171576449</v>
      </c>
      <c r="M105" s="63">
        <f t="shared" si="45"/>
        <v>3216.4642433602085</v>
      </c>
      <c r="N105" s="63">
        <f t="shared" si="46"/>
        <v>3596.1005054191255</v>
      </c>
      <c r="O105" s="71">
        <f t="shared" si="47"/>
        <v>8.8865629084343176</v>
      </c>
    </row>
    <row r="106" spans="1:15" ht="13.5" customHeight="1">
      <c r="A106" s="108">
        <v>600</v>
      </c>
      <c r="B106" s="83">
        <f t="shared" si="36"/>
        <v>4.0279491198105202</v>
      </c>
      <c r="C106" s="63">
        <f t="shared" si="37"/>
        <v>3302.7765784784142</v>
      </c>
      <c r="D106" s="63">
        <f t="shared" si="38"/>
        <v>3705.5714904594661</v>
      </c>
      <c r="E106" s="71">
        <f t="shared" si="39"/>
        <v>9.0997587402155915</v>
      </c>
      <c r="G106" s="76">
        <f t="shared" si="40"/>
        <v>3.6616023087926597</v>
      </c>
      <c r="H106" s="63">
        <f t="shared" si="41"/>
        <v>3302.7175180691361</v>
      </c>
      <c r="I106" s="63">
        <f t="shared" si="42"/>
        <v>3705.4937720363287</v>
      </c>
      <c r="J106" s="71">
        <f t="shared" si="43"/>
        <v>9.0557029664190711</v>
      </c>
      <c r="L106" s="76">
        <f t="shared" si="44"/>
        <v>3.356313289732983</v>
      </c>
      <c r="M106" s="63">
        <f t="shared" si="45"/>
        <v>3302.6584535951729</v>
      </c>
      <c r="N106" s="63">
        <f t="shared" si="46"/>
        <v>3705.4160483631313</v>
      </c>
      <c r="O106" s="71">
        <f t="shared" si="47"/>
        <v>9.0154773005566504</v>
      </c>
    </row>
    <row r="107" spans="1:15" ht="13.5" customHeight="1">
      <c r="A107" s="108">
        <v>650</v>
      </c>
      <c r="B107" s="83">
        <f t="shared" si="36"/>
        <v>4.2590194021186853</v>
      </c>
      <c r="C107" s="63">
        <f t="shared" si="37"/>
        <v>3390.6989428345714</v>
      </c>
      <c r="D107" s="63">
        <f t="shared" si="38"/>
        <v>3816.6008830464398</v>
      </c>
      <c r="E107" s="71">
        <f t="shared" si="39"/>
        <v>9.223401746749964</v>
      </c>
      <c r="G107" s="76">
        <f t="shared" si="40"/>
        <v>3.8716941586204379</v>
      </c>
      <c r="H107" s="63">
        <f t="shared" si="41"/>
        <v>3390.6474500985264</v>
      </c>
      <c r="I107" s="63">
        <f t="shared" si="42"/>
        <v>3816.5338075467739</v>
      </c>
      <c r="J107" s="71">
        <f t="shared" si="43"/>
        <v>9.1793578370900182</v>
      </c>
      <c r="L107" s="76">
        <f t="shared" si="44"/>
        <v>3.5489231161772419</v>
      </c>
      <c r="M107" s="63">
        <f t="shared" si="45"/>
        <v>3390.5959543623544</v>
      </c>
      <c r="N107" s="63">
        <f t="shared" si="46"/>
        <v>3816.4667283036238</v>
      </c>
      <c r="O107" s="71">
        <f t="shared" si="47"/>
        <v>9.139144037046</v>
      </c>
    </row>
    <row r="108" spans="1:15" ht="13.5" customHeight="1">
      <c r="A108" s="108">
        <v>700</v>
      </c>
      <c r="B108" s="83">
        <f t="shared" si="36"/>
        <v>4.4900373624698293</v>
      </c>
      <c r="C108" s="63">
        <f t="shared" si="37"/>
        <v>3480.3789709488278</v>
      </c>
      <c r="D108" s="63">
        <f t="shared" si="38"/>
        <v>3929.3827071958108</v>
      </c>
      <c r="E108" s="71">
        <f t="shared" si="39"/>
        <v>9.3423705327168918</v>
      </c>
      <c r="G108" s="76">
        <f t="shared" si="40"/>
        <v>4.0817336800207658</v>
      </c>
      <c r="H108" s="63">
        <f t="shared" si="41"/>
        <v>3480.3336396795398</v>
      </c>
      <c r="I108" s="63">
        <f t="shared" si="42"/>
        <v>3929.3243444818245</v>
      </c>
      <c r="J108" s="71">
        <f t="shared" si="43"/>
        <v>9.2983358223427484</v>
      </c>
      <c r="L108" s="76">
        <f t="shared" si="44"/>
        <v>3.7414806077186351</v>
      </c>
      <c r="M108" s="63">
        <f t="shared" si="45"/>
        <v>3480.2883060300314</v>
      </c>
      <c r="N108" s="63">
        <f t="shared" si="46"/>
        <v>3929.2659789562672</v>
      </c>
      <c r="O108" s="71">
        <f t="shared" si="47"/>
        <v>9.2581312225695331</v>
      </c>
    </row>
    <row r="109" spans="1:15" ht="13.5" customHeight="1">
      <c r="A109" s="108">
        <v>750</v>
      </c>
      <c r="B109" s="83">
        <f t="shared" si="36"/>
        <v>4.7210145371339278</v>
      </c>
      <c r="C109" s="63">
        <f t="shared" si="37"/>
        <v>3571.8186086318033</v>
      </c>
      <c r="D109" s="63">
        <f t="shared" si="38"/>
        <v>4043.9200623451957</v>
      </c>
      <c r="E109" s="71">
        <f t="shared" si="39"/>
        <v>9.4571368355874483</v>
      </c>
      <c r="G109" s="76">
        <f t="shared" si="40"/>
        <v>4.2917324117949738</v>
      </c>
      <c r="H109" s="63">
        <f t="shared" si="41"/>
        <v>3571.7783235967872</v>
      </c>
      <c r="I109" s="63">
        <f t="shared" si="42"/>
        <v>4043.8688888942334</v>
      </c>
      <c r="J109" s="71">
        <f t="shared" si="43"/>
        <v>9.4131093349817583</v>
      </c>
      <c r="L109" s="76">
        <f t="shared" si="44"/>
        <v>3.9339973056923521</v>
      </c>
      <c r="M109" s="63">
        <f t="shared" si="45"/>
        <v>3571.7380365780186</v>
      </c>
      <c r="N109" s="63">
        <f t="shared" si="46"/>
        <v>4043.8177132611008</v>
      </c>
      <c r="O109" s="71">
        <f t="shared" si="47"/>
        <v>9.372911945608573</v>
      </c>
    </row>
    <row r="110" spans="1:15" ht="13.5" customHeight="1">
      <c r="A110" s="108">
        <v>800</v>
      </c>
      <c r="B110" s="83">
        <f t="shared" si="36"/>
        <v>4.9519596041838341</v>
      </c>
      <c r="C110" s="63">
        <f t="shared" si="37"/>
        <v>3665.0157957418483</v>
      </c>
      <c r="D110" s="63">
        <f t="shared" si="38"/>
        <v>4160.2117561602317</v>
      </c>
      <c r="E110" s="71">
        <f t="shared" si="39"/>
        <v>9.5681007047317213</v>
      </c>
      <c r="G110" s="76">
        <f t="shared" si="40"/>
        <v>4.5016990332795812</v>
      </c>
      <c r="H110" s="63">
        <f t="shared" si="41"/>
        <v>3664.97965975225</v>
      </c>
      <c r="I110" s="63">
        <f t="shared" si="42"/>
        <v>4160.1665534130043</v>
      </c>
      <c r="J110" s="71">
        <f t="shared" si="43"/>
        <v>9.5240789057673645</v>
      </c>
      <c r="L110" s="76">
        <f t="shared" si="44"/>
        <v>4.1264818907000134</v>
      </c>
      <c r="M110" s="63">
        <f t="shared" si="45"/>
        <v>3664.9435220821524</v>
      </c>
      <c r="N110" s="63">
        <f t="shared" si="46"/>
        <v>4160.1213489661541</v>
      </c>
      <c r="O110" s="71">
        <f t="shared" si="47"/>
        <v>9.483887218496335</v>
      </c>
    </row>
    <row r="111" spans="1:15" ht="13.5" customHeight="1">
      <c r="A111" s="108">
        <v>850</v>
      </c>
      <c r="B111" s="83">
        <f t="shared" si="36"/>
        <v>5.1828880745826797</v>
      </c>
      <c r="C111" s="63">
        <f t="shared" si="37"/>
        <v>3760.0190505169817</v>
      </c>
      <c r="D111" s="63">
        <f t="shared" si="38"/>
        <v>4278.3078579752491</v>
      </c>
      <c r="E111" s="71">
        <f t="shared" si="39"/>
        <v>9.6756524992248334</v>
      </c>
      <c r="G111" s="76">
        <f t="shared" si="40"/>
        <v>4.7116490359453307</v>
      </c>
      <c r="H111" s="63">
        <f t="shared" si="41"/>
        <v>3759.9860733790097</v>
      </c>
      <c r="I111" s="63">
        <f t="shared" si="42"/>
        <v>4278.2674673329966</v>
      </c>
      <c r="J111" s="71">
        <f t="shared" si="43"/>
        <v>9.6316350105600268</v>
      </c>
      <c r="L111" s="76">
        <f t="shared" si="44"/>
        <v>4.3189498347454336</v>
      </c>
      <c r="M111" s="63">
        <f t="shared" si="45"/>
        <v>3759.9530952273972</v>
      </c>
      <c r="N111" s="63">
        <f t="shared" si="46"/>
        <v>4278.2270753968496</v>
      </c>
      <c r="O111" s="71">
        <f t="shared" si="47"/>
        <v>9.5914476341372055</v>
      </c>
    </row>
    <row r="112" spans="1:15" ht="13.5" customHeight="1">
      <c r="A112" s="108">
        <v>900</v>
      </c>
      <c r="B112" s="83">
        <f t="shared" si="36"/>
        <v>5.4137884443702653</v>
      </c>
      <c r="C112" s="63">
        <f t="shared" si="37"/>
        <v>3856.6781809863187</v>
      </c>
      <c r="D112" s="63">
        <f t="shared" si="38"/>
        <v>4398.0570254233453</v>
      </c>
      <c r="E112" s="71">
        <f t="shared" si="39"/>
        <v>9.7799611948574174</v>
      </c>
      <c r="G112" s="76">
        <f t="shared" si="40"/>
        <v>4.9215709554229932</v>
      </c>
      <c r="H112" s="63">
        <f t="shared" si="41"/>
        <v>3856.6480404993035</v>
      </c>
      <c r="I112" s="63">
        <f t="shared" si="42"/>
        <v>4398.0208455958327</v>
      </c>
      <c r="J112" s="71">
        <f t="shared" si="43"/>
        <v>9.7359473759933266</v>
      </c>
      <c r="L112" s="76">
        <f t="shared" si="44"/>
        <v>4.5113897130017167</v>
      </c>
      <c r="M112" s="63">
        <f t="shared" si="45"/>
        <v>3856.6178992968739</v>
      </c>
      <c r="N112" s="63">
        <f t="shared" si="46"/>
        <v>4397.9846648570801</v>
      </c>
      <c r="O112" s="71">
        <f t="shared" si="47"/>
        <v>9.6957636697050216</v>
      </c>
    </row>
    <row r="113" spans="1:15" ht="13.5" customHeight="1">
      <c r="A113" s="108">
        <v>950</v>
      </c>
      <c r="B113" s="83">
        <f t="shared" si="36"/>
        <v>5.6446719580602087</v>
      </c>
      <c r="C113" s="63">
        <f t="shared" si="37"/>
        <v>3955.0053854211424</v>
      </c>
      <c r="D113" s="63">
        <f t="shared" si="38"/>
        <v>4519.4725812271636</v>
      </c>
      <c r="E113" s="71">
        <f t="shared" si="39"/>
        <v>9.8813069446840878</v>
      </c>
      <c r="G113" s="76">
        <f t="shared" si="40"/>
        <v>5.1314760174468566</v>
      </c>
      <c r="H113" s="63">
        <f t="shared" si="41"/>
        <v>3954.9777437357052</v>
      </c>
      <c r="I113" s="63">
        <f t="shared" si="42"/>
        <v>4519.4401056548595</v>
      </c>
      <c r="J113" s="71">
        <f t="shared" si="43"/>
        <v>9.8372962192630702</v>
      </c>
      <c r="L113" s="76">
        <f t="shared" si="44"/>
        <v>4.7038127324483279</v>
      </c>
      <c r="M113" s="63">
        <f t="shared" si="45"/>
        <v>3954.9501015379392</v>
      </c>
      <c r="N113" s="63">
        <f t="shared" si="46"/>
        <v>4519.4076294317392</v>
      </c>
      <c r="O113" s="71">
        <f t="shared" si="47"/>
        <v>9.7971156066355096</v>
      </c>
    </row>
    <row r="114" spans="1:15" ht="13.5" customHeight="1">
      <c r="A114" s="108">
        <v>1000</v>
      </c>
      <c r="B114" s="83">
        <f t="shared" si="36"/>
        <v>5.8755412134105667</v>
      </c>
      <c r="C114" s="63">
        <f t="shared" si="37"/>
        <v>4054.9803793951037</v>
      </c>
      <c r="D114" s="63">
        <f t="shared" si="38"/>
        <v>4642.5345007361602</v>
      </c>
      <c r="E114" s="71">
        <f t="shared" si="39"/>
        <v>9.9799112229174121</v>
      </c>
      <c r="G114" s="76">
        <f t="shared" si="40"/>
        <v>5.3413668202394833</v>
      </c>
      <c r="H114" s="63">
        <f t="shared" si="41"/>
        <v>4054.9549508658283</v>
      </c>
      <c r="I114" s="63">
        <f t="shared" si="42"/>
        <v>4642.5053010921711</v>
      </c>
      <c r="J114" s="71">
        <f t="shared" si="43"/>
        <v>9.9359031235292292</v>
      </c>
      <c r="L114" s="76">
        <f t="shared" si="44"/>
        <v>4.8962214917722893</v>
      </c>
      <c r="M114" s="63">
        <f t="shared" si="45"/>
        <v>4054.9295219647183</v>
      </c>
      <c r="N114" s="63">
        <f t="shared" si="46"/>
        <v>4642.4761009773938</v>
      </c>
      <c r="O114" s="71">
        <f t="shared" si="47"/>
        <v>9.8957251370789336</v>
      </c>
    </row>
    <row r="115" spans="1:15" ht="13.5" customHeight="1">
      <c r="A115" s="108">
        <v>1050</v>
      </c>
      <c r="B115" s="83">
        <f t="shared" si="36"/>
        <v>6.1063983259894723</v>
      </c>
      <c r="C115" s="63">
        <f t="shared" si="37"/>
        <v>4156.57112354132</v>
      </c>
      <c r="D115" s="63">
        <f t="shared" si="38"/>
        <v>4767.2109561402676</v>
      </c>
      <c r="E115" s="71">
        <f t="shared" si="39"/>
        <v>10.075960792920695</v>
      </c>
      <c r="G115" s="76">
        <f t="shared" si="40"/>
        <v>5.5512454796645176</v>
      </c>
      <c r="H115" s="63">
        <f t="shared" si="41"/>
        <v>4156.5476649924885</v>
      </c>
      <c r="I115" s="63">
        <f t="shared" si="42"/>
        <v>4767.1846677555859</v>
      </c>
      <c r="J115" s="71">
        <f t="shared" si="43"/>
        <v>10.031954937264327</v>
      </c>
      <c r="L115" s="76">
        <f t="shared" si="44"/>
        <v>5.088618107132727</v>
      </c>
      <c r="M115" s="63">
        <f t="shared" si="45"/>
        <v>4156.5242061704366</v>
      </c>
      <c r="N115" s="63">
        <f t="shared" si="46"/>
        <v>4767.1583790263639</v>
      </c>
      <c r="O115" s="71">
        <f t="shared" si="47"/>
        <v>9.9917791946432182</v>
      </c>
    </row>
    <row r="116" spans="1:15" ht="13.5" customHeight="1">
      <c r="A116" s="108">
        <v>1100</v>
      </c>
      <c r="B116" s="83">
        <f t="shared" si="36"/>
        <v>6.337245032837977</v>
      </c>
      <c r="C116" s="63">
        <f t="shared" si="37"/>
        <v>4259.7369048542778</v>
      </c>
      <c r="D116" s="63">
        <f t="shared" si="38"/>
        <v>4893.4614081380751</v>
      </c>
      <c r="E116" s="71">
        <f t="shared" si="39"/>
        <v>10.169615156365523</v>
      </c>
      <c r="G116" s="76">
        <f t="shared" si="40"/>
        <v>5.7611137329544038</v>
      </c>
      <c r="H116" s="63">
        <f t="shared" si="41"/>
        <v>4259.715207953579</v>
      </c>
      <c r="I116" s="63">
        <f t="shared" si="42"/>
        <v>4893.4377185785634</v>
      </c>
      <c r="J116" s="71">
        <f t="shared" si="43"/>
        <v>10.125611229291136</v>
      </c>
      <c r="L116" s="76">
        <f t="shared" si="44"/>
        <v>5.2810043159534406</v>
      </c>
      <c r="M116" s="63">
        <f t="shared" si="45"/>
        <v>4259.6935108498119</v>
      </c>
      <c r="N116" s="63">
        <f t="shared" si="46"/>
        <v>4893.4140287642249</v>
      </c>
      <c r="O116" s="71">
        <f t="shared" si="47"/>
        <v>10.085437415318633</v>
      </c>
    </row>
    <row r="117" spans="1:15" ht="13.5" customHeight="1">
      <c r="A117" s="108">
        <v>1150</v>
      </c>
      <c r="B117" s="83">
        <f t="shared" si="36"/>
        <v>6.5680827709970186</v>
      </c>
      <c r="C117" s="63">
        <f t="shared" si="37"/>
        <v>4364.4307677778934</v>
      </c>
      <c r="D117" s="63">
        <f t="shared" si="38"/>
        <v>5021.2390448775959</v>
      </c>
      <c r="E117" s="71">
        <f t="shared" si="39"/>
        <v>10.261012201876028</v>
      </c>
      <c r="G117" s="76">
        <f t="shared" si="40"/>
        <v>5.9709730172760853</v>
      </c>
      <c r="H117" s="63">
        <f t="shared" si="41"/>
        <v>4364.4106530014142</v>
      </c>
      <c r="I117" s="63">
        <f t="shared" si="42"/>
        <v>5021.2176849017833</v>
      </c>
      <c r="J117" s="71">
        <f t="shared" si="43"/>
        <v>10.217009941702576</v>
      </c>
      <c r="L117" s="76">
        <f t="shared" si="44"/>
        <v>5.4733815555273644</v>
      </c>
      <c r="M117" s="63">
        <f t="shared" si="45"/>
        <v>4364.3905380723936</v>
      </c>
      <c r="N117" s="63">
        <f t="shared" si="46"/>
        <v>5021.196324735678</v>
      </c>
      <c r="O117" s="71">
        <f t="shared" si="47"/>
        <v>10.176837794677215</v>
      </c>
    </row>
    <row r="118" spans="1:15" ht="13.5" customHeight="1">
      <c r="A118" s="108">
        <v>1200</v>
      </c>
      <c r="B118" s="83">
        <f t="shared" si="36"/>
        <v>6.7989127376432954</v>
      </c>
      <c r="C118" s="63">
        <f t="shared" si="37"/>
        <v>4470.6014497232982</v>
      </c>
      <c r="D118" s="63">
        <f t="shared" si="38"/>
        <v>5150.4927234876277</v>
      </c>
      <c r="E118" s="71">
        <f t="shared" si="39"/>
        <v>10.350272533891449</v>
      </c>
      <c r="G118" s="76">
        <f t="shared" si="40"/>
        <v>6.1808245298905096</v>
      </c>
      <c r="H118" s="63">
        <f t="shared" si="41"/>
        <v>4470.5827615358567</v>
      </c>
      <c r="I118" s="63">
        <f t="shared" si="42"/>
        <v>5150.4734598238128</v>
      </c>
      <c r="J118" s="71">
        <f t="shared" si="43"/>
        <v>10.306271721872918</v>
      </c>
      <c r="L118" s="76">
        <f t="shared" si="44"/>
        <v>5.6657510231996655</v>
      </c>
      <c r="M118" s="63">
        <f t="shared" si="45"/>
        <v>4470.5640732326965</v>
      </c>
      <c r="N118" s="63">
        <f t="shared" si="46"/>
        <v>5150.4541960166562</v>
      </c>
      <c r="O118" s="71">
        <f t="shared" si="47"/>
        <v>10.266101023034931</v>
      </c>
    </row>
    <row r="119" spans="1:15" ht="13.5" customHeight="1">
      <c r="A119" s="108">
        <v>1250</v>
      </c>
      <c r="B119" s="83">
        <f t="shared" si="36"/>
        <v>7.0297359366043022</v>
      </c>
      <c r="C119" s="63">
        <f t="shared" si="37"/>
        <v>4578.1949350047798</v>
      </c>
      <c r="D119" s="63">
        <f t="shared" si="38"/>
        <v>5281.16852866521</v>
      </c>
      <c r="E119" s="71">
        <f t="shared" si="39"/>
        <v>10.437502822752476</v>
      </c>
      <c r="G119" s="76">
        <f t="shared" si="40"/>
        <v>6.3906692746822884</v>
      </c>
      <c r="H119" s="63">
        <f t="shared" si="41"/>
        <v>4578.1775379784222</v>
      </c>
      <c r="I119" s="63">
        <f t="shared" si="42"/>
        <v>5281.1511581934747</v>
      </c>
      <c r="J119" s="71">
        <f t="shared" si="43"/>
        <v>10.393503274890001</v>
      </c>
      <c r="L119" s="76">
        <f t="shared" si="44"/>
        <v>5.8581137229120603</v>
      </c>
      <c r="M119" s="63">
        <f t="shared" si="45"/>
        <v>4578.1601408634633</v>
      </c>
      <c r="N119" s="63">
        <f t="shared" si="46"/>
        <v>5281.133787612911</v>
      </c>
      <c r="O119" s="71">
        <f t="shared" si="47"/>
        <v>10.353333840231128</v>
      </c>
    </row>
    <row r="120" spans="1:15" ht="13.5" customHeight="1">
      <c r="A120" s="108">
        <v>1300</v>
      </c>
      <c r="B120" s="83">
        <f t="shared" si="36"/>
        <v>7.2605532146719121</v>
      </c>
      <c r="C120" s="63">
        <f t="shared" si="37"/>
        <v>4687.1557121697488</v>
      </c>
      <c r="D120" s="63">
        <f t="shared" si="38"/>
        <v>5413.2110336369396</v>
      </c>
      <c r="E120" s="71">
        <f t="shared" si="39"/>
        <v>10.522798421001387</v>
      </c>
      <c r="G120" s="76">
        <f t="shared" si="40"/>
        <v>6.6005080984825399</v>
      </c>
      <c r="H120" s="63">
        <f t="shared" si="41"/>
        <v>4687.1394878334468</v>
      </c>
      <c r="I120" s="63">
        <f t="shared" si="42"/>
        <v>5413.1953786665263</v>
      </c>
      <c r="J120" s="71">
        <f t="shared" si="43"/>
        <v>10.478799981621995</v>
      </c>
      <c r="L120" s="76">
        <f t="shared" si="44"/>
        <v>6.0504705015348961</v>
      </c>
      <c r="M120" s="63">
        <f t="shared" si="45"/>
        <v>4687.123263428718</v>
      </c>
      <c r="N120" s="63">
        <f t="shared" si="46"/>
        <v>5413.179723612905</v>
      </c>
      <c r="O120" s="71">
        <f t="shared" si="47"/>
        <v>10.438631655462766</v>
      </c>
    </row>
    <row r="121" spans="1:15" ht="13.5" customHeight="1">
      <c r="A121" s="108">
        <v>1350</v>
      </c>
      <c r="B121" s="83">
        <f t="shared" si="36"/>
        <v>7.4913652901962138</v>
      </c>
      <c r="C121" s="63">
        <f t="shared" si="37"/>
        <v>4797.4277987376481</v>
      </c>
      <c r="D121" s="63">
        <f t="shared" si="38"/>
        <v>5546.564327757269</v>
      </c>
      <c r="E121" s="71">
        <f t="shared" si="39"/>
        <v>10.606245423996176</v>
      </c>
      <c r="G121" s="76">
        <f t="shared" si="40"/>
        <v>6.8103417196686422</v>
      </c>
      <c r="H121" s="63">
        <f t="shared" si="41"/>
        <v>4797.4126430020551</v>
      </c>
      <c r="I121" s="63">
        <f t="shared" si="42"/>
        <v>5546.5502321656049</v>
      </c>
      <c r="J121" s="71">
        <f t="shared" si="43"/>
        <v>10.562247960675199</v>
      </c>
      <c r="L121" s="76">
        <f t="shared" si="44"/>
        <v>6.242822077472832</v>
      </c>
      <c r="M121" s="63">
        <f t="shared" si="45"/>
        <v>4797.3974872131876</v>
      </c>
      <c r="N121" s="63">
        <f t="shared" si="46"/>
        <v>5546.5361365099261</v>
      </c>
      <c r="O121" s="71">
        <f t="shared" si="47"/>
        <v>10.522080610586407</v>
      </c>
    </row>
    <row r="122" spans="1:15" ht="13.5" customHeight="1">
      <c r="A122" s="109">
        <v>1400</v>
      </c>
      <c r="B122" s="84">
        <f t="shared" si="36"/>
        <v>7.7221727757812495</v>
      </c>
      <c r="C122" s="72">
        <f t="shared" si="37"/>
        <v>4908.9555820448613</v>
      </c>
      <c r="D122" s="72">
        <f t="shared" si="38"/>
        <v>5681.1728596229859</v>
      </c>
      <c r="E122" s="73">
        <f t="shared" si="39"/>
        <v>10.687922305742941</v>
      </c>
      <c r="G122" s="77">
        <f t="shared" si="40"/>
        <v>7.0201707508638398</v>
      </c>
      <c r="H122" s="72">
        <f t="shared" si="41"/>
        <v>4908.9414030830521</v>
      </c>
      <c r="I122" s="72">
        <f t="shared" si="42"/>
        <v>5681.1601856780753</v>
      </c>
      <c r="J122" s="73">
        <f t="shared" si="43"/>
        <v>10.643925705257907</v>
      </c>
      <c r="L122" s="77">
        <f t="shared" si="44"/>
        <v>6.4351690633683027</v>
      </c>
      <c r="M122" s="72">
        <f t="shared" si="45"/>
        <v>4908.9272240794517</v>
      </c>
      <c r="N122" s="72">
        <f t="shared" si="46"/>
        <v>5681.1475116836473</v>
      </c>
      <c r="O122" s="73">
        <f t="shared" si="47"/>
        <v>10.603759218013858</v>
      </c>
    </row>
    <row r="123" spans="1:15" ht="3" customHeight="1" thickBot="1">
      <c r="A123" s="85"/>
      <c r="B123" s="85"/>
      <c r="C123" s="85"/>
      <c r="D123" s="85"/>
      <c r="E123" s="85"/>
      <c r="O123" s="85"/>
    </row>
    <row r="124" spans="1:15" ht="13.5" customHeight="1" thickBot="1">
      <c r="A124" s="69"/>
      <c r="B124" s="66" t="s">
        <v>274</v>
      </c>
      <c r="C124" s="67">
        <v>130</v>
      </c>
      <c r="D124" s="66" t="s">
        <v>275</v>
      </c>
      <c r="E124" s="70">
        <f>Tsat_p(C124/100)</f>
        <v>107.10945273262666</v>
      </c>
      <c r="G124" s="87" t="s">
        <v>274</v>
      </c>
      <c r="H124" s="65">
        <v>140</v>
      </c>
      <c r="I124" s="64" t="s">
        <v>275</v>
      </c>
      <c r="J124" s="88">
        <f>Tsat_p(H124/100)</f>
        <v>109.29210588198271</v>
      </c>
      <c r="L124" s="87" t="s">
        <v>274</v>
      </c>
      <c r="M124" s="65">
        <v>150</v>
      </c>
      <c r="N124" s="64" t="s">
        <v>275</v>
      </c>
      <c r="O124" s="70">
        <f>Tsat_p(M124/100)</f>
        <v>111.35004948446078</v>
      </c>
    </row>
    <row r="125" spans="1:15" ht="13.5" customHeight="1" thickBot="1">
      <c r="A125" s="111" t="s">
        <v>276</v>
      </c>
      <c r="B125" s="110">
        <f>vV_p(C124/100)</f>
        <v>1.3254108954637123</v>
      </c>
      <c r="C125" s="68">
        <f>uV_p(C124/100)</f>
        <v>2514.346104641581</v>
      </c>
      <c r="D125" s="68">
        <f>hV_p(C124/100)</f>
        <v>2686.6495210518633</v>
      </c>
      <c r="E125" s="78">
        <f>sV_p(C124/100)</f>
        <v>7.2708204629439352</v>
      </c>
      <c r="G125" s="75">
        <f>vV_p(H124/100)</f>
        <v>1.2366482524024995</v>
      </c>
      <c r="H125" s="68">
        <f>uV_p(H124/100)</f>
        <v>2516.859664134804</v>
      </c>
      <c r="I125" s="68">
        <f>hV_p(H124/100)</f>
        <v>2689.9904194711539</v>
      </c>
      <c r="J125" s="78">
        <f>sV_p(H124/100)</f>
        <v>7.2460168997476559</v>
      </c>
      <c r="L125" s="113">
        <f>vV_p(M124/100)</f>
        <v>1.1593574443675099</v>
      </c>
      <c r="M125" s="68">
        <f>uV_p(M124/100)</f>
        <v>2519.2096492575224</v>
      </c>
      <c r="N125" s="68">
        <f>hV_p(M124/100)</f>
        <v>2693.1132659126488</v>
      </c>
      <c r="O125" s="78">
        <f>sV_p(M124/100)</f>
        <v>7.2229417830700635</v>
      </c>
    </row>
    <row r="126" spans="1:15" ht="13.5" customHeight="1">
      <c r="A126" s="108">
        <v>150</v>
      </c>
      <c r="B126" s="83">
        <f t="shared" ref="B126:B151" si="48">v_pT($C$124/100,$A126)</f>
        <v>1.4859394944916058</v>
      </c>
      <c r="C126" s="63">
        <f>u_pT($C$124/100,$A126)</f>
        <v>2581.2091393331589</v>
      </c>
      <c r="D126" s="63">
        <f>h_pt($C$124/100,$A126)</f>
        <v>2774.381273617068</v>
      </c>
      <c r="E126" s="71">
        <f>s_pT($C$124/100,$A126)</f>
        <v>7.4895152686820525</v>
      </c>
      <c r="G126" s="76">
        <f>v_pT($H$124/100,$A126)</f>
        <v>1.3785989265617551</v>
      </c>
      <c r="H126" s="63">
        <f>u_pT($H$124/100,$A126)</f>
        <v>2580.6329684110665</v>
      </c>
      <c r="I126" s="63">
        <f>h_pt($H$124/100,$A126)</f>
        <v>2773.6368181297121</v>
      </c>
      <c r="J126" s="71">
        <f>s_pT($H$124/100,$A126)</f>
        <v>7.4539394764069815</v>
      </c>
      <c r="L126" s="91">
        <f>v_pT($M$124/100,$A126)</f>
        <v>1.2855656014255059</v>
      </c>
      <c r="M126" s="63">
        <f>u_pT($M$124/100,$A126)</f>
        <v>2580.0536940479501</v>
      </c>
      <c r="N126" s="63">
        <f>h_pt($M$124/100,$A126)</f>
        <v>2772.8885342617759</v>
      </c>
      <c r="O126" s="71">
        <f>s_pT($M$124/100,$A126)</f>
        <v>7.4207162348787143</v>
      </c>
    </row>
    <row r="127" spans="1:15" ht="13.5" customHeight="1">
      <c r="A127" s="108">
        <v>200</v>
      </c>
      <c r="B127" s="83">
        <f t="shared" si="48"/>
        <v>1.6685255655669406</v>
      </c>
      <c r="C127" s="63">
        <f t="shared" ref="C127:C151" si="49">u_pT($C$124/100,$A127)</f>
        <v>2657.1717167447564</v>
      </c>
      <c r="D127" s="63">
        <f t="shared" ref="D127:D151" si="50">h_pt($C$124/100,$A127)</f>
        <v>2874.080040268459</v>
      </c>
      <c r="E127" s="71">
        <f t="shared" ref="E127:E151" si="51">s_pT($C$124/100,$A127)</f>
        <v>7.7122362167969838</v>
      </c>
      <c r="G127" s="76">
        <f t="shared" ref="G127:G151" si="52">v_pT($H$124/100,$A127)</f>
        <v>1.5485294109344054</v>
      </c>
      <c r="H127" s="63">
        <f t="shared" ref="H127:H151" si="53">u_pT($H$124/100,$A127)</f>
        <v>2656.8183093335656</v>
      </c>
      <c r="I127" s="63">
        <f t="shared" ref="I127:I151" si="54">h_pt($H$124/100,$A127)</f>
        <v>2873.6124268643825</v>
      </c>
      <c r="J127" s="71">
        <f t="shared" ref="J127:J151" si="55">s_pT($H$124/100,$A127)</f>
        <v>7.6772830911852807</v>
      </c>
      <c r="L127" s="91">
        <f t="shared" ref="L127:L151" si="56">v_pT($M$124/100,$A127)</f>
        <v>1.4445311189212817</v>
      </c>
      <c r="M127" s="63">
        <f t="shared" ref="M127:M151" si="57">u_pT($M$124/100,$A127)</f>
        <v>2656.4638404661969</v>
      </c>
      <c r="N127" s="63">
        <f t="shared" ref="N127:N151" si="58">h_pt($M$124/100,$A127)</f>
        <v>2873.1435083043889</v>
      </c>
      <c r="O127" s="71">
        <f t="shared" ref="O127:O151" si="59">s_pT($M$124/100,$A127)</f>
        <v>7.6446882144219428</v>
      </c>
    </row>
    <row r="128" spans="1:15" ht="13.5" customHeight="1">
      <c r="A128" s="108">
        <v>250</v>
      </c>
      <c r="B128" s="83">
        <f t="shared" si="48"/>
        <v>1.8489916331389449</v>
      </c>
      <c r="C128" s="63">
        <f t="shared" si="49"/>
        <v>2733.1899306588589</v>
      </c>
      <c r="D128" s="63">
        <f t="shared" si="50"/>
        <v>2973.5588429669224</v>
      </c>
      <c r="E128" s="71">
        <f t="shared" si="51"/>
        <v>7.9120933547077534</v>
      </c>
      <c r="G128" s="76">
        <f t="shared" si="52"/>
        <v>1.7163237628517498</v>
      </c>
      <c r="H128" s="63">
        <f t="shared" si="53"/>
        <v>2732.946474553833</v>
      </c>
      <c r="I128" s="63">
        <f t="shared" si="54"/>
        <v>2973.231801353078</v>
      </c>
      <c r="J128" s="71">
        <f t="shared" si="55"/>
        <v>7.8774240707373595</v>
      </c>
      <c r="L128" s="91">
        <f t="shared" si="56"/>
        <v>1.6013443358105448</v>
      </c>
      <c r="M128" s="63">
        <f t="shared" si="57"/>
        <v>2732.7026233820898</v>
      </c>
      <c r="N128" s="63">
        <f t="shared" si="58"/>
        <v>2972.9042737536715</v>
      </c>
      <c r="O128" s="71">
        <f t="shared" si="59"/>
        <v>7.8451146959018105</v>
      </c>
    </row>
    <row r="129" spans="1:15" ht="13.5" customHeight="1">
      <c r="A129" s="108">
        <v>300</v>
      </c>
      <c r="B129" s="83">
        <f t="shared" si="48"/>
        <v>2.0284231047647103</v>
      </c>
      <c r="C129" s="63">
        <f t="shared" si="49"/>
        <v>2810.1105736054024</v>
      </c>
      <c r="D129" s="63">
        <f t="shared" si="50"/>
        <v>3073.8055772248149</v>
      </c>
      <c r="E129" s="71">
        <f t="shared" si="51"/>
        <v>8.0950878920573697</v>
      </c>
      <c r="G129" s="76">
        <f t="shared" si="52"/>
        <v>1.8830785875862606</v>
      </c>
      <c r="H129" s="63">
        <f t="shared" si="53"/>
        <v>2809.9292490120365</v>
      </c>
      <c r="I129" s="63">
        <f t="shared" si="54"/>
        <v>3073.5602512741134</v>
      </c>
      <c r="J129" s="71">
        <f t="shared" si="55"/>
        <v>8.0605683318178158</v>
      </c>
      <c r="L129" s="91">
        <f t="shared" si="56"/>
        <v>1.7571130885057027</v>
      </c>
      <c r="M129" s="63">
        <f t="shared" si="57"/>
        <v>2809.7477663800132</v>
      </c>
      <c r="N129" s="63">
        <f t="shared" si="58"/>
        <v>3073.3147296558691</v>
      </c>
      <c r="O129" s="71">
        <f t="shared" si="59"/>
        <v>8.0284092146980122</v>
      </c>
    </row>
    <row r="130" spans="1:15" ht="13.5" customHeight="1">
      <c r="A130" s="108">
        <v>350</v>
      </c>
      <c r="B130" s="83">
        <f t="shared" si="48"/>
        <v>2.2072775214392539</v>
      </c>
      <c r="C130" s="63">
        <f t="shared" si="49"/>
        <v>2888.2944274537781</v>
      </c>
      <c r="D130" s="63">
        <f t="shared" si="50"/>
        <v>3175.2405052408808</v>
      </c>
      <c r="E130" s="71">
        <f t="shared" si="51"/>
        <v>8.2647524968145287</v>
      </c>
      <c r="G130" s="76">
        <f t="shared" si="52"/>
        <v>2.0492547225673152</v>
      </c>
      <c r="H130" s="63">
        <f t="shared" si="53"/>
        <v>2888.1523765969609</v>
      </c>
      <c r="I130" s="63">
        <f t="shared" si="54"/>
        <v>3175.0480377563849</v>
      </c>
      <c r="J130" s="71">
        <f t="shared" si="55"/>
        <v>8.2303215982047924</v>
      </c>
      <c r="L130" s="91">
        <f t="shared" si="56"/>
        <v>1.9123015145397146</v>
      </c>
      <c r="M130" s="63">
        <f t="shared" si="57"/>
        <v>2888.0102572483629</v>
      </c>
      <c r="N130" s="63">
        <f t="shared" si="58"/>
        <v>3174.8554844293203</v>
      </c>
      <c r="O130" s="71">
        <f t="shared" si="59"/>
        <v>8.1982513276136366</v>
      </c>
    </row>
    <row r="131" spans="1:15" ht="13.5" customHeight="1">
      <c r="A131" s="108">
        <v>400</v>
      </c>
      <c r="B131" s="83">
        <f t="shared" si="48"/>
        <v>2.3857754822760828</v>
      </c>
      <c r="C131" s="63">
        <f t="shared" si="49"/>
        <v>2967.9225716979258</v>
      </c>
      <c r="D131" s="63">
        <f t="shared" si="50"/>
        <v>3278.0733843938169</v>
      </c>
      <c r="E131" s="71">
        <f t="shared" si="51"/>
        <v>8.4234726487398621</v>
      </c>
      <c r="G131" s="76">
        <f t="shared" si="52"/>
        <v>2.2150738176499569</v>
      </c>
      <c r="H131" s="63">
        <f t="shared" si="53"/>
        <v>2967.807550547152</v>
      </c>
      <c r="I131" s="63">
        <f t="shared" si="54"/>
        <v>3277.9178850181456</v>
      </c>
      <c r="J131" s="71">
        <f t="shared" si="55"/>
        <v>8.3890989343145819</v>
      </c>
      <c r="L131" s="91">
        <f t="shared" si="56"/>
        <v>2.0671323158172275</v>
      </c>
      <c r="M131" s="63">
        <f t="shared" si="57"/>
        <v>2967.6924969488837</v>
      </c>
      <c r="N131" s="63">
        <f t="shared" si="58"/>
        <v>3277.7623443214679</v>
      </c>
      <c r="O131" s="71">
        <f t="shared" si="59"/>
        <v>8.3570859170097833</v>
      </c>
    </row>
    <row r="132" spans="1:15" ht="13.5" customHeight="1">
      <c r="A132" s="108">
        <v>450</v>
      </c>
      <c r="B132" s="83">
        <f t="shared" si="48"/>
        <v>2.56403647560701</v>
      </c>
      <c r="C132" s="63">
        <f t="shared" si="49"/>
        <v>3049.1030448482156</v>
      </c>
      <c r="D132" s="63">
        <f t="shared" si="50"/>
        <v>3382.4277866771267</v>
      </c>
      <c r="E132" s="71">
        <f t="shared" si="51"/>
        <v>8.572995923809076</v>
      </c>
      <c r="G132" s="76">
        <f t="shared" si="52"/>
        <v>2.3806557193196887</v>
      </c>
      <c r="H132" s="63">
        <f t="shared" si="53"/>
        <v>3049.0077799185497</v>
      </c>
      <c r="I132" s="63">
        <f t="shared" si="54"/>
        <v>3382.2995806233062</v>
      </c>
      <c r="J132" s="71">
        <f t="shared" si="55"/>
        <v>8.5386613856845681</v>
      </c>
      <c r="L132" s="91">
        <f t="shared" si="56"/>
        <v>2.2217256974654465</v>
      </c>
      <c r="M132" s="63">
        <f t="shared" si="57"/>
        <v>3048.9124981111022</v>
      </c>
      <c r="N132" s="63">
        <f t="shared" si="58"/>
        <v>3382.1713527309194</v>
      </c>
      <c r="O132" s="71">
        <f t="shared" si="59"/>
        <v>8.5066875727277651</v>
      </c>
    </row>
    <row r="133" spans="1:15" ht="13.5" customHeight="1">
      <c r="A133" s="108">
        <v>500</v>
      </c>
      <c r="B133" s="83">
        <f t="shared" si="48"/>
        <v>2.7421316368679798</v>
      </c>
      <c r="C133" s="63">
        <f t="shared" si="49"/>
        <v>3131.9096330850621</v>
      </c>
      <c r="D133" s="63">
        <f t="shared" si="50"/>
        <v>3488.3867458778991</v>
      </c>
      <c r="E133" s="71">
        <f t="shared" si="51"/>
        <v>8.7146644358189587</v>
      </c>
      <c r="G133" s="76">
        <f t="shared" si="52"/>
        <v>2.5460716937719532</v>
      </c>
      <c r="H133" s="63">
        <f t="shared" si="53"/>
        <v>3131.8294099513382</v>
      </c>
      <c r="I133" s="63">
        <f t="shared" si="54"/>
        <v>3488.279447079412</v>
      </c>
      <c r="J133" s="71">
        <f t="shared" si="55"/>
        <v>8.6803578925941256</v>
      </c>
      <c r="L133" s="91">
        <f t="shared" si="56"/>
        <v>2.3761530566257871</v>
      </c>
      <c r="M133" s="63">
        <f t="shared" si="57"/>
        <v>3131.7491771928667</v>
      </c>
      <c r="N133" s="63">
        <f t="shared" si="58"/>
        <v>3488.1721356867347</v>
      </c>
      <c r="O133" s="71">
        <f t="shared" si="59"/>
        <v>8.6484120869459851</v>
      </c>
    </row>
    <row r="134" spans="1:15" ht="13.5" customHeight="1">
      <c r="A134" s="108">
        <v>550</v>
      </c>
      <c r="B134" s="83">
        <f t="shared" si="48"/>
        <v>2.9201064968153885</v>
      </c>
      <c r="C134" s="63">
        <f t="shared" si="49"/>
        <v>3216.395796072251</v>
      </c>
      <c r="D134" s="63">
        <f t="shared" si="50"/>
        <v>3596.009640658252</v>
      </c>
      <c r="E134" s="71">
        <f t="shared" si="51"/>
        <v>8.8495379507602827</v>
      </c>
      <c r="G134" s="76">
        <f t="shared" si="52"/>
        <v>2.7113673232464732</v>
      </c>
      <c r="H134" s="63">
        <f t="shared" si="53"/>
        <v>3216.3273427928025</v>
      </c>
      <c r="I134" s="63">
        <f t="shared" si="54"/>
        <v>3595.9187680473087</v>
      </c>
      <c r="J134" s="71">
        <f t="shared" si="55"/>
        <v>8.8152520194231077</v>
      </c>
      <c r="L134" s="91">
        <f t="shared" si="56"/>
        <v>2.5304600270937745</v>
      </c>
      <c r="M134" s="63">
        <f t="shared" si="57"/>
        <v>3216.2588835181441</v>
      </c>
      <c r="N134" s="63">
        <f t="shared" si="58"/>
        <v>3595.8278875822102</v>
      </c>
      <c r="O134" s="71">
        <f t="shared" si="59"/>
        <v>8.7833268316227961</v>
      </c>
    </row>
    <row r="135" spans="1:15" ht="13.5" customHeight="1">
      <c r="A135" s="108">
        <v>600</v>
      </c>
      <c r="B135" s="83">
        <f t="shared" si="48"/>
        <v>3.0979918029496774</v>
      </c>
      <c r="C135" s="63">
        <f t="shared" si="49"/>
        <v>3302.5993850547416</v>
      </c>
      <c r="D135" s="63">
        <f t="shared" si="50"/>
        <v>3705.3383194381991</v>
      </c>
      <c r="E135" s="71">
        <f t="shared" si="51"/>
        <v>8.9784678514332867</v>
      </c>
      <c r="G135" s="76">
        <f t="shared" si="52"/>
        <v>2.8765733772414559</v>
      </c>
      <c r="H135" s="63">
        <f t="shared" si="53"/>
        <v>3302.5403124460545</v>
      </c>
      <c r="I135" s="63">
        <f t="shared" si="54"/>
        <v>3705.2605852598585</v>
      </c>
      <c r="J135" s="71">
        <f t="shared" si="55"/>
        <v>8.9441974317177646</v>
      </c>
      <c r="L135" s="91">
        <f t="shared" si="56"/>
        <v>2.6846774003940395</v>
      </c>
      <c r="M135" s="63">
        <f t="shared" si="57"/>
        <v>3302.4812357673341</v>
      </c>
      <c r="N135" s="63">
        <f t="shared" si="58"/>
        <v>3705.182845826439</v>
      </c>
      <c r="O135" s="71">
        <f t="shared" si="59"/>
        <v>8.9122877586129423</v>
      </c>
    </row>
    <row r="136" spans="1:15" ht="13.5" customHeight="1">
      <c r="A136" s="108">
        <v>650</v>
      </c>
      <c r="B136" s="83">
        <f t="shared" si="48"/>
        <v>3.2758091514709169</v>
      </c>
      <c r="C136" s="63">
        <f t="shared" si="49"/>
        <v>3390.5444556253278</v>
      </c>
      <c r="D136" s="63">
        <f t="shared" si="50"/>
        <v>3816.3996453165473</v>
      </c>
      <c r="E136" s="71">
        <f t="shared" si="51"/>
        <v>9.1021464554242542</v>
      </c>
      <c r="G136" s="76">
        <f t="shared" si="52"/>
        <v>3.0417114621313375</v>
      </c>
      <c r="H136" s="63">
        <f t="shared" si="53"/>
        <v>3390.4929538867177</v>
      </c>
      <c r="I136" s="63">
        <f t="shared" si="54"/>
        <v>3816.3325585851053</v>
      </c>
      <c r="J136" s="71">
        <f t="shared" si="55"/>
        <v>9.0678879048949312</v>
      </c>
      <c r="L136" s="91">
        <f t="shared" si="56"/>
        <v>2.8388267930870783</v>
      </c>
      <c r="M136" s="63">
        <f t="shared" si="57"/>
        <v>3390.4414491457969</v>
      </c>
      <c r="N136" s="63">
        <f t="shared" si="58"/>
        <v>3816.2654681088588</v>
      </c>
      <c r="O136" s="71">
        <f t="shared" si="59"/>
        <v>9.0359901026622715</v>
      </c>
    </row>
    <row r="137" spans="1:15" ht="13.5" customHeight="1">
      <c r="A137" s="108">
        <v>700</v>
      </c>
      <c r="B137" s="83">
        <f t="shared" si="48"/>
        <v>3.4535741586088906</v>
      </c>
      <c r="C137" s="63">
        <f t="shared" si="49"/>
        <v>3480.2429700001999</v>
      </c>
      <c r="D137" s="63">
        <f t="shared" si="50"/>
        <v>3929.2076106193554</v>
      </c>
      <c r="E137" s="71">
        <f t="shared" si="51"/>
        <v>9.2211428422042907</v>
      </c>
      <c r="G137" s="76">
        <f t="shared" si="52"/>
        <v>3.2067971991525743</v>
      </c>
      <c r="H137" s="63">
        <f t="shared" si="53"/>
        <v>3480.1976315899456</v>
      </c>
      <c r="I137" s="63">
        <f t="shared" si="54"/>
        <v>3929.1492394713055</v>
      </c>
      <c r="J137" s="71">
        <f t="shared" si="55"/>
        <v>9.1868934939178732</v>
      </c>
      <c r="L137" s="91">
        <f t="shared" si="56"/>
        <v>2.992923831421114</v>
      </c>
      <c r="M137" s="63">
        <f t="shared" si="57"/>
        <v>3480.1522907991671</v>
      </c>
      <c r="N137" s="63">
        <f t="shared" si="58"/>
        <v>3929.0908655123344</v>
      </c>
      <c r="O137" s="71">
        <f t="shared" si="59"/>
        <v>9.1550048949152067</v>
      </c>
    </row>
    <row r="138" spans="1:15" ht="13.5" customHeight="1">
      <c r="A138" s="108">
        <v>750</v>
      </c>
      <c r="B138" s="83">
        <f t="shared" si="48"/>
        <v>3.6312983682351532</v>
      </c>
      <c r="C138" s="63">
        <f t="shared" si="49"/>
        <v>3571.6977475757735</v>
      </c>
      <c r="D138" s="63">
        <f t="shared" si="50"/>
        <v>4043.7665354463434</v>
      </c>
      <c r="E138" s="71">
        <f t="shared" si="51"/>
        <v>9.335930776275271</v>
      </c>
      <c r="G138" s="76">
        <f t="shared" si="52"/>
        <v>3.3718421347155862</v>
      </c>
      <c r="H138" s="63">
        <f t="shared" si="53"/>
        <v>3571.6574565903234</v>
      </c>
      <c r="I138" s="63">
        <f t="shared" si="54"/>
        <v>4043.7153554505048</v>
      </c>
      <c r="J138" s="71">
        <f t="shared" si="55"/>
        <v>9.3016886396530278</v>
      </c>
      <c r="L138" s="91">
        <f t="shared" si="56"/>
        <v>3.1469800643479355</v>
      </c>
      <c r="M138" s="63">
        <f t="shared" si="57"/>
        <v>3571.6171636219406</v>
      </c>
      <c r="N138" s="63">
        <f t="shared" si="58"/>
        <v>4043.6641732741309</v>
      </c>
      <c r="O138" s="71">
        <f t="shared" si="59"/>
        <v>9.2698072529471069</v>
      </c>
    </row>
    <row r="139" spans="1:15" ht="13.5" customHeight="1">
      <c r="A139" s="108">
        <v>800</v>
      </c>
      <c r="B139" s="83">
        <f t="shared" si="48"/>
        <v>3.8089904622178556</v>
      </c>
      <c r="C139" s="63">
        <f t="shared" si="49"/>
        <v>3664.907382732014</v>
      </c>
      <c r="D139" s="63">
        <f t="shared" si="50"/>
        <v>4160.0761428203359</v>
      </c>
      <c r="E139" s="71">
        <f t="shared" si="51"/>
        <v>9.4469117517261054</v>
      </c>
      <c r="G139" s="76">
        <f t="shared" si="52"/>
        <v>3.536854951956486</v>
      </c>
      <c r="H139" s="63">
        <f t="shared" si="53"/>
        <v>3664.8712417022957</v>
      </c>
      <c r="I139" s="63">
        <f t="shared" si="54"/>
        <v>4160.0309349762038</v>
      </c>
      <c r="J139" s="71">
        <f t="shared" si="55"/>
        <v>9.4126753181279668</v>
      </c>
      <c r="L139" s="91">
        <f t="shared" si="56"/>
        <v>3.3010041762730471</v>
      </c>
      <c r="M139" s="63">
        <f t="shared" si="57"/>
        <v>3664.8350989934538</v>
      </c>
      <c r="N139" s="63">
        <f t="shared" si="58"/>
        <v>4159.9857254344106</v>
      </c>
      <c r="O139" s="71">
        <f t="shared" si="59"/>
        <v>9.3807996349072766</v>
      </c>
    </row>
    <row r="140" spans="1:15" ht="13.5" customHeight="1">
      <c r="A140" s="108">
        <v>850</v>
      </c>
      <c r="B140" s="83">
        <f t="shared" si="48"/>
        <v>3.9866658931193495</v>
      </c>
      <c r="C140" s="63">
        <f t="shared" si="49"/>
        <v>3759.9201160621442</v>
      </c>
      <c r="D140" s="63">
        <f t="shared" si="50"/>
        <v>4278.1866821676595</v>
      </c>
      <c r="E140" s="71">
        <f t="shared" si="51"/>
        <v>9.5544764787637941</v>
      </c>
      <c r="G140" s="76">
        <f t="shared" si="52"/>
        <v>3.7018510840216274</v>
      </c>
      <c r="H140" s="63">
        <f t="shared" si="53"/>
        <v>3759.8871358832498</v>
      </c>
      <c r="I140" s="63">
        <f t="shared" si="54"/>
        <v>4278.1462876462783</v>
      </c>
      <c r="J140" s="71">
        <f t="shared" si="55"/>
        <v>9.5202443571110429</v>
      </c>
      <c r="L140" s="91">
        <f t="shared" si="56"/>
        <v>3.4550115809522643</v>
      </c>
      <c r="M140" s="63">
        <f t="shared" si="57"/>
        <v>3759.8541546907149</v>
      </c>
      <c r="N140" s="63">
        <f t="shared" si="58"/>
        <v>4278.1058918335548</v>
      </c>
      <c r="O140" s="71">
        <f t="shared" si="59"/>
        <v>9.4883729863842632</v>
      </c>
    </row>
    <row r="141" spans="1:15" ht="13.5" customHeight="1">
      <c r="A141" s="108">
        <v>900</v>
      </c>
      <c r="B141" s="83">
        <f t="shared" si="48"/>
        <v>4.1643132756064345</v>
      </c>
      <c r="C141" s="63">
        <f t="shared" si="49"/>
        <v>3856.587757379029</v>
      </c>
      <c r="D141" s="63">
        <f t="shared" si="50"/>
        <v>4397.9484832078651</v>
      </c>
      <c r="E141" s="71">
        <f t="shared" si="51"/>
        <v>9.658796184799872</v>
      </c>
      <c r="G141" s="76">
        <f t="shared" si="52"/>
        <v>3.866819185022861</v>
      </c>
      <c r="H141" s="63">
        <f t="shared" si="53"/>
        <v>3856.5576147457696</v>
      </c>
      <c r="I141" s="63">
        <f t="shared" si="54"/>
        <v>4397.9123006489699</v>
      </c>
      <c r="J141" s="71">
        <f t="shared" si="55"/>
        <v>9.6245677339490587</v>
      </c>
      <c r="L141" s="91">
        <f t="shared" si="56"/>
        <v>3.608990971893852</v>
      </c>
      <c r="M141" s="63">
        <f t="shared" si="57"/>
        <v>3856.5274713970957</v>
      </c>
      <c r="N141" s="63">
        <f t="shared" si="58"/>
        <v>4397.876117181173</v>
      </c>
      <c r="O141" s="71">
        <f t="shared" si="59"/>
        <v>9.5927000343578435</v>
      </c>
    </row>
    <row r="142" spans="1:15" ht="13.5" customHeight="1">
      <c r="A142" s="108">
        <v>950</v>
      </c>
      <c r="B142" s="83">
        <f t="shared" si="48"/>
        <v>4.3419437979282547</v>
      </c>
      <c r="C142" s="63">
        <f t="shared" si="49"/>
        <v>3954.9224588278448</v>
      </c>
      <c r="D142" s="63">
        <f t="shared" si="50"/>
        <v>4519.3751525585185</v>
      </c>
      <c r="E142" s="71">
        <f t="shared" si="51"/>
        <v>9.7601512156087242</v>
      </c>
      <c r="G142" s="76">
        <f t="shared" si="52"/>
        <v>4.0317704245035237</v>
      </c>
      <c r="H142" s="63">
        <f t="shared" si="53"/>
        <v>3954.894815605423</v>
      </c>
      <c r="I142" s="63">
        <f t="shared" si="54"/>
        <v>4519.3426750359158</v>
      </c>
      <c r="J142" s="71">
        <f t="shared" si="55"/>
        <v>9.7259258588538451</v>
      </c>
      <c r="L142" s="91">
        <f t="shared" si="56"/>
        <v>3.7629534999598482</v>
      </c>
      <c r="M142" s="63">
        <f t="shared" si="57"/>
        <v>3954.8671718706705</v>
      </c>
      <c r="N142" s="63">
        <f t="shared" si="58"/>
        <v>4519.3101968646488</v>
      </c>
      <c r="O142" s="71">
        <f t="shared" si="59"/>
        <v>9.69406125357607</v>
      </c>
    </row>
    <row r="143" spans="1:15" ht="13.5" customHeight="1">
      <c r="A143" s="108">
        <v>1000</v>
      </c>
      <c r="B143" s="83">
        <f t="shared" si="48"/>
        <v>4.519560059236257</v>
      </c>
      <c r="C143" s="63">
        <f t="shared" si="49"/>
        <v>4054.9040926917746</v>
      </c>
      <c r="D143" s="63">
        <f t="shared" si="50"/>
        <v>4642.4469003924878</v>
      </c>
      <c r="E143" s="71">
        <f t="shared" si="51"/>
        <v>9.8587633723737955</v>
      </c>
      <c r="G143" s="76">
        <f t="shared" si="52"/>
        <v>4.1967074020794408</v>
      </c>
      <c r="H143" s="63">
        <f t="shared" si="53"/>
        <v>4054.8786630469958</v>
      </c>
      <c r="I143" s="63">
        <f t="shared" si="54"/>
        <v>4642.4176993381179</v>
      </c>
      <c r="J143" s="71">
        <f t="shared" si="55"/>
        <v>9.8245406420848997</v>
      </c>
      <c r="L143" s="91">
        <f t="shared" si="56"/>
        <v>3.9169017652304081</v>
      </c>
      <c r="M143" s="63">
        <f t="shared" si="57"/>
        <v>4054.8532330303824</v>
      </c>
      <c r="N143" s="63">
        <f t="shared" si="58"/>
        <v>4642.3884978149445</v>
      </c>
      <c r="O143" s="71">
        <f t="shared" si="59"/>
        <v>9.7926786634174121</v>
      </c>
    </row>
    <row r="144" spans="1:15" ht="13.5" customHeight="1">
      <c r="A144" s="108">
        <v>1050</v>
      </c>
      <c r="B144" s="83">
        <f t="shared" si="48"/>
        <v>4.697164175985006</v>
      </c>
      <c r="C144" s="63">
        <f t="shared" si="49"/>
        <v>4156.5007470751643</v>
      </c>
      <c r="D144" s="63">
        <f t="shared" si="50"/>
        <v>4767.1320899532147</v>
      </c>
      <c r="E144" s="71">
        <f t="shared" si="51"/>
        <v>9.954819673864602</v>
      </c>
      <c r="G144" s="76">
        <f t="shared" si="52"/>
        <v>4.3616322345005782</v>
      </c>
      <c r="H144" s="63">
        <f t="shared" si="53"/>
        <v>4156.4772877066698</v>
      </c>
      <c r="I144" s="63">
        <f t="shared" si="54"/>
        <v>4767.1058005367504</v>
      </c>
      <c r="J144" s="71">
        <f t="shared" si="55"/>
        <v>9.9205991875995299</v>
      </c>
      <c r="L144" s="91">
        <f t="shared" si="56"/>
        <v>4.0708378847508691</v>
      </c>
      <c r="M144" s="63">
        <f t="shared" si="57"/>
        <v>4156.4538280649567</v>
      </c>
      <c r="N144" s="63">
        <f t="shared" si="58"/>
        <v>4767.0795107775866</v>
      </c>
      <c r="O144" s="71">
        <f t="shared" si="59"/>
        <v>9.8887394530531232</v>
      </c>
    </row>
    <row r="145" spans="1:15" ht="13.5" customHeight="1">
      <c r="A145" s="108">
        <v>1100</v>
      </c>
      <c r="B145" s="83">
        <f t="shared" si="48"/>
        <v>4.8747578857896308</v>
      </c>
      <c r="C145" s="63">
        <f t="shared" si="49"/>
        <v>4259.6718135429755</v>
      </c>
      <c r="D145" s="63">
        <f t="shared" si="50"/>
        <v>4893.3903386956281</v>
      </c>
      <c r="E145" s="71">
        <f t="shared" si="51"/>
        <v>10.048479823255212</v>
      </c>
      <c r="G145" s="76">
        <f t="shared" si="52"/>
        <v>4.5265466595733681</v>
      </c>
      <c r="H145" s="63">
        <f t="shared" si="53"/>
        <v>4259.6501160330736</v>
      </c>
      <c r="I145" s="63">
        <f t="shared" si="54"/>
        <v>4893.3666483733441</v>
      </c>
      <c r="J145" s="71">
        <f t="shared" si="55"/>
        <v>10.014261265771893</v>
      </c>
      <c r="L145" s="91">
        <f t="shared" si="56"/>
        <v>4.2247635965189358</v>
      </c>
      <c r="M145" s="63">
        <f t="shared" si="57"/>
        <v>4259.6284183201005</v>
      </c>
      <c r="N145" s="63">
        <f t="shared" si="58"/>
        <v>4893.3429577979405</v>
      </c>
      <c r="O145" s="71">
        <f t="shared" si="59"/>
        <v>9.9824034600737601</v>
      </c>
    </row>
    <row r="146" spans="1:15" ht="13.5" customHeight="1">
      <c r="A146" s="108">
        <v>1150</v>
      </c>
      <c r="B146" s="83">
        <f t="shared" si="48"/>
        <v>5.0523426260690325</v>
      </c>
      <c r="C146" s="63">
        <f t="shared" si="49"/>
        <v>4364.3704229908353</v>
      </c>
      <c r="D146" s="63">
        <f t="shared" si="50"/>
        <v>5021.1749643798094</v>
      </c>
      <c r="E146" s="71">
        <f t="shared" si="51"/>
        <v>10.139881869607116</v>
      </c>
      <c r="G146" s="76">
        <f t="shared" si="52"/>
        <v>4.69145211484265</v>
      </c>
      <c r="H146" s="63">
        <f t="shared" si="53"/>
        <v>4364.3503077567384</v>
      </c>
      <c r="I146" s="63">
        <f t="shared" si="54"/>
        <v>5021.1536038347094</v>
      </c>
      <c r="J146" s="71">
        <f t="shared" si="55"/>
        <v>10.105664979163267</v>
      </c>
      <c r="L146" s="91">
        <f t="shared" si="56"/>
        <v>4.3786803382053616</v>
      </c>
      <c r="M146" s="63">
        <f t="shared" si="57"/>
        <v>4364.3301923701019</v>
      </c>
      <c r="N146" s="63">
        <f t="shared" si="58"/>
        <v>5021.1322431009057</v>
      </c>
      <c r="O146" s="71">
        <f t="shared" si="59"/>
        <v>10.073808840550727</v>
      </c>
    </row>
    <row r="147" spans="1:15" ht="13.5" customHeight="1">
      <c r="A147" s="108">
        <v>1200</v>
      </c>
      <c r="B147" s="83">
        <f t="shared" si="48"/>
        <v>5.2299195942525767</v>
      </c>
      <c r="C147" s="63">
        <f t="shared" si="49"/>
        <v>4470.545384813815</v>
      </c>
      <c r="D147" s="63">
        <f t="shared" si="50"/>
        <v>5150.4349320666497</v>
      </c>
      <c r="E147" s="71">
        <f t="shared" si="51"/>
        <v>10.22914654618463</v>
      </c>
      <c r="G147" s="76">
        <f t="shared" si="52"/>
        <v>4.8563497978219745</v>
      </c>
      <c r="H147" s="63">
        <f t="shared" si="53"/>
        <v>4470.5266962792139</v>
      </c>
      <c r="I147" s="63">
        <f t="shared" si="54"/>
        <v>5150.41566797429</v>
      </c>
      <c r="J147" s="71">
        <f t="shared" si="55"/>
        <v>10.194931103992985</v>
      </c>
      <c r="L147" s="91">
        <f t="shared" si="56"/>
        <v>4.532589307407858</v>
      </c>
      <c r="M147" s="63">
        <f t="shared" si="57"/>
        <v>4470.5080076288914</v>
      </c>
      <c r="N147" s="63">
        <f t="shared" si="58"/>
        <v>5150.3964037400692</v>
      </c>
      <c r="O147" s="71">
        <f t="shared" si="59"/>
        <v>10.16307641366503</v>
      </c>
    </row>
    <row r="148" spans="1:15" ht="13.5" customHeight="1">
      <c r="A148" s="108">
        <v>1250</v>
      </c>
      <c r="B148" s="83">
        <f t="shared" si="48"/>
        <v>5.4074897943390692</v>
      </c>
      <c r="C148" s="63">
        <f t="shared" si="49"/>
        <v>4578.1427436599033</v>
      </c>
      <c r="D148" s="63">
        <f t="shared" si="50"/>
        <v>5281.1164169239819</v>
      </c>
      <c r="E148" s="71">
        <f t="shared" si="51"/>
        <v>10.316380627582982</v>
      </c>
      <c r="G148" s="76">
        <f t="shared" si="52"/>
        <v>5.0212407125672147</v>
      </c>
      <c r="H148" s="63">
        <f t="shared" si="53"/>
        <v>4578.1253463677403</v>
      </c>
      <c r="I148" s="63">
        <f t="shared" si="54"/>
        <v>5281.0990461271504</v>
      </c>
      <c r="J148" s="71">
        <f t="shared" si="55"/>
        <v>10.282166449616508</v>
      </c>
      <c r="L148" s="91">
        <f t="shared" si="56"/>
        <v>4.6864915082393503</v>
      </c>
      <c r="M148" s="63">
        <f t="shared" si="57"/>
        <v>4578.1079489869744</v>
      </c>
      <c r="N148" s="63">
        <f t="shared" si="58"/>
        <v>5281.0816752228766</v>
      </c>
      <c r="O148" s="71">
        <f t="shared" si="59"/>
        <v>10.250313023536718</v>
      </c>
    </row>
    <row r="149" spans="1:15" ht="13.5" customHeight="1">
      <c r="A149" s="108">
        <v>1300</v>
      </c>
      <c r="B149" s="83">
        <f t="shared" si="48"/>
        <v>5.5850540732380693</v>
      </c>
      <c r="C149" s="63">
        <f t="shared" si="49"/>
        <v>4687.1070389555625</v>
      </c>
      <c r="D149" s="63">
        <f t="shared" si="50"/>
        <v>5413.1640684765116</v>
      </c>
      <c r="E149" s="71">
        <f t="shared" si="51"/>
        <v>10.401679551330812</v>
      </c>
      <c r="G149" s="76">
        <f t="shared" si="52"/>
        <v>5.1861257060271297</v>
      </c>
      <c r="H149" s="63">
        <f t="shared" si="53"/>
        <v>4687.0908144139803</v>
      </c>
      <c r="I149" s="63">
        <f t="shared" si="54"/>
        <v>5413.1484132577789</v>
      </c>
      <c r="J149" s="71">
        <f t="shared" si="55"/>
        <v>10.367466481897054</v>
      </c>
      <c r="L149" s="91">
        <f t="shared" si="56"/>
        <v>4.8403877876877877</v>
      </c>
      <c r="M149" s="63">
        <f t="shared" si="57"/>
        <v>4687.0745898039713</v>
      </c>
      <c r="N149" s="63">
        <f t="shared" si="58"/>
        <v>5413.1327579571398</v>
      </c>
      <c r="O149" s="71">
        <f t="shared" si="59"/>
        <v>10.33561416436649</v>
      </c>
    </row>
    <row r="150" spans="1:15" ht="13.5" customHeight="1">
      <c r="A150" s="108">
        <v>1350</v>
      </c>
      <c r="B150" s="83">
        <f t="shared" si="48"/>
        <v>5.7626131493815071</v>
      </c>
      <c r="C150" s="63">
        <f t="shared" si="49"/>
        <v>4797.3823313710454</v>
      </c>
      <c r="D150" s="63">
        <f t="shared" si="50"/>
        <v>5546.5220407906418</v>
      </c>
      <c r="E150" s="71">
        <f t="shared" si="51"/>
        <v>10.485129482536893</v>
      </c>
      <c r="G150" s="76">
        <f t="shared" si="52"/>
        <v>5.3510054966609077</v>
      </c>
      <c r="H150" s="63">
        <f t="shared" si="53"/>
        <v>4797.3671754756297</v>
      </c>
      <c r="I150" s="63">
        <f t="shared" si="54"/>
        <v>5546.5079450081566</v>
      </c>
      <c r="J150" s="71">
        <f t="shared" si="55"/>
        <v>10.450917389197564</v>
      </c>
      <c r="L150" s="91">
        <f t="shared" si="56"/>
        <v>4.9942788642395985</v>
      </c>
      <c r="M150" s="63">
        <f t="shared" si="57"/>
        <v>4797.3520195269393</v>
      </c>
      <c r="N150" s="63">
        <f t="shared" si="58"/>
        <v>5546.4938491628791</v>
      </c>
      <c r="O150" s="71">
        <f t="shared" si="59"/>
        <v>10.419066047773395</v>
      </c>
    </row>
    <row r="151" spans="1:15" ht="13.5" customHeight="1">
      <c r="A151" s="109">
        <v>1400</v>
      </c>
      <c r="B151" s="84">
        <f t="shared" si="48"/>
        <v>5.9401676354309982</v>
      </c>
      <c r="C151" s="72">
        <f t="shared" si="49"/>
        <v>4908.9130450340554</v>
      </c>
      <c r="D151" s="72">
        <f t="shared" si="50"/>
        <v>5681.1348376400847</v>
      </c>
      <c r="E151" s="73">
        <f t="shared" si="51"/>
        <v>10.566808952817873</v>
      </c>
      <c r="G151" s="77">
        <f t="shared" si="52"/>
        <v>5.5158806971493313</v>
      </c>
      <c r="H151" s="72">
        <f t="shared" si="53"/>
        <v>4908.898865946866</v>
      </c>
      <c r="I151" s="72">
        <f t="shared" si="54"/>
        <v>5681.1221635477732</v>
      </c>
      <c r="J151" s="73">
        <f t="shared" si="55"/>
        <v>10.532597722340849</v>
      </c>
      <c r="L151" s="92">
        <f t="shared" si="56"/>
        <v>5.1481653505947298</v>
      </c>
      <c r="M151" s="72">
        <f t="shared" si="57"/>
        <v>4908.8846868178853</v>
      </c>
      <c r="N151" s="72">
        <f t="shared" si="58"/>
        <v>5681.1094894070948</v>
      </c>
      <c r="O151" s="73">
        <f t="shared" si="59"/>
        <v>10.500747243787748</v>
      </c>
    </row>
    <row r="152" spans="1:15" ht="3" customHeight="1" thickBot="1">
      <c r="A152" s="85"/>
      <c r="B152" s="85"/>
      <c r="C152" s="85"/>
      <c r="D152" s="85"/>
      <c r="E152" s="85"/>
      <c r="O152" s="85"/>
    </row>
    <row r="153" spans="1:15" ht="13.5" customHeight="1" thickBot="1">
      <c r="A153" s="69"/>
      <c r="B153" s="66" t="s">
        <v>274</v>
      </c>
      <c r="C153" s="67">
        <v>160</v>
      </c>
      <c r="D153" s="66" t="s">
        <v>275</v>
      </c>
      <c r="E153" s="70">
        <f>Tsat_p(C153/100)</f>
        <v>113.29820059435326</v>
      </c>
      <c r="G153" s="87" t="s">
        <v>274</v>
      </c>
      <c r="H153" s="65">
        <v>170</v>
      </c>
      <c r="I153" s="64" t="s">
        <v>275</v>
      </c>
      <c r="J153" s="88">
        <f>Tsat_p(H153/100)</f>
        <v>115.14888433478552</v>
      </c>
      <c r="L153" s="87" t="s">
        <v>274</v>
      </c>
      <c r="M153" s="65">
        <v>180</v>
      </c>
      <c r="N153" s="64" t="s">
        <v>275</v>
      </c>
      <c r="O153" s="70">
        <f>Tsat_p(M153/100)</f>
        <v>116.91240807955967</v>
      </c>
    </row>
    <row r="154" spans="1:15" ht="13.5" customHeight="1" thickBot="1">
      <c r="A154" s="111" t="s">
        <v>276</v>
      </c>
      <c r="B154" s="110">
        <f>vV_p(C153/100)</f>
        <v>1.0914289045032373</v>
      </c>
      <c r="C154" s="68">
        <f>uV_p(C153/100)</f>
        <v>2521.415917820209</v>
      </c>
      <c r="D154" s="68">
        <f>hV_p(C153/100)</f>
        <v>2696.044542540727</v>
      </c>
      <c r="E154" s="78">
        <f>sV_p(C153/100)</f>
        <v>7.2013693014480813</v>
      </c>
      <c r="G154" s="75">
        <f>vV_p(H153/100)</f>
        <v>1.0312426191091733</v>
      </c>
      <c r="H154" s="68">
        <f>uV_p(H153/100)</f>
        <v>2523.4948563365697</v>
      </c>
      <c r="I154" s="68">
        <f>hV_p(H153/100)</f>
        <v>2698.806101585129</v>
      </c>
      <c r="J154" s="78">
        <f>sV_p(H153/100)</f>
        <v>7.1811150647894459</v>
      </c>
      <c r="L154" s="113">
        <f>vV_p(M153/100)</f>
        <v>0.97753357204012825</v>
      </c>
      <c r="M154" s="68">
        <f>uV_p(M153/100)</f>
        <v>2525.4601519251351</v>
      </c>
      <c r="N154" s="68">
        <f>hV_p(M153/100)</f>
        <v>2701.4161948923579</v>
      </c>
      <c r="O154" s="78">
        <f>sV_p(M153/100)</f>
        <v>7.1620265715288758</v>
      </c>
    </row>
    <row r="155" spans="1:15" ht="13.5" customHeight="1">
      <c r="A155" s="108">
        <v>150</v>
      </c>
      <c r="B155" s="83">
        <f>v_pT($C$153/100,$A155)</f>
        <v>1.2041568940180585</v>
      </c>
      <c r="C155" s="63">
        <f>u_pT($C$153/100,$A155)</f>
        <v>2579.4713004914738</v>
      </c>
      <c r="D155" s="63">
        <f>h_pt($C$153/100,$A155)</f>
        <v>2772.1364035343631</v>
      </c>
      <c r="E155" s="71">
        <f>s_pT($C$153/100,$A155)</f>
        <v>7.3895405485300119</v>
      </c>
      <c r="G155" s="76">
        <f>v_pT($H$153/100,$A155)</f>
        <v>1.1323213831872085</v>
      </c>
      <c r="H155" s="63">
        <f>u_pT($H$153/100,$A155)</f>
        <v>2578.8857691439048</v>
      </c>
      <c r="I155" s="63">
        <f>h_pt($H$153/100,$A155)</f>
        <v>2771.3804042857305</v>
      </c>
      <c r="J155" s="71">
        <f>s_pT($H$153/100,$A155)</f>
        <v>7.3601629356531131</v>
      </c>
      <c r="L155" s="91">
        <f>v_pT($M$153/100,$A155)</f>
        <v>1.0684635170036745</v>
      </c>
      <c r="M155" s="63">
        <f>u_pT($M$153/100,$A155)</f>
        <v>2578.2970781576782</v>
      </c>
      <c r="N155" s="63">
        <f>h_pt($M$153/100,$A155)</f>
        <v>2770.6205112183397</v>
      </c>
      <c r="O155" s="71">
        <f>s_pT($M$153/100,$A155)</f>
        <v>7.3323767171040704</v>
      </c>
    </row>
    <row r="156" spans="1:15" ht="13.5" customHeight="1">
      <c r="A156" s="108">
        <v>200</v>
      </c>
      <c r="B156" s="83">
        <f t="shared" ref="B156:B180" si="60">v_pT($C$153/100,$A156)</f>
        <v>1.3535310875004596</v>
      </c>
      <c r="C156" s="63">
        <f t="shared" ref="C156:C180" si="61">u_pT($C$153/100,$A156)</f>
        <v>2656.1083090410234</v>
      </c>
      <c r="D156" s="63">
        <f t="shared" ref="D156:D180" si="62">h_pt($C$153/100,$A156)</f>
        <v>2872.6732830410974</v>
      </c>
      <c r="E156" s="71">
        <f t="shared" ref="E156:E180" si="63">s_pT($C$153/100,$A156)</f>
        <v>7.6141466300986904</v>
      </c>
      <c r="G156" s="76">
        <f t="shared" ref="G156:G180" si="64">v_pT($H$153/100,$A156)</f>
        <v>1.2732355033534171</v>
      </c>
      <c r="H156" s="63">
        <f t="shared" ref="H156:H180" si="65">u_pT($H$153/100,$A156)</f>
        <v>2655.7517139513302</v>
      </c>
      <c r="I156" s="63">
        <f t="shared" ref="I156:I180" si="66">h_pt($H$153/100,$A156)</f>
        <v>2872.2017495214109</v>
      </c>
      <c r="J156" s="71">
        <f t="shared" ref="J156:J180" si="67">s_pT($H$153/100,$A156)</f>
        <v>7.5854089030450966</v>
      </c>
      <c r="L156" s="91">
        <f t="shared" ref="L156:L180" si="68">v_pT($M$153/100,$A156)</f>
        <v>1.2018602894506365</v>
      </c>
      <c r="M156" s="63">
        <f t="shared" ref="M156:M180" si="69">u_pT($M$153/100,$A156)</f>
        <v>2655.3940540845765</v>
      </c>
      <c r="N156" s="63">
        <f t="shared" ref="N156:N180" si="70">h_pt($M$153/100,$A156)</f>
        <v>2871.7289061856914</v>
      </c>
      <c r="O156" s="71">
        <f t="shared" ref="O156:O180" si="71">s_pT($M$153/100,$A156)</f>
        <v>7.5582684090828858</v>
      </c>
    </row>
    <row r="157" spans="1:15" ht="13.5" customHeight="1">
      <c r="A157" s="108">
        <v>250</v>
      </c>
      <c r="B157" s="83">
        <f t="shared" si="60"/>
        <v>1.5007367678549968</v>
      </c>
      <c r="C157" s="63">
        <f t="shared" si="61"/>
        <v>2732.4583766958035</v>
      </c>
      <c r="D157" s="63">
        <f t="shared" si="62"/>
        <v>2972.576259552603</v>
      </c>
      <c r="E157" s="71">
        <f t="shared" si="63"/>
        <v>7.8148602756797096</v>
      </c>
      <c r="G157" s="76">
        <f t="shared" si="64"/>
        <v>1.4119648475684514</v>
      </c>
      <c r="H157" s="63">
        <f t="shared" si="65"/>
        <v>2732.2137340471131</v>
      </c>
      <c r="I157" s="63">
        <f t="shared" si="66"/>
        <v>2972.2477581337503</v>
      </c>
      <c r="J157" s="71">
        <f t="shared" si="67"/>
        <v>7.7864113767993226</v>
      </c>
      <c r="L157" s="91">
        <f t="shared" si="68"/>
        <v>1.3330559660713497</v>
      </c>
      <c r="M157" s="63">
        <f t="shared" si="69"/>
        <v>2731.9686949881188</v>
      </c>
      <c r="N157" s="63">
        <f t="shared" si="70"/>
        <v>2971.9187688809616</v>
      </c>
      <c r="O157" s="71">
        <f t="shared" si="71"/>
        <v>7.7595613769945855</v>
      </c>
    </row>
    <row r="158" spans="1:15" ht="13.5" customHeight="1">
      <c r="A158" s="108">
        <v>300</v>
      </c>
      <c r="B158" s="83">
        <f t="shared" si="60"/>
        <v>1.64689304121977</v>
      </c>
      <c r="C158" s="63">
        <f t="shared" si="61"/>
        <v>2809.5661255195755</v>
      </c>
      <c r="D158" s="63">
        <f t="shared" si="62"/>
        <v>3073.0690121147391</v>
      </c>
      <c r="E158" s="71">
        <f t="shared" si="63"/>
        <v>7.9983055868396367</v>
      </c>
      <c r="G158" s="76">
        <f t="shared" si="64"/>
        <v>1.549639836202507</v>
      </c>
      <c r="H158" s="63">
        <f t="shared" si="65"/>
        <v>2809.384326240975</v>
      </c>
      <c r="I158" s="63">
        <f t="shared" si="66"/>
        <v>3072.8230983954013</v>
      </c>
      <c r="J158" s="71">
        <f t="shared" si="67"/>
        <v>7.9700080156341198</v>
      </c>
      <c r="L158" s="91">
        <f t="shared" si="68"/>
        <v>1.4631923327115723</v>
      </c>
      <c r="M158" s="63">
        <f t="shared" si="69"/>
        <v>2809.202368354468</v>
      </c>
      <c r="N158" s="63">
        <f t="shared" si="70"/>
        <v>3072.5769882425511</v>
      </c>
      <c r="O158" s="71">
        <f t="shared" si="71"/>
        <v>7.9433098794786501</v>
      </c>
    </row>
    <row r="159" spans="1:15" ht="13.5" customHeight="1">
      <c r="A159" s="108">
        <v>350</v>
      </c>
      <c r="B159" s="83">
        <f t="shared" si="60"/>
        <v>1.7924673489102072</v>
      </c>
      <c r="C159" s="63">
        <f t="shared" si="61"/>
        <v>2887.8680693261681</v>
      </c>
      <c r="D159" s="63">
        <f t="shared" si="62"/>
        <v>3174.6628451518009</v>
      </c>
      <c r="E159" s="71">
        <f t="shared" si="63"/>
        <v>8.1682367314309055</v>
      </c>
      <c r="G159" s="76">
        <f t="shared" si="64"/>
        <v>1.6867312180434733</v>
      </c>
      <c r="H159" s="63">
        <f t="shared" si="65"/>
        <v>2887.7258127485638</v>
      </c>
      <c r="I159" s="63">
        <f t="shared" si="66"/>
        <v>3174.4701198159541</v>
      </c>
      <c r="J159" s="71">
        <f t="shared" si="67"/>
        <v>8.1400283772961863</v>
      </c>
      <c r="L159" s="91">
        <f t="shared" si="68"/>
        <v>1.5927434493343051</v>
      </c>
      <c r="M159" s="63">
        <f t="shared" si="69"/>
        <v>2887.5834874337465</v>
      </c>
      <c r="N159" s="63">
        <f t="shared" si="70"/>
        <v>3174.2773083139209</v>
      </c>
      <c r="O159" s="71">
        <f t="shared" si="71"/>
        <v>8.1134196438548152</v>
      </c>
    </row>
    <row r="160" spans="1:15" ht="13.5" customHeight="1">
      <c r="A160" s="108">
        <v>400</v>
      </c>
      <c r="B160" s="83">
        <f t="shared" si="60"/>
        <v>1.9376834461887207</v>
      </c>
      <c r="C160" s="63">
        <f t="shared" si="61"/>
        <v>2967.5774108671485</v>
      </c>
      <c r="D160" s="63">
        <f t="shared" si="62"/>
        <v>3277.6067622573446</v>
      </c>
      <c r="E160" s="71">
        <f t="shared" si="63"/>
        <v>8.3271286433106884</v>
      </c>
      <c r="G160" s="76">
        <f t="shared" si="64"/>
        <v>1.8234638030197967</v>
      </c>
      <c r="H160" s="63">
        <f t="shared" si="65"/>
        <v>2967.4622922659801</v>
      </c>
      <c r="I160" s="63">
        <f t="shared" si="66"/>
        <v>3277.4511387793455</v>
      </c>
      <c r="J160" s="71">
        <f t="shared" si="67"/>
        <v>8.2989776809522482</v>
      </c>
      <c r="L160" s="91">
        <f t="shared" si="68"/>
        <v>1.7219351818424273</v>
      </c>
      <c r="M160" s="63">
        <f t="shared" si="69"/>
        <v>2967.3471411094124</v>
      </c>
      <c r="N160" s="63">
        <f t="shared" si="70"/>
        <v>3277.2954738410494</v>
      </c>
      <c r="O160" s="71">
        <f t="shared" si="71"/>
        <v>8.2724264086751607</v>
      </c>
    </row>
    <row r="161" spans="1:15" ht="13.5" customHeight="1">
      <c r="A161" s="108">
        <v>450</v>
      </c>
      <c r="B161" s="83">
        <f t="shared" si="60"/>
        <v>2.0826618973122049</v>
      </c>
      <c r="C161" s="63">
        <f t="shared" si="61"/>
        <v>3048.8171994096037</v>
      </c>
      <c r="D161" s="63">
        <f t="shared" si="62"/>
        <v>3382.0431029795564</v>
      </c>
      <c r="E161" s="71">
        <f t="shared" si="63"/>
        <v>8.4767695314613682</v>
      </c>
      <c r="G161" s="76">
        <f t="shared" si="64"/>
        <v>1.9599585150060357</v>
      </c>
      <c r="H161" s="63">
        <f t="shared" si="65"/>
        <v>3048.7218837977866</v>
      </c>
      <c r="I161" s="63">
        <f t="shared" si="66"/>
        <v>3381.9148313488122</v>
      </c>
      <c r="J161" s="71">
        <f t="shared" si="67"/>
        <v>8.4486578296578116</v>
      </c>
      <c r="L161" s="91">
        <f t="shared" si="68"/>
        <v>1.8508888142161195</v>
      </c>
      <c r="M161" s="63">
        <f t="shared" si="69"/>
        <v>3048.6265512593864</v>
      </c>
      <c r="N161" s="63">
        <f t="shared" si="70"/>
        <v>3381.7865378182883</v>
      </c>
      <c r="O161" s="71">
        <f t="shared" si="71"/>
        <v>8.4221458460952707</v>
      </c>
    </row>
    <row r="162" spans="1:15" ht="13.5" customHeight="1">
      <c r="A162" s="108">
        <v>500</v>
      </c>
      <c r="B162" s="83">
        <f t="shared" si="60"/>
        <v>2.2274742305545172</v>
      </c>
      <c r="C162" s="63">
        <f t="shared" si="61"/>
        <v>3131.6689348020004</v>
      </c>
      <c r="D162" s="63">
        <f t="shared" si="62"/>
        <v>3488.0648116907232</v>
      </c>
      <c r="E162" s="71">
        <f t="shared" si="63"/>
        <v>8.6185220654123764</v>
      </c>
      <c r="G162" s="76">
        <f t="shared" si="64"/>
        <v>2.0962870135949445</v>
      </c>
      <c r="H162" s="63">
        <f t="shared" si="65"/>
        <v>3131.5886827710983</v>
      </c>
      <c r="I162" s="63">
        <f t="shared" si="66"/>
        <v>3487.9574750822389</v>
      </c>
      <c r="J162" s="71">
        <f t="shared" si="67"/>
        <v>8.590438395780863</v>
      </c>
      <c r="L162" s="91">
        <f t="shared" si="68"/>
        <v>1.9796761375534762</v>
      </c>
      <c r="M162" s="63">
        <f t="shared" si="69"/>
        <v>3131.5084210925206</v>
      </c>
      <c r="N162" s="63">
        <f t="shared" si="70"/>
        <v>3487.850125852146</v>
      </c>
      <c r="O162" s="71">
        <f t="shared" si="71"/>
        <v>8.5639544568447477</v>
      </c>
    </row>
    <row r="163" spans="1:15" ht="13.5" customHeight="1">
      <c r="A163" s="108">
        <v>550</v>
      </c>
      <c r="B163" s="83">
        <f t="shared" si="60"/>
        <v>2.3721661313394544</v>
      </c>
      <c r="C163" s="63">
        <f t="shared" si="61"/>
        <v>3216.1904182445628</v>
      </c>
      <c r="D163" s="63">
        <f t="shared" si="62"/>
        <v>3595.7369992588756</v>
      </c>
      <c r="E163" s="71">
        <f t="shared" si="63"/>
        <v>8.7534574339035522</v>
      </c>
      <c r="G163" s="76">
        <f t="shared" si="64"/>
        <v>2.2324950359110511</v>
      </c>
      <c r="H163" s="63">
        <f t="shared" si="65"/>
        <v>3216.1219469683465</v>
      </c>
      <c r="I163" s="63">
        <f t="shared" si="66"/>
        <v>3595.6461030732253</v>
      </c>
      <c r="J163" s="71">
        <f t="shared" si="67"/>
        <v>8.7253943940593146</v>
      </c>
      <c r="L163" s="91">
        <f t="shared" si="68"/>
        <v>2.1083429407522112</v>
      </c>
      <c r="M163" s="63">
        <f t="shared" si="69"/>
        <v>3216.0534696857831</v>
      </c>
      <c r="N163" s="63">
        <f t="shared" si="70"/>
        <v>3595.5551990211807</v>
      </c>
      <c r="O163" s="71">
        <f t="shared" si="71"/>
        <v>8.6989310908897455</v>
      </c>
    </row>
    <row r="164" spans="1:15" ht="13.5" customHeight="1">
      <c r="A164" s="108">
        <v>600</v>
      </c>
      <c r="B164" s="83">
        <f t="shared" si="60"/>
        <v>2.5167684132467234</v>
      </c>
      <c r="C164" s="63">
        <f t="shared" si="61"/>
        <v>3302.422155016794</v>
      </c>
      <c r="D164" s="63">
        <f t="shared" si="62"/>
        <v>3705.1051011362692</v>
      </c>
      <c r="E164" s="71">
        <f t="shared" si="63"/>
        <v>8.8824338786658785</v>
      </c>
      <c r="G164" s="76">
        <f t="shared" si="64"/>
        <v>2.3686134176177926</v>
      </c>
      <c r="H164" s="63">
        <f t="shared" si="65"/>
        <v>3302.363070192655</v>
      </c>
      <c r="I164" s="63">
        <f t="shared" si="66"/>
        <v>3705.0273511876799</v>
      </c>
      <c r="J164" s="71">
        <f t="shared" si="67"/>
        <v>8.8543863596733541</v>
      </c>
      <c r="L164" s="91">
        <f t="shared" si="68"/>
        <v>2.2369200815881385</v>
      </c>
      <c r="M164" s="63">
        <f t="shared" si="69"/>
        <v>3302.3039812931388</v>
      </c>
      <c r="N164" s="63">
        <f t="shared" si="70"/>
        <v>3704.9495959790038</v>
      </c>
      <c r="O164" s="71">
        <f t="shared" si="71"/>
        <v>8.8279385804378947</v>
      </c>
    </row>
    <row r="165" spans="1:15" ht="13.5" customHeight="1">
      <c r="A165" s="108">
        <v>650</v>
      </c>
      <c r="B165" s="83">
        <f t="shared" si="60"/>
        <v>2.6613027030345702</v>
      </c>
      <c r="C165" s="63">
        <f t="shared" si="61"/>
        <v>3390.3899414018374</v>
      </c>
      <c r="D165" s="63">
        <f t="shared" si="62"/>
        <v>3816.1983738873691</v>
      </c>
      <c r="E165" s="71">
        <f t="shared" si="63"/>
        <v>9.0061480952747122</v>
      </c>
      <c r="G165" s="76">
        <f t="shared" si="64"/>
        <v>2.5046637956828519</v>
      </c>
      <c r="H165" s="63">
        <f t="shared" si="65"/>
        <v>3390.3384306541134</v>
      </c>
      <c r="I165" s="63">
        <f t="shared" si="66"/>
        <v>3816.1312759201983</v>
      </c>
      <c r="J165" s="71">
        <f t="shared" si="67"/>
        <v>8.9781124505304106</v>
      </c>
      <c r="L165" s="91">
        <f t="shared" si="68"/>
        <v>2.3654292072500618</v>
      </c>
      <c r="M165" s="63">
        <f t="shared" si="69"/>
        <v>3390.2869169018991</v>
      </c>
      <c r="N165" s="63">
        <f t="shared" si="70"/>
        <v>3816.0641742069097</v>
      </c>
      <c r="O165" s="71">
        <f t="shared" si="71"/>
        <v>8.9516765472332622</v>
      </c>
    </row>
    <row r="166" spans="1:15" ht="13.5" customHeight="1">
      <c r="A166" s="108">
        <v>700</v>
      </c>
      <c r="B166" s="83">
        <f t="shared" si="60"/>
        <v>2.8057846319680815</v>
      </c>
      <c r="C166" s="63">
        <f t="shared" si="61"/>
        <v>3480.1069476277671</v>
      </c>
      <c r="D166" s="63">
        <f t="shared" si="62"/>
        <v>3929.03248874266</v>
      </c>
      <c r="E166" s="71">
        <f t="shared" si="63"/>
        <v>9.1251720917454229</v>
      </c>
      <c r="G166" s="76">
        <f t="shared" si="64"/>
        <v>2.6406618063932696</v>
      </c>
      <c r="H166" s="63">
        <f t="shared" si="65"/>
        <v>3480.061602075642</v>
      </c>
      <c r="I166" s="63">
        <f t="shared" si="66"/>
        <v>3928.9741091624983</v>
      </c>
      <c r="J166" s="71">
        <f t="shared" si="67"/>
        <v>9.0971456522073755</v>
      </c>
      <c r="L166" s="91">
        <f t="shared" si="68"/>
        <v>2.4938859590520694</v>
      </c>
      <c r="M166" s="63">
        <f t="shared" si="69"/>
        <v>3480.0162541426953</v>
      </c>
      <c r="N166" s="63">
        <f t="shared" si="70"/>
        <v>3928.9157267720675</v>
      </c>
      <c r="O166" s="71">
        <f t="shared" si="71"/>
        <v>9.0707189551056473</v>
      </c>
    </row>
    <row r="167" spans="1:15" ht="13.5" customHeight="1">
      <c r="A167" s="108">
        <v>750</v>
      </c>
      <c r="B167" s="83">
        <f t="shared" si="60"/>
        <v>2.9502257515429164</v>
      </c>
      <c r="C167" s="63">
        <f t="shared" si="61"/>
        <v>3571.5768686708998</v>
      </c>
      <c r="D167" s="63">
        <f t="shared" si="62"/>
        <v>4043.6129889177664</v>
      </c>
      <c r="E167" s="71">
        <f t="shared" si="63"/>
        <v>9.2399816627069633</v>
      </c>
      <c r="G167" s="76">
        <f t="shared" si="64"/>
        <v>2.7766190037910743</v>
      </c>
      <c r="H167" s="63">
        <f t="shared" si="65"/>
        <v>3571.5365717374739</v>
      </c>
      <c r="I167" s="63">
        <f t="shared" si="66"/>
        <v>4043.5618023819561</v>
      </c>
      <c r="J167" s="71">
        <f t="shared" si="67"/>
        <v>9.2119624367317847</v>
      </c>
      <c r="L167" s="91">
        <f t="shared" si="68"/>
        <v>2.6223018935850559</v>
      </c>
      <c r="M167" s="63">
        <f t="shared" si="69"/>
        <v>3571.4962728219361</v>
      </c>
      <c r="N167" s="63">
        <f t="shared" si="70"/>
        <v>4043.5106136672457</v>
      </c>
      <c r="O167" s="71">
        <f t="shared" si="71"/>
        <v>9.1855429538264826</v>
      </c>
    </row>
    <row r="168" spans="1:15" ht="13.5" customHeight="1">
      <c r="A168" s="108">
        <v>800</v>
      </c>
      <c r="B168" s="83">
        <f t="shared" si="60"/>
        <v>3.0946347474353955</v>
      </c>
      <c r="C168" s="63">
        <f t="shared" si="61"/>
        <v>3664.7989546059484</v>
      </c>
      <c r="D168" s="63">
        <f t="shared" si="62"/>
        <v>4159.9405141956113</v>
      </c>
      <c r="E168" s="71">
        <f t="shared" si="63"/>
        <v>9.350979748613609</v>
      </c>
      <c r="G168" s="76">
        <f t="shared" si="64"/>
        <v>2.9125440748248344</v>
      </c>
      <c r="H168" s="63">
        <f t="shared" si="65"/>
        <v>3664.7628085402384</v>
      </c>
      <c r="I168" s="63">
        <f t="shared" si="66"/>
        <v>4159.8953012604597</v>
      </c>
      <c r="J168" s="71">
        <f t="shared" si="67"/>
        <v>9.3229662270462406</v>
      </c>
      <c r="L168" s="91">
        <f t="shared" si="68"/>
        <v>2.7506856990712647</v>
      </c>
      <c r="M168" s="63">
        <f t="shared" si="69"/>
        <v>3664.7266607967808</v>
      </c>
      <c r="N168" s="63">
        <f t="shared" si="70"/>
        <v>4159.850086629609</v>
      </c>
      <c r="O168" s="71">
        <f t="shared" si="71"/>
        <v>9.2965524490101945</v>
      </c>
    </row>
    <row r="169" spans="1:15" ht="13.5" customHeight="1">
      <c r="A169" s="108">
        <v>850</v>
      </c>
      <c r="B169" s="83">
        <f t="shared" si="60"/>
        <v>3.2390270140362616</v>
      </c>
      <c r="C169" s="63">
        <f t="shared" si="61"/>
        <v>3759.8211724845396</v>
      </c>
      <c r="D169" s="63">
        <f t="shared" si="62"/>
        <v>4278.065494730341</v>
      </c>
      <c r="E169" s="71">
        <f t="shared" si="63"/>
        <v>9.458557413132981</v>
      </c>
      <c r="G169" s="76">
        <f t="shared" si="64"/>
        <v>3.0484523945456781</v>
      </c>
      <c r="H169" s="63">
        <f t="shared" si="65"/>
        <v>3759.788189264722</v>
      </c>
      <c r="I169" s="63">
        <f t="shared" si="66"/>
        <v>4278.0250963374874</v>
      </c>
      <c r="J169" s="71">
        <f t="shared" si="67"/>
        <v>9.4305482051564411</v>
      </c>
      <c r="L169" s="91">
        <f t="shared" si="68"/>
        <v>2.8790527312476701</v>
      </c>
      <c r="M169" s="63">
        <f t="shared" si="69"/>
        <v>3759.7552050312643</v>
      </c>
      <c r="N169" s="63">
        <f t="shared" si="70"/>
        <v>4277.9846966558453</v>
      </c>
      <c r="O169" s="71">
        <f t="shared" si="71"/>
        <v>9.4041387412596134</v>
      </c>
    </row>
    <row r="170" spans="1:15" ht="13.5" customHeight="1">
      <c r="A170" s="108">
        <v>900</v>
      </c>
      <c r="B170" s="83">
        <f t="shared" si="60"/>
        <v>3.3833912842015526</v>
      </c>
      <c r="C170" s="63">
        <f t="shared" si="61"/>
        <v>3856.4973273330056</v>
      </c>
      <c r="D170" s="63">
        <f t="shared" si="62"/>
        <v>4397.8399328052546</v>
      </c>
      <c r="E170" s="71">
        <f t="shared" si="63"/>
        <v>9.5628881325756794</v>
      </c>
      <c r="G170" s="76">
        <f t="shared" si="64"/>
        <v>3.1843327351087765</v>
      </c>
      <c r="H170" s="63">
        <f t="shared" si="65"/>
        <v>3856.4671825535029</v>
      </c>
      <c r="I170" s="63">
        <f t="shared" si="66"/>
        <v>4397.8037475219944</v>
      </c>
      <c r="J170" s="71">
        <f t="shared" si="67"/>
        <v>9.5348825964017525</v>
      </c>
      <c r="L170" s="91">
        <f t="shared" si="68"/>
        <v>3.007391801519935</v>
      </c>
      <c r="M170" s="63">
        <f t="shared" si="69"/>
        <v>3856.4370370585843</v>
      </c>
      <c r="N170" s="63">
        <f t="shared" si="70"/>
        <v>4397.7675613321726</v>
      </c>
      <c r="O170" s="71">
        <f t="shared" si="71"/>
        <v>9.5084768046409724</v>
      </c>
    </row>
    <row r="171" spans="1:15" ht="13.5" customHeight="1">
      <c r="A171" s="108">
        <v>950</v>
      </c>
      <c r="B171" s="83">
        <f t="shared" si="60"/>
        <v>3.5277386901365135</v>
      </c>
      <c r="C171" s="63">
        <f t="shared" si="61"/>
        <v>3954.8395276235915</v>
      </c>
      <c r="D171" s="63">
        <f t="shared" si="62"/>
        <v>4519.2777180454341</v>
      </c>
      <c r="E171" s="71">
        <f t="shared" si="63"/>
        <v>9.6642524463248147</v>
      </c>
      <c r="G171" s="76">
        <f t="shared" si="64"/>
        <v>3.3201962100870919</v>
      </c>
      <c r="H171" s="63">
        <f t="shared" si="65"/>
        <v>3954.8118828641841</v>
      </c>
      <c r="I171" s="63">
        <f t="shared" si="66"/>
        <v>4519.2452385789893</v>
      </c>
      <c r="J171" s="71">
        <f t="shared" si="67"/>
        <v>9.636250004899205</v>
      </c>
      <c r="L171" s="91">
        <f t="shared" si="68"/>
        <v>3.1357140048532481</v>
      </c>
      <c r="M171" s="63">
        <f t="shared" si="69"/>
        <v>3954.784237592447</v>
      </c>
      <c r="N171" s="63">
        <f t="shared" si="70"/>
        <v>4519.212758466032</v>
      </c>
      <c r="O171" s="71">
        <f t="shared" si="71"/>
        <v>9.6098473081040989</v>
      </c>
    </row>
    <row r="172" spans="1:15" ht="13.5" customHeight="1">
      <c r="A172" s="108">
        <v>1000</v>
      </c>
      <c r="B172" s="83">
        <f t="shared" si="60"/>
        <v>3.6720718323855901</v>
      </c>
      <c r="C172" s="63">
        <f t="shared" si="61"/>
        <v>4054.8278026419348</v>
      </c>
      <c r="D172" s="63">
        <f t="shared" si="62"/>
        <v>4642.3592958236295</v>
      </c>
      <c r="E172" s="71">
        <f t="shared" si="63"/>
        <v>9.7628724829206917</v>
      </c>
      <c r="G172" s="76">
        <f t="shared" si="64"/>
        <v>3.4560454204893141</v>
      </c>
      <c r="H172" s="63">
        <f t="shared" si="65"/>
        <v>4054.802371881653</v>
      </c>
      <c r="I172" s="63">
        <f t="shared" si="66"/>
        <v>4642.3300933648361</v>
      </c>
      <c r="J172" s="71">
        <f t="shared" si="67"/>
        <v>9.7348726683938231</v>
      </c>
      <c r="L172" s="91">
        <f t="shared" si="68"/>
        <v>3.2640219427205004</v>
      </c>
      <c r="M172" s="63">
        <f t="shared" si="69"/>
        <v>4054.7769407495362</v>
      </c>
      <c r="N172" s="63">
        <f t="shared" si="70"/>
        <v>4642.3008904392264</v>
      </c>
      <c r="O172" s="71">
        <f t="shared" si="71"/>
        <v>9.708472598641622</v>
      </c>
    </row>
    <row r="173" spans="1:15" ht="13.5" customHeight="1">
      <c r="A173" s="108">
        <v>1050</v>
      </c>
      <c r="B173" s="83">
        <f t="shared" si="60"/>
        <v>3.816392828289453</v>
      </c>
      <c r="C173" s="63">
        <f t="shared" si="61"/>
        <v>4156.4303681500214</v>
      </c>
      <c r="D173" s="63">
        <f t="shared" si="62"/>
        <v>4767.0532206763337</v>
      </c>
      <c r="E173" s="71">
        <f t="shared" si="63"/>
        <v>9.8589355167747037</v>
      </c>
      <c r="G173" s="76">
        <f t="shared" si="64"/>
        <v>3.5918824839514123</v>
      </c>
      <c r="H173" s="63">
        <f t="shared" si="65"/>
        <v>4156.4069079618648</v>
      </c>
      <c r="I173" s="63">
        <f t="shared" si="66"/>
        <v>4767.0269302336046</v>
      </c>
      <c r="J173" s="71">
        <f t="shared" si="67"/>
        <v>9.8309379465633224</v>
      </c>
      <c r="L173" s="91">
        <f t="shared" si="68"/>
        <v>3.3923177330529235</v>
      </c>
      <c r="M173" s="63">
        <f t="shared" si="69"/>
        <v>4156.3834475004887</v>
      </c>
      <c r="N173" s="63">
        <f t="shared" si="70"/>
        <v>4767.0006394500142</v>
      </c>
      <c r="O173" s="71">
        <f t="shared" si="71"/>
        <v>9.8045401212237557</v>
      </c>
    </row>
    <row r="174" spans="1:15" ht="13.5" customHeight="1">
      <c r="A174" s="108">
        <v>1100</v>
      </c>
      <c r="B174" s="83">
        <f t="shared" si="60"/>
        <v>3.9607034160370471</v>
      </c>
      <c r="C174" s="63">
        <f t="shared" si="61"/>
        <v>4259.6067204040601</v>
      </c>
      <c r="D174" s="63">
        <f t="shared" si="62"/>
        <v>4893.3192669699874</v>
      </c>
      <c r="E174" s="71">
        <f t="shared" si="63"/>
        <v>9.9526014527101108</v>
      </c>
      <c r="G174" s="76">
        <f t="shared" si="64"/>
        <v>3.727709138853545</v>
      </c>
      <c r="H174" s="63">
        <f t="shared" si="65"/>
        <v>4259.5850222849513</v>
      </c>
      <c r="I174" s="63">
        <f t="shared" si="66"/>
        <v>4893.2955758900534</v>
      </c>
      <c r="J174" s="71">
        <f t="shared" si="67"/>
        <v>9.9246058114799567</v>
      </c>
      <c r="L174" s="91">
        <f t="shared" si="68"/>
        <v>3.520603114421859</v>
      </c>
      <c r="M174" s="63">
        <f t="shared" si="69"/>
        <v>4259.5633239627741</v>
      </c>
      <c r="N174" s="63">
        <f t="shared" si="70"/>
        <v>4893.2718845587087</v>
      </c>
      <c r="O174" s="71">
        <f t="shared" si="71"/>
        <v>9.8982099151880458</v>
      </c>
    </row>
    <row r="175" spans="1:15" ht="13.5" customHeight="1">
      <c r="A175" s="108">
        <v>1150</v>
      </c>
      <c r="B175" s="83">
        <f t="shared" si="60"/>
        <v>4.1050050334250212</v>
      </c>
      <c r="C175" s="63">
        <f t="shared" si="61"/>
        <v>4364.3100768309259</v>
      </c>
      <c r="D175" s="63">
        <f t="shared" si="62"/>
        <v>5021.1108821789294</v>
      </c>
      <c r="E175" s="71">
        <f t="shared" si="63"/>
        <v>10.044008500318764</v>
      </c>
      <c r="G175" s="76">
        <f t="shared" si="64"/>
        <v>3.8635268231182267</v>
      </c>
      <c r="H175" s="63">
        <f t="shared" si="65"/>
        <v>4364.2899611392113</v>
      </c>
      <c r="I175" s="63">
        <f t="shared" si="66"/>
        <v>5021.0895210693097</v>
      </c>
      <c r="J175" s="71">
        <f t="shared" si="67"/>
        <v>10.01601452626636</v>
      </c>
      <c r="L175" s="91">
        <f t="shared" si="68"/>
        <v>3.6488795248756647</v>
      </c>
      <c r="M175" s="63">
        <f t="shared" si="69"/>
        <v>4364.269845294958</v>
      </c>
      <c r="N175" s="63">
        <f t="shared" si="70"/>
        <v>5021.0681597725779</v>
      </c>
      <c r="O175" s="71">
        <f t="shared" si="71"/>
        <v>9.9896202971982415</v>
      </c>
    </row>
    <row r="176" spans="1:15" ht="13.5" customHeight="1">
      <c r="A176" s="108">
        <v>1200</v>
      </c>
      <c r="B176" s="83">
        <f t="shared" si="60"/>
        <v>4.2492988781352246</v>
      </c>
      <c r="C176" s="63">
        <f t="shared" si="61"/>
        <v>4470.4893188628484</v>
      </c>
      <c r="D176" s="63">
        <f t="shared" si="62"/>
        <v>5150.3771393644838</v>
      </c>
      <c r="E176" s="71">
        <f t="shared" si="63"/>
        <v>10.133277521750005</v>
      </c>
      <c r="G176" s="76">
        <f t="shared" si="64"/>
        <v>3.9993367345114303</v>
      </c>
      <c r="H176" s="63">
        <f t="shared" si="65"/>
        <v>4470.4706299810841</v>
      </c>
      <c r="I176" s="63">
        <f t="shared" si="66"/>
        <v>5150.3578748480268</v>
      </c>
      <c r="J176" s="71">
        <f t="shared" si="67"/>
        <v>10.105284996046871</v>
      </c>
      <c r="L176" s="91">
        <f t="shared" si="68"/>
        <v>3.7771481622644147</v>
      </c>
      <c r="M176" s="63">
        <f t="shared" si="69"/>
        <v>4470.4519409835993</v>
      </c>
      <c r="N176" s="63">
        <f t="shared" si="70"/>
        <v>5150.3386101911947</v>
      </c>
      <c r="O176" s="71">
        <f t="shared" si="71"/>
        <v>10.078892215360323</v>
      </c>
    </row>
    <row r="177" spans="1:18" ht="13.5" customHeight="1">
      <c r="A177" s="108">
        <v>1250</v>
      </c>
      <c r="B177" s="83">
        <f t="shared" si="60"/>
        <v>4.3935859543376212</v>
      </c>
      <c r="C177" s="63">
        <f t="shared" si="61"/>
        <v>4578.0905515176064</v>
      </c>
      <c r="D177" s="63">
        <f t="shared" si="62"/>
        <v>5281.0643042116262</v>
      </c>
      <c r="E177" s="71">
        <f t="shared" si="63"/>
        <v>10.220515395892834</v>
      </c>
      <c r="G177" s="76">
        <f t="shared" si="64"/>
        <v>4.1351398772601371</v>
      </c>
      <c r="H177" s="63">
        <f t="shared" si="65"/>
        <v>4578.0731539596363</v>
      </c>
      <c r="I177" s="63">
        <f t="shared" si="66"/>
        <v>5281.0469330938604</v>
      </c>
      <c r="J177" s="71">
        <f t="shared" si="67"/>
        <v>10.192524134483795</v>
      </c>
      <c r="L177" s="91">
        <f t="shared" si="68"/>
        <v>3.9054100308720918</v>
      </c>
      <c r="M177" s="63">
        <f t="shared" si="69"/>
        <v>4578.0557563130633</v>
      </c>
      <c r="N177" s="63">
        <f t="shared" si="70"/>
        <v>5281.0295618700402</v>
      </c>
      <c r="O177" s="71">
        <f t="shared" si="71"/>
        <v>10.166132618114275</v>
      </c>
    </row>
    <row r="178" spans="1:18" ht="13.5" customHeight="1">
      <c r="A178" s="108">
        <v>1300</v>
      </c>
      <c r="B178" s="83">
        <f t="shared" si="60"/>
        <v>4.5378671090593299</v>
      </c>
      <c r="C178" s="63">
        <f t="shared" si="61"/>
        <v>4687.0583651255374</v>
      </c>
      <c r="D178" s="63">
        <f t="shared" si="62"/>
        <v>5413.11710257503</v>
      </c>
      <c r="E178" s="71">
        <f t="shared" si="63"/>
        <v>10.305817645288322</v>
      </c>
      <c r="G178" s="76">
        <f t="shared" si="64"/>
        <v>4.2709370984306227</v>
      </c>
      <c r="H178" s="63">
        <f t="shared" si="65"/>
        <v>4687.0421403786759</v>
      </c>
      <c r="I178" s="63">
        <f t="shared" si="66"/>
        <v>5413.1014471118806</v>
      </c>
      <c r="J178" s="71">
        <f t="shared" si="67"/>
        <v>10.277827492461471</v>
      </c>
      <c r="L178" s="91">
        <f t="shared" si="68"/>
        <v>4.0336659778041151</v>
      </c>
      <c r="M178" s="63">
        <f t="shared" si="69"/>
        <v>4687.0259155633867</v>
      </c>
      <c r="N178" s="63">
        <f t="shared" si="70"/>
        <v>5413.0857915681272</v>
      </c>
      <c r="O178" s="71">
        <f t="shared" si="71"/>
        <v>10.25143708469059</v>
      </c>
    </row>
    <row r="179" spans="1:18" ht="13.5" customHeight="1">
      <c r="A179" s="108">
        <v>1350</v>
      </c>
      <c r="B179" s="83">
        <f t="shared" si="60"/>
        <v>4.6821430608140124</v>
      </c>
      <c r="C179" s="63">
        <f t="shared" si="61"/>
        <v>4797.3368635249753</v>
      </c>
      <c r="D179" s="63">
        <f t="shared" si="62"/>
        <v>5546.4797532552175</v>
      </c>
      <c r="E179" s="71">
        <f t="shared" si="63"/>
        <v>10.389270504813574</v>
      </c>
      <c r="G179" s="76">
        <f t="shared" si="64"/>
        <v>4.4067291165637705</v>
      </c>
      <c r="H179" s="63">
        <f t="shared" si="65"/>
        <v>4797.3217074697359</v>
      </c>
      <c r="I179" s="63">
        <f t="shared" si="66"/>
        <v>5546.4656572855774</v>
      </c>
      <c r="J179" s="71">
        <f t="shared" si="67"/>
        <v>10.361281328117007</v>
      </c>
      <c r="L179" s="91">
        <f t="shared" si="68"/>
        <v>4.161916721628578</v>
      </c>
      <c r="M179" s="63">
        <f t="shared" si="69"/>
        <v>4797.3065513612246</v>
      </c>
      <c r="N179" s="63">
        <f t="shared" si="70"/>
        <v>5546.4515612543673</v>
      </c>
      <c r="O179" s="71">
        <f t="shared" si="71"/>
        <v>10.334891896488331</v>
      </c>
    </row>
    <row r="180" spans="1:18" ht="13.5" customHeight="1">
      <c r="A180" s="109">
        <v>1400</v>
      </c>
      <c r="B180" s="84">
        <f t="shared" si="60"/>
        <v>4.826414422320763</v>
      </c>
      <c r="C180" s="72">
        <f t="shared" si="61"/>
        <v>4908.8705076471097</v>
      </c>
      <c r="D180" s="72">
        <f t="shared" si="62"/>
        <v>5681.0968152184314</v>
      </c>
      <c r="E180" s="73">
        <f t="shared" si="63"/>
        <v>10.470952563707737</v>
      </c>
      <c r="G180" s="77">
        <f t="shared" si="64"/>
        <v>4.542516544397813</v>
      </c>
      <c r="H180" s="72">
        <f t="shared" si="65"/>
        <v>4908.8563284345419</v>
      </c>
      <c r="I180" s="72">
        <f t="shared" si="66"/>
        <v>5681.0841409821696</v>
      </c>
      <c r="J180" s="73">
        <f t="shared" si="67"/>
        <v>10.44296424989971</v>
      </c>
      <c r="L180" s="92">
        <f t="shared" si="68"/>
        <v>4.2901628751028378</v>
      </c>
      <c r="M180" s="72">
        <f t="shared" si="69"/>
        <v>4908.8421491801791</v>
      </c>
      <c r="N180" s="72">
        <f t="shared" si="70"/>
        <v>5681.0714666986896</v>
      </c>
      <c r="O180" s="73">
        <f t="shared" si="71"/>
        <v>10.416575681168288</v>
      </c>
      <c r="R180" s="132"/>
    </row>
    <row r="185" spans="1:18" ht="35" thickBot="1">
      <c r="A185" s="106" t="s">
        <v>266</v>
      </c>
      <c r="B185" s="93" t="s">
        <v>273</v>
      </c>
      <c r="C185" s="94" t="s">
        <v>253</v>
      </c>
      <c r="D185" s="95" t="s">
        <v>254</v>
      </c>
      <c r="E185" s="96" t="s">
        <v>259</v>
      </c>
      <c r="F185" s="97"/>
      <c r="G185" s="98" t="s">
        <v>273</v>
      </c>
      <c r="H185" s="94" t="s">
        <v>253</v>
      </c>
      <c r="I185" s="95" t="s">
        <v>254</v>
      </c>
      <c r="J185" s="96" t="s">
        <v>259</v>
      </c>
      <c r="K185" s="97"/>
      <c r="L185" s="98" t="s">
        <v>273</v>
      </c>
      <c r="M185" s="94" t="s">
        <v>253</v>
      </c>
      <c r="N185" s="95" t="s">
        <v>254</v>
      </c>
      <c r="O185" s="96" t="s">
        <v>259</v>
      </c>
    </row>
    <row r="186" spans="1:18" ht="13.5" customHeight="1" thickBot="1">
      <c r="A186" s="69"/>
      <c r="B186" s="66" t="s">
        <v>274</v>
      </c>
      <c r="C186" s="67">
        <v>190</v>
      </c>
      <c r="D186" s="66" t="s">
        <v>275</v>
      </c>
      <c r="E186" s="70">
        <f>Tsat_p(C186/100)</f>
        <v>118.59748402090025</v>
      </c>
      <c r="G186" s="74" t="s">
        <v>274</v>
      </c>
      <c r="H186" s="67">
        <v>200</v>
      </c>
      <c r="I186" s="66" t="s">
        <v>275</v>
      </c>
      <c r="J186" s="70">
        <f>Tsat_p(H186/100)</f>
        <v>120.2115459364889</v>
      </c>
      <c r="L186" s="74" t="s">
        <v>274</v>
      </c>
      <c r="M186" s="67">
        <v>250</v>
      </c>
      <c r="N186" s="66" t="s">
        <v>275</v>
      </c>
      <c r="O186" s="70">
        <f>Tsat_p(M186/100)</f>
        <v>127.41362925665578</v>
      </c>
    </row>
    <row r="187" spans="1:18" ht="13.5" customHeight="1" thickBot="1">
      <c r="A187" s="111" t="s">
        <v>276</v>
      </c>
      <c r="B187" s="110">
        <f>vV_p(C186/100)</f>
        <v>0.92929932133922533</v>
      </c>
      <c r="C187" s="68">
        <f>uV_p(C186/100)</f>
        <v>2527.3233598157854</v>
      </c>
      <c r="D187" s="68">
        <f>hV_p(C186/100)</f>
        <v>2703.8902308702382</v>
      </c>
      <c r="E187" s="78">
        <f>sV_p(C186/100)</f>
        <v>7.1439762669610687</v>
      </c>
      <c r="G187" s="75">
        <f>vV_p(H186/100)</f>
        <v>0.88573506508164468</v>
      </c>
      <c r="H187" s="68">
        <f>uV_p(H186/100)</f>
        <v>2529.0943283579295</v>
      </c>
      <c r="I187" s="68">
        <f>hV_p(H186/100)</f>
        <v>2706.2413413742584</v>
      </c>
      <c r="J187" s="78">
        <f>sV_p(H186/100)</f>
        <v>7.1268563914686078</v>
      </c>
      <c r="L187" s="75">
        <f>vV_p(M186/100)</f>
        <v>0.71869694766007186</v>
      </c>
      <c r="M187" s="68">
        <f>uV_p(M186/100)</f>
        <v>2536.8260188250588</v>
      </c>
      <c r="N187" s="68">
        <f>hV_p(M186/100)</f>
        <v>2716.5002557400767</v>
      </c>
      <c r="O187" s="79">
        <f>sV_p(M186/100)</f>
        <v>7.0524058279170774</v>
      </c>
    </row>
    <row r="188" spans="1:18" ht="13.5" customHeight="1">
      <c r="A188" s="108">
        <v>150</v>
      </c>
      <c r="B188" s="83">
        <f t="shared" ref="B188:B215" si="72">v_pT($C$186/100,$A188)</f>
        <v>1.0113236469014939</v>
      </c>
      <c r="C188" s="63">
        <f>u_pT($C$186/100,$A188)</f>
        <v>2577.7052020014903</v>
      </c>
      <c r="D188" s="63">
        <f>h_pt($C$186/100,$A188)</f>
        <v>2769.8566949127744</v>
      </c>
      <c r="E188" s="71">
        <f>s_pT($C$186/100,$A188)</f>
        <v>7.3060087460032657</v>
      </c>
      <c r="G188" s="76">
        <f>v_pT($H$186/100,$A188)</f>
        <v>0.95989405155747154</v>
      </c>
      <c r="H188" s="63">
        <f>u_pT($H$186/100,$A188)</f>
        <v>2577.1101109963047</v>
      </c>
      <c r="I188" s="63">
        <f>h_pt($H$186/100,$A188)</f>
        <v>2769.088921307799</v>
      </c>
      <c r="J188" s="71">
        <f>s_pT($H$186/100,$A188)</f>
        <v>7.2809125176904868</v>
      </c>
      <c r="L188" s="76">
        <f>v_pT($M$186/100,$A188)</f>
        <v>0.7644162588746275</v>
      </c>
      <c r="M188" s="63">
        <f>u_pT($M$186/100,$A188)</f>
        <v>2574.0850391224694</v>
      </c>
      <c r="N188" s="63">
        <f>h_pt($M$186/100,$A188)</f>
        <v>2765.1891038411259</v>
      </c>
      <c r="O188" s="71">
        <f>s_pT($M$186/100,$A188)</f>
        <v>7.1706796574804574</v>
      </c>
    </row>
    <row r="189" spans="1:18" ht="13.5" customHeight="1">
      <c r="A189" s="108">
        <v>200</v>
      </c>
      <c r="B189" s="83">
        <f t="shared" si="72"/>
        <v>1.1379969639223833</v>
      </c>
      <c r="C189" s="63">
        <f t="shared" ref="C189:C215" si="73">u_pT($C$186/100,$A189)</f>
        <v>2655.0353283216214</v>
      </c>
      <c r="D189" s="63">
        <f t="shared" ref="D189:D215" si="74">h_pt($C$186/100,$A189)</f>
        <v>2871.2547514668749</v>
      </c>
      <c r="E189" s="71">
        <f t="shared" ref="E189:E215" si="75">s_pT($C$186/100,$A189)</f>
        <v>7.5325520658532525</v>
      </c>
      <c r="G189" s="76">
        <f t="shared" ref="G189:G215" si="76">v_pT($H$186/100,$A189)</f>
        <v>1.0805187412682078</v>
      </c>
      <c r="H189" s="63">
        <f t="shared" ref="H189:H215" si="77">u_pT($H$186/100,$A189)</f>
        <v>2654.6755355358814</v>
      </c>
      <c r="I189" s="63">
        <f t="shared" ref="I189:I215" si="78">h_pt($H$186/100,$A189)</f>
        <v>2870.7792837895231</v>
      </c>
      <c r="J189" s="71">
        <f t="shared" ref="J189:J215" si="79">s_pT($H$186/100,$A189)</f>
        <v>7.5081134439772184</v>
      </c>
      <c r="L189" s="76">
        <f t="shared" ref="L189:L215" si="80">v_pT($M$186/100,$A189)</f>
        <v>0.86208667587510934</v>
      </c>
      <c r="M189" s="63">
        <f t="shared" ref="M189:M215" si="81">u_pT($M$186/100,$A189)</f>
        <v>2652.8605261968946</v>
      </c>
      <c r="N189" s="63">
        <f t="shared" ref="N189:N215" si="82">h_pt($M$186/100,$A189)</f>
        <v>2868.3821951656723</v>
      </c>
      <c r="O189" s="71">
        <f t="shared" ref="O189:O215" si="83">s_pT($M$186/100,$A189)</f>
        <v>7.4012618514520447</v>
      </c>
    </row>
    <row r="190" spans="1:18" ht="13.5" customHeight="1">
      <c r="A190" s="108">
        <v>250</v>
      </c>
      <c r="B190" s="83">
        <f t="shared" si="72"/>
        <v>1.2624528005640925</v>
      </c>
      <c r="C190" s="63">
        <f t="shared" si="73"/>
        <v>2731.7232590708704</v>
      </c>
      <c r="D190" s="63">
        <f t="shared" si="74"/>
        <v>2971.5892911780479</v>
      </c>
      <c r="E190" s="71">
        <f t="shared" si="75"/>
        <v>7.7341371958342409</v>
      </c>
      <c r="G190" s="76">
        <f t="shared" si="76"/>
        <v>1.1989094928070403</v>
      </c>
      <c r="H190" s="63">
        <f t="shared" si="77"/>
        <v>2731.4774258473622</v>
      </c>
      <c r="I190" s="63">
        <f t="shared" si="78"/>
        <v>2971.2593244087702</v>
      </c>
      <c r="J190" s="71">
        <f t="shared" si="79"/>
        <v>7.7099924058841465</v>
      </c>
      <c r="L190" s="76">
        <f t="shared" si="80"/>
        <v>0.95743939417300106</v>
      </c>
      <c r="M190" s="63">
        <f t="shared" si="81"/>
        <v>2730.2422844507687</v>
      </c>
      <c r="N190" s="63">
        <f t="shared" si="82"/>
        <v>2969.6021329940186</v>
      </c>
      <c r="O190" s="71">
        <f t="shared" si="83"/>
        <v>7.6046350903899818</v>
      </c>
    </row>
    <row r="191" spans="1:18" ht="13.5" customHeight="1">
      <c r="A191" s="108">
        <v>300</v>
      </c>
      <c r="B191" s="83">
        <f t="shared" si="72"/>
        <v>1.3858443670030782</v>
      </c>
      <c r="C191" s="63">
        <f t="shared" si="73"/>
        <v>2809.0202516703212</v>
      </c>
      <c r="D191" s="63">
        <f t="shared" si="74"/>
        <v>3072.3306814009061</v>
      </c>
      <c r="E191" s="71">
        <f t="shared" si="75"/>
        <v>7.9180380986053311</v>
      </c>
      <c r="G191" s="76">
        <f t="shared" si="76"/>
        <v>1.3162310080819761</v>
      </c>
      <c r="H191" s="63">
        <f t="shared" si="77"/>
        <v>2808.8379759988038</v>
      </c>
      <c r="I191" s="63">
        <f t="shared" si="78"/>
        <v>3072.0841776151992</v>
      </c>
      <c r="J191" s="71">
        <f t="shared" si="79"/>
        <v>7.8940462462435015</v>
      </c>
      <c r="L191" s="76">
        <f t="shared" si="80"/>
        <v>1.051697957608688</v>
      </c>
      <c r="M191" s="63">
        <f t="shared" si="81"/>
        <v>2807.9242061906202</v>
      </c>
      <c r="N191" s="63">
        <f t="shared" si="82"/>
        <v>3070.8486955927924</v>
      </c>
      <c r="O191" s="71">
        <f t="shared" si="83"/>
        <v>7.7894617014423488</v>
      </c>
    </row>
    <row r="192" spans="1:18" ht="13.5" customHeight="1">
      <c r="A192" s="108">
        <v>350</v>
      </c>
      <c r="B192" s="83">
        <f t="shared" si="72"/>
        <v>1.5086490380944209</v>
      </c>
      <c r="C192" s="63">
        <f t="shared" si="73"/>
        <v>2887.4410932999176</v>
      </c>
      <c r="D192" s="63">
        <f t="shared" si="74"/>
        <v>3174.0844105378578</v>
      </c>
      <c r="E192" s="71">
        <f t="shared" si="75"/>
        <v>8.0882374515870357</v>
      </c>
      <c r="G192" s="76">
        <f t="shared" si="76"/>
        <v>1.4329639805732322</v>
      </c>
      <c r="H192" s="63">
        <f t="shared" si="77"/>
        <v>2887.2986302652853</v>
      </c>
      <c r="I192" s="63">
        <f t="shared" si="78"/>
        <v>3173.891426379932</v>
      </c>
      <c r="J192" s="71">
        <f t="shared" si="79"/>
        <v>8.0643353739703123</v>
      </c>
      <c r="L192" s="76">
        <f t="shared" si="80"/>
        <v>1.1453597094858583</v>
      </c>
      <c r="M192" s="63">
        <f t="shared" si="81"/>
        <v>2886.5852787178196</v>
      </c>
      <c r="N192" s="63">
        <f t="shared" si="82"/>
        <v>3172.9252060892841</v>
      </c>
      <c r="O192" s="71">
        <f t="shared" si="83"/>
        <v>7.9602025036722255</v>
      </c>
    </row>
    <row r="193" spans="1:15" ht="13.5" customHeight="1">
      <c r="A193" s="108">
        <v>400</v>
      </c>
      <c r="B193" s="83">
        <f t="shared" si="72"/>
        <v>1.6310937370239833</v>
      </c>
      <c r="C193" s="63">
        <f t="shared" si="73"/>
        <v>2967.2319573614868</v>
      </c>
      <c r="D193" s="63">
        <f t="shared" si="74"/>
        <v>3277.1397673960437</v>
      </c>
      <c r="E193" s="71">
        <f t="shared" si="75"/>
        <v>8.247301747055019</v>
      </c>
      <c r="G193" s="76">
        <f t="shared" si="76"/>
        <v>1.5493363920583811</v>
      </c>
      <c r="H193" s="63">
        <f t="shared" si="77"/>
        <v>2967.1167409862492</v>
      </c>
      <c r="I193" s="63">
        <f t="shared" si="78"/>
        <v>3276.9840193979253</v>
      </c>
      <c r="J193" s="71">
        <f t="shared" si="79"/>
        <v>8.2234572696646335</v>
      </c>
      <c r="L193" s="76">
        <f t="shared" si="80"/>
        <v>1.2386579441794958</v>
      </c>
      <c r="M193" s="63">
        <f t="shared" si="81"/>
        <v>2966.5401684422709</v>
      </c>
      <c r="N193" s="63">
        <f t="shared" si="82"/>
        <v>3276.204654487145</v>
      </c>
      <c r="O193" s="71">
        <f t="shared" si="83"/>
        <v>8.1196134475151922</v>
      </c>
    </row>
    <row r="194" spans="1:15" ht="13.5" customHeight="1">
      <c r="A194" s="108">
        <v>450</v>
      </c>
      <c r="B194" s="83">
        <f t="shared" si="72"/>
        <v>1.7533001083655086</v>
      </c>
      <c r="C194" s="63">
        <f t="shared" si="73"/>
        <v>3048.5312017781444</v>
      </c>
      <c r="D194" s="63">
        <f t="shared" si="74"/>
        <v>3381.6582223675905</v>
      </c>
      <c r="E194" s="71">
        <f t="shared" si="75"/>
        <v>8.3970605013868056</v>
      </c>
      <c r="G194" s="76">
        <f t="shared" si="76"/>
        <v>1.6654702481926555</v>
      </c>
      <c r="H194" s="63">
        <f t="shared" si="77"/>
        <v>3048.4358353378007</v>
      </c>
      <c r="I194" s="63">
        <f t="shared" si="78"/>
        <v>3381.5298849763321</v>
      </c>
      <c r="J194" s="71">
        <f t="shared" si="79"/>
        <v>8.3732553691427007</v>
      </c>
      <c r="L194" s="76">
        <f t="shared" si="80"/>
        <v>1.3317164800706824</v>
      </c>
      <c r="M194" s="63">
        <f t="shared" si="81"/>
        <v>3047.9587481808048</v>
      </c>
      <c r="N194" s="63">
        <f t="shared" si="82"/>
        <v>3380.8878681984752</v>
      </c>
      <c r="O194" s="71">
        <f t="shared" si="83"/>
        <v>8.2696086975547143</v>
      </c>
    </row>
    <row r="195" spans="1:15" ht="13.5" customHeight="1">
      <c r="A195" s="108">
        <v>500</v>
      </c>
      <c r="B195" s="83">
        <f t="shared" si="72"/>
        <v>1.8753400749088638</v>
      </c>
      <c r="C195" s="63">
        <f t="shared" si="73"/>
        <v>3131.428149758628</v>
      </c>
      <c r="D195" s="63">
        <f t="shared" si="74"/>
        <v>3487.7427639913121</v>
      </c>
      <c r="E195" s="71">
        <f t="shared" si="75"/>
        <v>8.5388971692322198</v>
      </c>
      <c r="G195" s="76">
        <f t="shared" si="76"/>
        <v>1.781437603644114</v>
      </c>
      <c r="H195" s="63">
        <f t="shared" si="77"/>
        <v>3131.3478687617853</v>
      </c>
      <c r="I195" s="63">
        <f t="shared" si="78"/>
        <v>3487.6353894906083</v>
      </c>
      <c r="J195" s="71">
        <f t="shared" si="79"/>
        <v>8.5151201065686806</v>
      </c>
      <c r="L195" s="76">
        <f t="shared" si="80"/>
        <v>1.4246080340142888</v>
      </c>
      <c r="M195" s="63">
        <f t="shared" si="81"/>
        <v>3130.9463185662376</v>
      </c>
      <c r="N195" s="63">
        <f t="shared" si="82"/>
        <v>3487.0983270698093</v>
      </c>
      <c r="O195" s="71">
        <f t="shared" si="83"/>
        <v>8.4116139706821134</v>
      </c>
    </row>
    <row r="196" spans="1:15" ht="13.5" customHeight="1">
      <c r="A196" s="108">
        <v>550</v>
      </c>
      <c r="B196" s="83">
        <f t="shared" si="72"/>
        <v>1.9972594773973962</v>
      </c>
      <c r="C196" s="63">
        <f t="shared" si="73"/>
        <v>3215.9849863931627</v>
      </c>
      <c r="D196" s="63">
        <f t="shared" si="74"/>
        <v>3595.4642870986681</v>
      </c>
      <c r="E196" s="71">
        <f t="shared" si="75"/>
        <v>8.6738944450293971</v>
      </c>
      <c r="G196" s="76">
        <f t="shared" si="76"/>
        <v>1.8972843510741779</v>
      </c>
      <c r="H196" s="63">
        <f t="shared" si="77"/>
        <v>3215.9164970867778</v>
      </c>
      <c r="I196" s="63">
        <f t="shared" si="78"/>
        <v>3595.3733673016136</v>
      </c>
      <c r="J196" s="71">
        <f t="shared" si="79"/>
        <v>8.650138030110039</v>
      </c>
      <c r="L196" s="76">
        <f t="shared" si="80"/>
        <v>1.5173787593484815</v>
      </c>
      <c r="M196" s="63">
        <f t="shared" si="81"/>
        <v>3215.5739602187145</v>
      </c>
      <c r="N196" s="63">
        <f t="shared" si="82"/>
        <v>3594.9186500558349</v>
      </c>
      <c r="O196" s="71">
        <f t="shared" si="83"/>
        <v>8.5467352230468574</v>
      </c>
    </row>
    <row r="197" spans="1:15" ht="13.5" customHeight="1">
      <c r="A197" s="108">
        <v>600</v>
      </c>
      <c r="B197" s="83">
        <f t="shared" si="72"/>
        <v>2.1190891957479407</v>
      </c>
      <c r="C197" s="63">
        <f t="shared" si="73"/>
        <v>3302.2448883164648</v>
      </c>
      <c r="D197" s="63">
        <f t="shared" si="74"/>
        <v>3704.8718355085734</v>
      </c>
      <c r="E197" s="71">
        <f t="shared" si="75"/>
        <v>8.8029174615968984</v>
      </c>
      <c r="G197" s="76">
        <f t="shared" si="76"/>
        <v>2.0130413925693427</v>
      </c>
      <c r="H197" s="63">
        <f t="shared" si="77"/>
        <v>3302.1857912608561</v>
      </c>
      <c r="I197" s="63">
        <f t="shared" si="78"/>
        <v>3704.794069774724</v>
      </c>
      <c r="J197" s="71">
        <f t="shared" si="79"/>
        <v>8.7791765767849821</v>
      </c>
      <c r="L197" s="76">
        <f t="shared" si="80"/>
        <v>1.610059669437504</v>
      </c>
      <c r="M197" s="63">
        <f t="shared" si="81"/>
        <v>3301.8902447366336</v>
      </c>
      <c r="N197" s="63">
        <f t="shared" si="82"/>
        <v>3704.4051620960095</v>
      </c>
      <c r="O197" s="71">
        <f t="shared" si="83"/>
        <v>8.6758514666800384</v>
      </c>
    </row>
    <row r="198" spans="1:15" ht="13.5" customHeight="1">
      <c r="A198" s="108">
        <v>650</v>
      </c>
      <c r="B198" s="83">
        <f t="shared" si="72"/>
        <v>2.2408508873821029</v>
      </c>
      <c r="C198" s="63">
        <f t="shared" si="73"/>
        <v>3390.2354001444678</v>
      </c>
      <c r="D198" s="63">
        <f t="shared" si="74"/>
        <v>3815.9970687470673</v>
      </c>
      <c r="E198" s="71">
        <f t="shared" si="75"/>
        <v>8.9266673060220398</v>
      </c>
      <c r="G198" s="76">
        <f t="shared" si="76"/>
        <v>2.1287303957956958</v>
      </c>
      <c r="H198" s="63">
        <f t="shared" si="77"/>
        <v>3390.1838803810956</v>
      </c>
      <c r="I198" s="63">
        <f t="shared" si="78"/>
        <v>3815.9299595402344</v>
      </c>
      <c r="J198" s="71">
        <f t="shared" si="79"/>
        <v>8.9029383005327389</v>
      </c>
      <c r="L198" s="76">
        <f t="shared" si="80"/>
        <v>1.7026724833449485</v>
      </c>
      <c r="M198" s="63">
        <f t="shared" si="81"/>
        <v>3389.9262364497904</v>
      </c>
      <c r="N198" s="63">
        <f t="shared" si="82"/>
        <v>3815.5943572860283</v>
      </c>
      <c r="O198" s="71">
        <f t="shared" si="83"/>
        <v>8.7996726124814515</v>
      </c>
    </row>
    <row r="199" spans="1:15" ht="13.5" customHeight="1">
      <c r="A199" s="108">
        <v>700</v>
      </c>
      <c r="B199" s="83">
        <f t="shared" si="72"/>
        <v>2.3625601986461082</v>
      </c>
      <c r="C199" s="63">
        <f t="shared" si="73"/>
        <v>3479.9709038288265</v>
      </c>
      <c r="D199" s="63">
        <f t="shared" si="74"/>
        <v>3928.8573415715869</v>
      </c>
      <c r="E199" s="71">
        <f t="shared" si="75"/>
        <v>9.0457189210797129</v>
      </c>
      <c r="G199" s="76">
        <f t="shared" si="76"/>
        <v>2.2443670121366868</v>
      </c>
      <c r="H199" s="63">
        <f t="shared" si="77"/>
        <v>3479.9255511339361</v>
      </c>
      <c r="I199" s="63">
        <f t="shared" si="78"/>
        <v>3928.7989535612737</v>
      </c>
      <c r="J199" s="71">
        <f t="shared" si="79"/>
        <v>9.0219991237662445</v>
      </c>
      <c r="L199" s="76">
        <f t="shared" si="80"/>
        <v>1.7952328777166511</v>
      </c>
      <c r="M199" s="63">
        <f t="shared" si="81"/>
        <v>3479.6987519407267</v>
      </c>
      <c r="N199" s="63">
        <f t="shared" si="82"/>
        <v>3928.5069713698899</v>
      </c>
      <c r="O199" s="71">
        <f t="shared" si="83"/>
        <v>8.9187794914766378</v>
      </c>
    </row>
    <row r="200" spans="1:15" ht="13.5" customHeight="1">
      <c r="A200" s="108">
        <v>750</v>
      </c>
      <c r="B200" s="83">
        <f t="shared" si="72"/>
        <v>2.4842286886822156</v>
      </c>
      <c r="C200" s="63">
        <f t="shared" si="73"/>
        <v>3571.455971924559</v>
      </c>
      <c r="D200" s="63">
        <f t="shared" si="74"/>
        <v>4043.4594227741795</v>
      </c>
      <c r="E200" s="71">
        <f t="shared" si="75"/>
        <v>9.1605501346308564</v>
      </c>
      <c r="G200" s="76">
        <f t="shared" si="76"/>
        <v>2.3599628032884339</v>
      </c>
      <c r="H200" s="63">
        <f t="shared" si="77"/>
        <v>3571.4156690456166</v>
      </c>
      <c r="I200" s="63">
        <f t="shared" si="78"/>
        <v>4043.4082297033033</v>
      </c>
      <c r="J200" s="71">
        <f t="shared" si="79"/>
        <v>9.1368375527819126</v>
      </c>
      <c r="L200" s="76">
        <f t="shared" si="80"/>
        <v>1.8877524270554211</v>
      </c>
      <c r="M200" s="63">
        <f t="shared" si="81"/>
        <v>3571.2141249369988</v>
      </c>
      <c r="N200" s="63">
        <f t="shared" si="82"/>
        <v>4043.1522317008539</v>
      </c>
      <c r="O200" s="71">
        <f t="shared" si="83"/>
        <v>9.0336540073395906</v>
      </c>
    </row>
    <row r="201" spans="1:15" ht="13.5" customHeight="1">
      <c r="A201" s="108">
        <v>800</v>
      </c>
      <c r="B201" s="83">
        <f t="shared" si="72"/>
        <v>2.6058650469877684</v>
      </c>
      <c r="C201" s="63">
        <f t="shared" si="73"/>
        <v>3664.6905113760372</v>
      </c>
      <c r="D201" s="63">
        <f t="shared" si="74"/>
        <v>4159.804870303713</v>
      </c>
      <c r="E201" s="71">
        <f t="shared" si="75"/>
        <v>9.2715653351453735</v>
      </c>
      <c r="G201" s="76">
        <f t="shared" si="76"/>
        <v>2.4755264600248079</v>
      </c>
      <c r="H201" s="63">
        <f t="shared" si="77"/>
        <v>3664.6543602784641</v>
      </c>
      <c r="I201" s="63">
        <f t="shared" si="78"/>
        <v>4159.7596522834265</v>
      </c>
      <c r="J201" s="71">
        <f t="shared" si="79"/>
        <v>9.2478584590888939</v>
      </c>
      <c r="L201" s="76">
        <f t="shared" si="80"/>
        <v>1.9802398285391147</v>
      </c>
      <c r="M201" s="63">
        <f t="shared" si="81"/>
        <v>3664.4735796542277</v>
      </c>
      <c r="N201" s="63">
        <f t="shared" si="82"/>
        <v>4159.5335367890066</v>
      </c>
      <c r="O201" s="71">
        <f t="shared" si="83"/>
        <v>9.1447034495373476</v>
      </c>
    </row>
    <row r="202" spans="1:15" ht="13.5" customHeight="1">
      <c r="A202" s="108">
        <v>850</v>
      </c>
      <c r="B202" s="83">
        <f t="shared" si="72"/>
        <v>2.7274846100110461</v>
      </c>
      <c r="C202" s="63">
        <f t="shared" si="73"/>
        <v>3759.7222197841656</v>
      </c>
      <c r="D202" s="63">
        <f t="shared" si="74"/>
        <v>4277.944295686264</v>
      </c>
      <c r="E202" s="71">
        <f t="shared" si="75"/>
        <v>9.3791559420823596</v>
      </c>
      <c r="G202" s="76">
        <f t="shared" si="76"/>
        <v>2.5910732995308523</v>
      </c>
      <c r="H202" s="63">
        <f t="shared" si="77"/>
        <v>3759.6892335234252</v>
      </c>
      <c r="I202" s="63">
        <f t="shared" si="78"/>
        <v>4277.9038934295959</v>
      </c>
      <c r="J202" s="71">
        <f t="shared" si="79"/>
        <v>9.3554533812617517</v>
      </c>
      <c r="L202" s="76">
        <f t="shared" si="80"/>
        <v>2.0727103034184444</v>
      </c>
      <c r="M202" s="63">
        <f t="shared" si="81"/>
        <v>3759.5242870151123</v>
      </c>
      <c r="N202" s="63">
        <f t="shared" si="82"/>
        <v>4277.7018628697233</v>
      </c>
      <c r="O202" s="71">
        <f t="shared" si="83"/>
        <v>9.2523199561126255</v>
      </c>
    </row>
    <row r="203" spans="1:15" ht="13.5" customHeight="1">
      <c r="A203" s="108">
        <v>900</v>
      </c>
      <c r="B203" s="83">
        <f t="shared" si="72"/>
        <v>2.8490762283595656</v>
      </c>
      <c r="C203" s="63">
        <f t="shared" si="73"/>
        <v>3856.4068908482504</v>
      </c>
      <c r="D203" s="63">
        <f t="shared" si="74"/>
        <v>4397.7313742365686</v>
      </c>
      <c r="E203" s="71">
        <f t="shared" si="75"/>
        <v>9.4834976779331406</v>
      </c>
      <c r="G203" s="76">
        <f t="shared" si="76"/>
        <v>2.7065922115672953</v>
      </c>
      <c r="H203" s="63">
        <f t="shared" si="77"/>
        <v>3856.3767439225026</v>
      </c>
      <c r="I203" s="63">
        <f t="shared" si="78"/>
        <v>4397.695186235962</v>
      </c>
      <c r="J203" s="71">
        <f t="shared" si="79"/>
        <v>9.4597987899152614</v>
      </c>
      <c r="L203" s="76">
        <f t="shared" si="80"/>
        <v>2.165152936490593</v>
      </c>
      <c r="M203" s="63">
        <f t="shared" si="81"/>
        <v>3856.2259985625424</v>
      </c>
      <c r="N203" s="63">
        <f t="shared" si="82"/>
        <v>4397.514232685191</v>
      </c>
      <c r="O203" s="71">
        <f t="shared" si="83"/>
        <v>9.3566837337772615</v>
      </c>
    </row>
    <row r="204" spans="1:15" ht="13.5" customHeight="1">
      <c r="A204" s="108">
        <v>950</v>
      </c>
      <c r="B204" s="83">
        <f t="shared" si="72"/>
        <v>2.9706509784152475</v>
      </c>
      <c r="C204" s="63">
        <f t="shared" si="73"/>
        <v>3954.7565918083828</v>
      </c>
      <c r="D204" s="63">
        <f t="shared" si="74"/>
        <v>4519.1802777072799</v>
      </c>
      <c r="E204" s="71">
        <f t="shared" si="75"/>
        <v>9.5848712765792463</v>
      </c>
      <c r="G204" s="76">
        <f t="shared" si="76"/>
        <v>2.8220942539573</v>
      </c>
      <c r="H204" s="63">
        <f t="shared" si="77"/>
        <v>3954.7289455119885</v>
      </c>
      <c r="I204" s="63">
        <f t="shared" si="78"/>
        <v>4519.1477963034495</v>
      </c>
      <c r="J204" s="71">
        <f t="shared" si="79"/>
        <v>9.5611754839616001</v>
      </c>
      <c r="L204" s="76">
        <f t="shared" si="80"/>
        <v>2.2575786931525634</v>
      </c>
      <c r="M204" s="63">
        <f t="shared" si="81"/>
        <v>3954.5907063450941</v>
      </c>
      <c r="N204" s="63">
        <f t="shared" si="82"/>
        <v>4518.9853796332354</v>
      </c>
      <c r="O204" s="71">
        <f t="shared" si="83"/>
        <v>9.458075908081744</v>
      </c>
    </row>
    <row r="205" spans="1:15" ht="13.5" customHeight="1">
      <c r="A205" s="108">
        <v>1000</v>
      </c>
      <c r="B205" s="83">
        <f t="shared" si="72"/>
        <v>3.0922114621151415</v>
      </c>
      <c r="C205" s="63">
        <f t="shared" si="73"/>
        <v>4054.7515092455851</v>
      </c>
      <c r="D205" s="63">
        <f t="shared" si="74"/>
        <v>4642.2716870474624</v>
      </c>
      <c r="E205" s="71">
        <f t="shared" si="75"/>
        <v>9.6834991943037956</v>
      </c>
      <c r="G205" s="76">
        <f t="shared" si="76"/>
        <v>2.9375820291020287</v>
      </c>
      <c r="H205" s="63">
        <f t="shared" si="77"/>
        <v>4054.7260773698004</v>
      </c>
      <c r="I205" s="63">
        <f t="shared" si="78"/>
        <v>4642.2424831902063</v>
      </c>
      <c r="J205" s="71">
        <f t="shared" si="79"/>
        <v>9.6598060290172469</v>
      </c>
      <c r="L205" s="76">
        <f t="shared" si="80"/>
        <v>2.3499901781254278</v>
      </c>
      <c r="M205" s="63">
        <f t="shared" si="81"/>
        <v>4054.5989124133557</v>
      </c>
      <c r="N205" s="63">
        <f t="shared" si="82"/>
        <v>4642.0964569447124</v>
      </c>
      <c r="O205" s="71">
        <f t="shared" si="83"/>
        <v>9.5567195919524472</v>
      </c>
    </row>
    <row r="206" spans="1:15" ht="13.5" customHeight="1">
      <c r="A206" s="108">
        <v>1050</v>
      </c>
      <c r="B206" s="83">
        <f t="shared" si="72"/>
        <v>3.2137597976857051</v>
      </c>
      <c r="C206" s="63">
        <f t="shared" si="73"/>
        <v>4156.3599867658922</v>
      </c>
      <c r="D206" s="63">
        <f t="shared" si="74"/>
        <v>4766.9743483261755</v>
      </c>
      <c r="E206" s="71">
        <f t="shared" si="75"/>
        <v>9.77956896139567</v>
      </c>
      <c r="G206" s="76">
        <f t="shared" si="76"/>
        <v>3.0530576555231317</v>
      </c>
      <c r="H206" s="63">
        <f t="shared" si="77"/>
        <v>4156.3365257580735</v>
      </c>
      <c r="I206" s="63">
        <f t="shared" si="78"/>
        <v>4766.9480568627005</v>
      </c>
      <c r="J206" s="71">
        <f t="shared" si="79"/>
        <v>9.7558780407159365</v>
      </c>
      <c r="L206" s="76">
        <f t="shared" si="80"/>
        <v>2.442389511406259</v>
      </c>
      <c r="M206" s="63">
        <f t="shared" si="81"/>
        <v>4156.2192166206742</v>
      </c>
      <c r="N206" s="63">
        <f t="shared" si="82"/>
        <v>4766.8165944722396</v>
      </c>
      <c r="O206" s="71">
        <f t="shared" si="83"/>
        <v>9.6528028281399418</v>
      </c>
    </row>
    <row r="207" spans="1:15" ht="13.5" customHeight="1">
      <c r="A207" s="108">
        <v>1100</v>
      </c>
      <c r="B207" s="83">
        <f t="shared" si="72"/>
        <v>3.3352977238894361</v>
      </c>
      <c r="C207" s="63">
        <f t="shared" si="73"/>
        <v>4259.5416254375277</v>
      </c>
      <c r="D207" s="63">
        <f t="shared" si="74"/>
        <v>4893.2481929765208</v>
      </c>
      <c r="E207" s="71">
        <f t="shared" si="75"/>
        <v>9.873240684474009</v>
      </c>
      <c r="G207" s="76">
        <f t="shared" si="76"/>
        <v>3.1685228721742313</v>
      </c>
      <c r="H207" s="63">
        <f t="shared" si="77"/>
        <v>4259.5199267092139</v>
      </c>
      <c r="I207" s="63">
        <f t="shared" si="78"/>
        <v>4893.22450114406</v>
      </c>
      <c r="J207" s="71">
        <f t="shared" si="79"/>
        <v>9.8495516929746874</v>
      </c>
      <c r="L207" s="76">
        <f t="shared" si="80"/>
        <v>2.5347784329038663</v>
      </c>
      <c r="M207" s="63">
        <f t="shared" si="81"/>
        <v>4259.4114300216161</v>
      </c>
      <c r="N207" s="63">
        <f t="shared" si="82"/>
        <v>4893.1060382475825</v>
      </c>
      <c r="O207" s="71">
        <f t="shared" si="83"/>
        <v>9.7464861272950394</v>
      </c>
    </row>
    <row r="208" spans="1:15" ht="13.5" customHeight="1">
      <c r="A208" s="108">
        <v>1150</v>
      </c>
      <c r="B208" s="83">
        <f t="shared" si="72"/>
        <v>3.4568266789005087</v>
      </c>
      <c r="C208" s="63">
        <f t="shared" si="73"/>
        <v>4364.2497292981652</v>
      </c>
      <c r="D208" s="63">
        <f t="shared" si="74"/>
        <v>5021.0467982892624</v>
      </c>
      <c r="E208" s="71">
        <f t="shared" si="75"/>
        <v>9.9646527337540025</v>
      </c>
      <c r="G208" s="76">
        <f t="shared" si="76"/>
        <v>3.2839791173552966</v>
      </c>
      <c r="H208" s="63">
        <f t="shared" si="77"/>
        <v>4364.2296131488347</v>
      </c>
      <c r="I208" s="63">
        <f t="shared" si="78"/>
        <v>5021.0254366198942</v>
      </c>
      <c r="J208" s="71">
        <f t="shared" si="79"/>
        <v>9.9409654095704614</v>
      </c>
      <c r="L208" s="76">
        <f t="shared" si="80"/>
        <v>2.6271583815468267</v>
      </c>
      <c r="M208" s="63">
        <f t="shared" si="81"/>
        <v>4364.1290301140943</v>
      </c>
      <c r="N208" s="63">
        <f t="shared" si="82"/>
        <v>5020.9186255008008</v>
      </c>
      <c r="O208" s="71">
        <f t="shared" si="83"/>
        <v>9.8379081811584506</v>
      </c>
    </row>
    <row r="209" spans="1:15" ht="13.5" customHeight="1">
      <c r="A209" s="108">
        <v>1200</v>
      </c>
      <c r="B209" s="83">
        <f t="shared" si="72"/>
        <v>3.5783478606530799</v>
      </c>
      <c r="C209" s="63">
        <f t="shared" si="73"/>
        <v>4470.433251870395</v>
      </c>
      <c r="D209" s="63">
        <f t="shared" si="74"/>
        <v>5150.3193453944805</v>
      </c>
      <c r="E209" s="71">
        <f t="shared" si="75"/>
        <v>10.053926100329942</v>
      </c>
      <c r="G209" s="76">
        <f t="shared" si="76"/>
        <v>3.3994275890845453</v>
      </c>
      <c r="H209" s="63">
        <f t="shared" si="77"/>
        <v>4470.4145626414702</v>
      </c>
      <c r="I209" s="63">
        <f t="shared" si="78"/>
        <v>5150.3000804583789</v>
      </c>
      <c r="J209" s="71">
        <f t="shared" si="79"/>
        <v>10.030240224592511</v>
      </c>
      <c r="L209" s="76">
        <f t="shared" si="80"/>
        <v>2.7195305557733587</v>
      </c>
      <c r="M209" s="63">
        <f t="shared" si="81"/>
        <v>4470.3211147610364</v>
      </c>
      <c r="N209" s="63">
        <f t="shared" si="82"/>
        <v>5150.2037537043752</v>
      </c>
      <c r="O209" s="71">
        <f t="shared" si="83"/>
        <v>9.9271902388940614</v>
      </c>
    </row>
    <row r="210" spans="1:15" ht="13.5" customHeight="1">
      <c r="A210" s="108">
        <v>1250</v>
      </c>
      <c r="B210" s="83">
        <f t="shared" si="72"/>
        <v>3.6998622734881161</v>
      </c>
      <c r="C210" s="63">
        <f t="shared" si="73"/>
        <v>4578.03835857789</v>
      </c>
      <c r="D210" s="63">
        <f t="shared" si="74"/>
        <v>5281.0121905406322</v>
      </c>
      <c r="E210" s="71">
        <f t="shared" si="75"/>
        <v>10.141167767423829</v>
      </c>
      <c r="G210" s="76">
        <f t="shared" si="76"/>
        <v>3.5148692917599105</v>
      </c>
      <c r="H210" s="63">
        <f t="shared" si="77"/>
        <v>4578.0209607541119</v>
      </c>
      <c r="I210" s="63">
        <f t="shared" si="78"/>
        <v>5280.9948191060948</v>
      </c>
      <c r="J210" s="71">
        <f t="shared" si="79"/>
        <v>10.117483156049225</v>
      </c>
      <c r="L210" s="76">
        <f t="shared" si="80"/>
        <v>2.8118959602659843</v>
      </c>
      <c r="M210" s="63">
        <f t="shared" si="81"/>
        <v>4577.9339703061951</v>
      </c>
      <c r="N210" s="63">
        <f t="shared" si="82"/>
        <v>5280.9079603726914</v>
      </c>
      <c r="O210" s="71">
        <f t="shared" si="83"/>
        <v>10.014439492507504</v>
      </c>
    </row>
    <row r="211" spans="1:15" ht="13.5" customHeight="1">
      <c r="A211" s="108">
        <v>1300</v>
      </c>
      <c r="B211" s="83">
        <f t="shared" si="72"/>
        <v>3.8213707645501662</v>
      </c>
      <c r="C211" s="63">
        <f t="shared" si="73"/>
        <v>4687.0096906796716</v>
      </c>
      <c r="D211" s="63">
        <f t="shared" si="74"/>
        <v>5413.0701359442028</v>
      </c>
      <c r="E211" s="71">
        <f t="shared" si="75"/>
        <v>10.22647334261522</v>
      </c>
      <c r="G211" s="76">
        <f t="shared" si="76"/>
        <v>3.6303050725650583</v>
      </c>
      <c r="H211" s="63">
        <f t="shared" si="77"/>
        <v>4686.9934657275298</v>
      </c>
      <c r="I211" s="63">
        <f t="shared" si="78"/>
        <v>5413.054480240542</v>
      </c>
      <c r="J211" s="71">
        <f t="shared" si="79"/>
        <v>10.202789839872104</v>
      </c>
      <c r="L211" s="76">
        <f t="shared" si="80"/>
        <v>2.9042554424037252</v>
      </c>
      <c r="M211" s="63">
        <f t="shared" si="81"/>
        <v>4686.9123399404216</v>
      </c>
      <c r="N211" s="63">
        <f t="shared" si="82"/>
        <v>5412.9762005413531</v>
      </c>
      <c r="O211" s="71">
        <f t="shared" si="83"/>
        <v>10.099751719733383</v>
      </c>
    </row>
    <row r="212" spans="1:15" ht="13.5" customHeight="1">
      <c r="A212" s="108">
        <v>1350</v>
      </c>
      <c r="B212" s="83">
        <f t="shared" si="72"/>
        <v>3.9428740524345183</v>
      </c>
      <c r="C212" s="63">
        <f t="shared" si="73"/>
        <v>4797.2913951994369</v>
      </c>
      <c r="D212" s="63">
        <f t="shared" si="74"/>
        <v>5546.4374651619946</v>
      </c>
      <c r="E212" s="71">
        <f t="shared" si="75"/>
        <v>10.309929130567067</v>
      </c>
      <c r="G212" s="76">
        <f t="shared" si="76"/>
        <v>3.7457356501224575</v>
      </c>
      <c r="H212" s="63">
        <f t="shared" si="77"/>
        <v>4797.2762389843756</v>
      </c>
      <c r="I212" s="63">
        <f t="shared" si="78"/>
        <v>5546.4233690088677</v>
      </c>
      <c r="J212" s="71">
        <f t="shared" si="79"/>
        <v>10.286246603989946</v>
      </c>
      <c r="L212" s="76">
        <f t="shared" si="80"/>
        <v>2.9966097209447913</v>
      </c>
      <c r="M212" s="63">
        <f t="shared" si="81"/>
        <v>4797.2004571099569</v>
      </c>
      <c r="N212" s="63">
        <f t="shared" si="82"/>
        <v>5546.3528873461546</v>
      </c>
      <c r="O212" s="71">
        <f t="shared" si="83"/>
        <v>10.18321336485894</v>
      </c>
    </row>
    <row r="213" spans="1:15" ht="13.5" customHeight="1">
      <c r="A213" s="108">
        <v>1400</v>
      </c>
      <c r="B213" s="83">
        <f t="shared" si="72"/>
        <v>4.0643727499176494</v>
      </c>
      <c r="C213" s="63">
        <f t="shared" si="73"/>
        <v>4908.8279698840233</v>
      </c>
      <c r="D213" s="63">
        <f t="shared" si="74"/>
        <v>5681.0587923683761</v>
      </c>
      <c r="E213" s="71">
        <f t="shared" si="75"/>
        <v>10.39161377815298</v>
      </c>
      <c r="G213" s="76">
        <f t="shared" si="76"/>
        <v>3.8611616372276969</v>
      </c>
      <c r="H213" s="63">
        <f t="shared" si="77"/>
        <v>4908.8137905460753</v>
      </c>
      <c r="I213" s="63">
        <f t="shared" si="78"/>
        <v>5681.0461179916147</v>
      </c>
      <c r="J213" s="71">
        <f t="shared" si="79"/>
        <v>10.367932114490504</v>
      </c>
      <c r="L213" s="76">
        <f t="shared" si="80"/>
        <v>3.088959408780152</v>
      </c>
      <c r="M213" s="63">
        <f t="shared" si="81"/>
        <v>4908.7428932294315</v>
      </c>
      <c r="N213" s="63">
        <f t="shared" si="82"/>
        <v>5680.9827454244687</v>
      </c>
      <c r="O213" s="71">
        <f t="shared" si="83"/>
        <v>10.264903190062498</v>
      </c>
    </row>
    <row r="214" spans="1:15" ht="13.5" customHeight="1">
      <c r="A214" s="108">
        <v>1450</v>
      </c>
      <c r="B214" s="83">
        <f t="shared" si="72"/>
        <v>4.1858673821292829</v>
      </c>
      <c r="C214" s="63">
        <f t="shared" si="73"/>
        <v>5021.5649608229569</v>
      </c>
      <c r="D214" s="63">
        <f t="shared" si="74"/>
        <v>5816.8797634275197</v>
      </c>
      <c r="E214" s="71">
        <f t="shared" si="75"/>
        <v>10.4715995899093</v>
      </c>
      <c r="G214" s="76">
        <f t="shared" si="76"/>
        <v>3.9765835590240699</v>
      </c>
      <c r="H214" s="63">
        <f t="shared" si="77"/>
        <v>5021.5516770183176</v>
      </c>
      <c r="I214" s="63">
        <f t="shared" si="78"/>
        <v>5816.8683888231317</v>
      </c>
      <c r="J214" s="71">
        <f t="shared" si="79"/>
        <v>10.447918691873038</v>
      </c>
      <c r="L214" s="76">
        <f t="shared" si="80"/>
        <v>3.1813050311208362</v>
      </c>
      <c r="M214" s="63">
        <f t="shared" si="81"/>
        <v>5021.4852574997976</v>
      </c>
      <c r="N214" s="63">
        <f t="shared" si="82"/>
        <v>5816.8115152800065</v>
      </c>
      <c r="O214" s="71">
        <f t="shared" si="83"/>
        <v>10.344893595671669</v>
      </c>
    </row>
    <row r="215" spans="1:15" ht="13.5" customHeight="1">
      <c r="A215" s="109">
        <v>1500</v>
      </c>
      <c r="B215" s="84">
        <f t="shared" si="72"/>
        <v>4.3073584011827366</v>
      </c>
      <c r="C215" s="72">
        <f t="shared" si="73"/>
        <v>5135.4495418576835</v>
      </c>
      <c r="D215" s="72">
        <f t="shared" si="74"/>
        <v>5953.847638082404</v>
      </c>
      <c r="E215" s="73">
        <f t="shared" si="75"/>
        <v>10.549953587210242</v>
      </c>
      <c r="G215" s="77">
        <f t="shared" si="76"/>
        <v>4.0920018676346315</v>
      </c>
      <c r="H215" s="72">
        <f t="shared" si="77"/>
        <v>5135.4370812945854</v>
      </c>
      <c r="I215" s="72">
        <f t="shared" si="78"/>
        <v>5953.8374548215115</v>
      </c>
      <c r="J215" s="73">
        <f t="shared" si="79"/>
        <v>10.526273370848033</v>
      </c>
      <c r="L215" s="77">
        <f t="shared" si="80"/>
        <v>3.2736470401384707</v>
      </c>
      <c r="M215" s="72">
        <f t="shared" si="81"/>
        <v>5135.3747780850745</v>
      </c>
      <c r="N215" s="72">
        <f t="shared" si="82"/>
        <v>5953.7865381196925</v>
      </c>
      <c r="O215" s="73">
        <f t="shared" si="83"/>
        <v>10.423251683087804</v>
      </c>
    </row>
    <row r="216" spans="1:15" ht="3.65" customHeight="1" thickBot="1">
      <c r="A216" s="85"/>
      <c r="B216" s="85"/>
      <c r="C216" s="85"/>
      <c r="D216" s="85"/>
      <c r="E216" s="85"/>
      <c r="G216" s="85"/>
      <c r="H216" s="85"/>
      <c r="I216" s="85"/>
      <c r="J216" s="85"/>
      <c r="L216" s="85"/>
      <c r="M216" s="85"/>
      <c r="N216" s="85"/>
      <c r="O216" s="85"/>
    </row>
    <row r="217" spans="1:15" ht="13.5" customHeight="1" thickBot="1">
      <c r="A217" s="69"/>
      <c r="B217" s="66" t="s">
        <v>274</v>
      </c>
      <c r="C217" s="67">
        <v>300</v>
      </c>
      <c r="D217" s="66" t="s">
        <v>275</v>
      </c>
      <c r="E217" s="70">
        <f>Tsat_p(C217/100)</f>
        <v>133.52535794654534</v>
      </c>
      <c r="G217" s="74" t="s">
        <v>274</v>
      </c>
      <c r="H217" s="67">
        <v>350</v>
      </c>
      <c r="I217" s="66" t="s">
        <v>275</v>
      </c>
      <c r="J217" s="70">
        <f>Tsat_p(H217/100)</f>
        <v>138.86073915416841</v>
      </c>
      <c r="L217" s="74" t="s">
        <v>274</v>
      </c>
      <c r="M217" s="67">
        <v>400</v>
      </c>
      <c r="N217" s="66" t="s">
        <v>275</v>
      </c>
      <c r="O217" s="70">
        <f>Tsat_p(M217/100)</f>
        <v>143.61253299838268</v>
      </c>
    </row>
    <row r="218" spans="1:15" ht="13.5" customHeight="1" thickBot="1">
      <c r="A218" s="111" t="s">
        <v>276</v>
      </c>
      <c r="B218" s="110">
        <f>vV_p(C217/100)</f>
        <v>0.60578548547998068</v>
      </c>
      <c r="C218" s="68">
        <f>uV_p(C217/100)</f>
        <v>2543.1560209126565</v>
      </c>
      <c r="D218" s="68">
        <f>hV_p(C217/100)</f>
        <v>2724.8916665566508</v>
      </c>
      <c r="E218" s="78">
        <f>sV_p(C217/100)</f>
        <v>6.9915659289502736</v>
      </c>
      <c r="G218" s="75">
        <f>vV_p(H217/100)</f>
        <v>0.52419582840569912</v>
      </c>
      <c r="H218" s="68">
        <f>uV_p(H217/100)</f>
        <v>2548.4967024372481</v>
      </c>
      <c r="I218" s="68">
        <f>hV_p(H217/100)</f>
        <v>2731.9652423792427</v>
      </c>
      <c r="J218" s="78">
        <f>sV_p(H217/100)</f>
        <v>6.9400798361876701</v>
      </c>
      <c r="L218" s="75">
        <f>vV_p(M217/100)</f>
        <v>0.46239178319596702</v>
      </c>
      <c r="M218" s="68">
        <f>uV_p(M217/100)</f>
        <v>2553.0999096528935</v>
      </c>
      <c r="N218" s="68">
        <f>hV_p(M217/100)</f>
        <v>2738.0566229312803</v>
      </c>
      <c r="O218" s="79">
        <f>sV_p(M217/100)</f>
        <v>6.8954177261202059</v>
      </c>
    </row>
    <row r="219" spans="1:15" ht="13.5" customHeight="1">
      <c r="A219" s="108">
        <v>150</v>
      </c>
      <c r="B219" s="83">
        <f>v_pT($C$217/100,$A219)</f>
        <v>0.63403233360473055</v>
      </c>
      <c r="C219" s="63">
        <f>u_pT($C$217/100,$A219)</f>
        <v>2570.971801728494</v>
      </c>
      <c r="D219" s="63">
        <f>h_pt($C$217/100,$A219)</f>
        <v>2761.1815018099132</v>
      </c>
      <c r="E219" s="71">
        <f>s_pT($C$217/100,$A219)</f>
        <v>7.0790543592298087</v>
      </c>
      <c r="G219" s="76">
        <f>v_pT($H$217/100,$A219)</f>
        <v>0.54084050226330016</v>
      </c>
      <c r="H219" s="63">
        <f>u_pT($H$217/100,$A219)</f>
        <v>2567.7584448324005</v>
      </c>
      <c r="I219" s="63">
        <f>h_pt($H$217/100,$A219)</f>
        <v>2757.0526206245554</v>
      </c>
      <c r="J219" s="71">
        <f>s_pT($H$217/100,$A219)</f>
        <v>7.0001665689089663</v>
      </c>
      <c r="L219" s="76">
        <f>v_pT($M$217/100,$A219)</f>
        <v>0.47088749559732879</v>
      </c>
      <c r="M219" s="63">
        <f>u_pT($M$217/100,$A219)</f>
        <v>2564.4251993787084</v>
      </c>
      <c r="N219" s="63">
        <f>h_pt($M$217/100,$A219)</f>
        <v>2752.7801976176397</v>
      </c>
      <c r="O219" s="71">
        <f>s_pT($M$217/100,$A219)</f>
        <v>6.9304794383494359</v>
      </c>
    </row>
    <row r="220" spans="1:15" ht="13.5" customHeight="1">
      <c r="A220" s="108">
        <v>200</v>
      </c>
      <c r="B220" s="83">
        <f t="shared" ref="B220:B246" si="84">v_pT($C$217/100,$A220)</f>
        <v>0.716444577328337</v>
      </c>
      <c r="C220" s="63">
        <f t="shared" ref="C220:C246" si="85">u_pT($C$217/100,$A220)</f>
        <v>2651.01866629695</v>
      </c>
      <c r="D220" s="63">
        <f t="shared" ref="D220:D246" si="86">h_pt($C$217/100,$A220)</f>
        <v>2865.9520394954511</v>
      </c>
      <c r="E220" s="71">
        <f t="shared" ref="E220:E246" si="87">s_pT($C$217/100,$A220)</f>
        <v>7.3131872537739637</v>
      </c>
      <c r="G220" s="76">
        <f t="shared" ref="G220:G246" si="88">v_pT($H$217/100,$A220)</f>
        <v>0.61239657981511308</v>
      </c>
      <c r="H220" s="63">
        <f t="shared" ref="H220:H246" si="89">u_pT($H$217/100,$A220)</f>
        <v>2649.1498002038893</v>
      </c>
      <c r="I220" s="63">
        <f t="shared" ref="I220:I246" si="90">h_pt($H$217/100,$A220)</f>
        <v>2863.4886031391788</v>
      </c>
      <c r="J220" s="71">
        <f t="shared" ref="J220:J246" si="91">s_pT($H$217/100,$A220)</f>
        <v>7.2380504196506577</v>
      </c>
      <c r="L220" s="76">
        <f t="shared" ref="L220:L246" si="92">v_pT($M$217/100,$A220)</f>
        <v>0.53434474585526071</v>
      </c>
      <c r="M220" s="63">
        <f t="shared" ref="M220:M246" si="93">u_pT($M$217/100,$A220)</f>
        <v>2647.2537582681116</v>
      </c>
      <c r="N220" s="63">
        <f t="shared" ref="N220:N246" si="94">h_pt($M$217/100,$A220)</f>
        <v>2860.9916566102156</v>
      </c>
      <c r="O220" s="71">
        <f t="shared" ref="O220:O246" si="95">s_pT($M$217/100,$A220)</f>
        <v>7.1723656495800743</v>
      </c>
    </row>
    <row r="221" spans="1:15" ht="13.5" customHeight="1">
      <c r="A221" s="108">
        <v>250</v>
      </c>
      <c r="B221" s="83">
        <f t="shared" si="84"/>
        <v>0.7964515976315294</v>
      </c>
      <c r="C221" s="63">
        <f t="shared" si="85"/>
        <v>2728.9971431489953</v>
      </c>
      <c r="D221" s="63">
        <f t="shared" si="86"/>
        <v>2967.932622438454</v>
      </c>
      <c r="E221" s="71">
        <f t="shared" si="87"/>
        <v>7.5180968218360267</v>
      </c>
      <c r="G221" s="76">
        <f t="shared" si="88"/>
        <v>0.68145362791200148</v>
      </c>
      <c r="H221" s="63">
        <f t="shared" si="89"/>
        <v>2727.741945819756</v>
      </c>
      <c r="I221" s="63">
        <f t="shared" si="90"/>
        <v>2966.2507155889562</v>
      </c>
      <c r="J221" s="71">
        <f t="shared" si="91"/>
        <v>7.4445386464643191</v>
      </c>
      <c r="L221" s="76">
        <f t="shared" si="92"/>
        <v>0.59519924735127172</v>
      </c>
      <c r="M221" s="63">
        <f t="shared" si="93"/>
        <v>2726.4766362210548</v>
      </c>
      <c r="N221" s="63">
        <f t="shared" si="94"/>
        <v>2964.5563351615638</v>
      </c>
      <c r="O221" s="71">
        <f t="shared" si="95"/>
        <v>7.3804751749306394</v>
      </c>
    </row>
    <row r="222" spans="1:15" ht="13.5" customHeight="1">
      <c r="A222" s="108">
        <v>300</v>
      </c>
      <c r="B222" s="83">
        <f t="shared" si="84"/>
        <v>0.87533939482455758</v>
      </c>
      <c r="C222" s="63">
        <f t="shared" si="85"/>
        <v>2807.0064332423117</v>
      </c>
      <c r="D222" s="63">
        <f t="shared" si="86"/>
        <v>3069.608251689679</v>
      </c>
      <c r="E222" s="71">
        <f t="shared" si="87"/>
        <v>7.7037097357412234</v>
      </c>
      <c r="G222" s="76">
        <f t="shared" si="88"/>
        <v>0.74936623021125881</v>
      </c>
      <c r="H222" s="63">
        <f t="shared" si="89"/>
        <v>2806.0846334435364</v>
      </c>
      <c r="I222" s="63">
        <f t="shared" si="90"/>
        <v>3068.3628140174774</v>
      </c>
      <c r="J222" s="71">
        <f t="shared" si="91"/>
        <v>7.6309514785854438</v>
      </c>
      <c r="L222" s="76">
        <f t="shared" si="92"/>
        <v>0.65488391902884135</v>
      </c>
      <c r="M222" s="63">
        <f t="shared" si="93"/>
        <v>2805.158783085335</v>
      </c>
      <c r="N222" s="63">
        <f t="shared" si="94"/>
        <v>3067.1123506968711</v>
      </c>
      <c r="O222" s="71">
        <f t="shared" si="95"/>
        <v>7.5677016240953856</v>
      </c>
    </row>
    <row r="223" spans="1:15" ht="13.5" customHeight="1">
      <c r="A223" s="108">
        <v>350</v>
      </c>
      <c r="B223" s="83">
        <f t="shared" si="84"/>
        <v>0.95362205900114272</v>
      </c>
      <c r="C223" s="63">
        <f t="shared" si="85"/>
        <v>2885.8701923852723</v>
      </c>
      <c r="D223" s="63">
        <f t="shared" si="86"/>
        <v>3171.9568100856154</v>
      </c>
      <c r="E223" s="71">
        <f t="shared" si="87"/>
        <v>7.8749069031788679</v>
      </c>
      <c r="G223" s="76">
        <f t="shared" si="88"/>
        <v>0.81666532530013836</v>
      </c>
      <c r="H223" s="63">
        <f t="shared" si="89"/>
        <v>2885.1533610511615</v>
      </c>
      <c r="I223" s="63">
        <f t="shared" si="90"/>
        <v>3170.9862249062098</v>
      </c>
      <c r="J223" s="71">
        <f t="shared" si="91"/>
        <v>7.802609732945907</v>
      </c>
      <c r="L223" s="76">
        <f t="shared" si="92"/>
        <v>0.71394665648567024</v>
      </c>
      <c r="M223" s="63">
        <f t="shared" si="93"/>
        <v>2884.4347745033301</v>
      </c>
      <c r="N223" s="63">
        <f t="shared" si="94"/>
        <v>3170.0134370975984</v>
      </c>
      <c r="O223" s="71">
        <f t="shared" si="95"/>
        <v>7.7398257181045373</v>
      </c>
    </row>
    <row r="224" spans="1:15" ht="13.5" customHeight="1">
      <c r="A224" s="108">
        <v>400</v>
      </c>
      <c r="B224" s="83">
        <f t="shared" si="84"/>
        <v>1.0315382298943878</v>
      </c>
      <c r="C224" s="63">
        <f t="shared" si="85"/>
        <v>2965.9627748249109</v>
      </c>
      <c r="D224" s="63">
        <f t="shared" si="86"/>
        <v>3275.4242437932267</v>
      </c>
      <c r="E224" s="71">
        <f t="shared" si="87"/>
        <v>8.0346086489349471</v>
      </c>
      <c r="G224" s="76">
        <f t="shared" si="88"/>
        <v>0.88359493108841924</v>
      </c>
      <c r="H224" s="63">
        <f t="shared" si="89"/>
        <v>2965.3845556450697</v>
      </c>
      <c r="I224" s="63">
        <f t="shared" si="90"/>
        <v>3274.6427815260163</v>
      </c>
      <c r="J224" s="71">
        <f t="shared" si="91"/>
        <v>7.9626040462884546</v>
      </c>
      <c r="L224" s="76">
        <f t="shared" si="92"/>
        <v>0.77263688871135661</v>
      </c>
      <c r="M224" s="63">
        <f t="shared" si="93"/>
        <v>2964.8055064166715</v>
      </c>
      <c r="N224" s="63">
        <f t="shared" si="94"/>
        <v>3273.860261901214</v>
      </c>
      <c r="O224" s="71">
        <f t="shared" si="95"/>
        <v>7.900114376610551</v>
      </c>
    </row>
    <row r="225" spans="1:15" ht="13.5" customHeight="1">
      <c r="A225" s="108">
        <v>450</v>
      </c>
      <c r="B225" s="83">
        <f t="shared" si="84"/>
        <v>1.1092135508075081</v>
      </c>
      <c r="C225" s="63">
        <f t="shared" si="85"/>
        <v>3047.481234609581</v>
      </c>
      <c r="D225" s="63">
        <f t="shared" si="86"/>
        <v>3380.2452998518334</v>
      </c>
      <c r="E225" s="71">
        <f t="shared" si="87"/>
        <v>8.1848017610183899</v>
      </c>
      <c r="G225" s="76">
        <f t="shared" si="88"/>
        <v>0.95028252799685875</v>
      </c>
      <c r="H225" s="63">
        <f t="shared" si="89"/>
        <v>3047.0032925956584</v>
      </c>
      <c r="I225" s="63">
        <f t="shared" si="90"/>
        <v>3379.6021773945586</v>
      </c>
      <c r="J225" s="71">
        <f t="shared" si="91"/>
        <v>8.1129957365763943</v>
      </c>
      <c r="L225" s="76">
        <f t="shared" si="92"/>
        <v>0.83108394543963571</v>
      </c>
      <c r="M225" s="63">
        <f t="shared" si="93"/>
        <v>3046.524920112648</v>
      </c>
      <c r="N225" s="63">
        <f t="shared" si="94"/>
        <v>3378.9584982885026</v>
      </c>
      <c r="O225" s="71">
        <f t="shared" si="95"/>
        <v>8.0507053659385708</v>
      </c>
    </row>
    <row r="226" spans="1:15" ht="13.5" customHeight="1">
      <c r="A226" s="108">
        <v>500</v>
      </c>
      <c r="B226" s="83">
        <f t="shared" si="84"/>
        <v>1.1867214054407502</v>
      </c>
      <c r="C226" s="63">
        <f t="shared" si="85"/>
        <v>3130.5445256529169</v>
      </c>
      <c r="D226" s="63">
        <f t="shared" si="86"/>
        <v>3486.5609472851415</v>
      </c>
      <c r="E226" s="71">
        <f t="shared" si="87"/>
        <v>8.3269478842298277</v>
      </c>
      <c r="G226" s="76">
        <f t="shared" si="88"/>
        <v>1.0168021712279454</v>
      </c>
      <c r="H226" s="63">
        <f t="shared" si="89"/>
        <v>3130.1424890699641</v>
      </c>
      <c r="I226" s="63">
        <f t="shared" si="90"/>
        <v>3486.0232489997447</v>
      </c>
      <c r="J226" s="71">
        <f t="shared" si="91"/>
        <v>8.2552830261416581</v>
      </c>
      <c r="L226" s="76">
        <f t="shared" si="92"/>
        <v>0.88936255803032782</v>
      </c>
      <c r="M226" s="63">
        <f t="shared" si="93"/>
        <v>3129.7402078669716</v>
      </c>
      <c r="N226" s="63">
        <f t="shared" si="94"/>
        <v>3485.4852310791025</v>
      </c>
      <c r="O226" s="71">
        <f t="shared" si="95"/>
        <v>8.1931341400128126</v>
      </c>
    </row>
    <row r="227" spans="1:15" ht="13.5" customHeight="1">
      <c r="A227" s="108">
        <v>550</v>
      </c>
      <c r="B227" s="83">
        <f t="shared" si="84"/>
        <v>1.2641082096189935</v>
      </c>
      <c r="C227" s="63">
        <f t="shared" si="85"/>
        <v>3215.231272451234</v>
      </c>
      <c r="D227" s="63">
        <f t="shared" si="86"/>
        <v>3594.4637353369321</v>
      </c>
      <c r="E227" s="71">
        <f t="shared" si="87"/>
        <v>8.4621726161711202</v>
      </c>
      <c r="G227" s="76">
        <f t="shared" si="88"/>
        <v>1.0832005409023095</v>
      </c>
      <c r="H227" s="63">
        <f t="shared" si="89"/>
        <v>3214.8884333226042</v>
      </c>
      <c r="I227" s="63">
        <f t="shared" si="90"/>
        <v>3594.0086226384124</v>
      </c>
      <c r="J227" s="71">
        <f t="shared" si="91"/>
        <v>8.3906113892058727</v>
      </c>
      <c r="L227" s="76">
        <f t="shared" si="92"/>
        <v>0.94751967270788406</v>
      </c>
      <c r="M227" s="63">
        <f t="shared" si="93"/>
        <v>3214.5454423720753</v>
      </c>
      <c r="N227" s="63">
        <f t="shared" si="94"/>
        <v>3593.5533114552286</v>
      </c>
      <c r="O227" s="71">
        <f t="shared" si="95"/>
        <v>8.3285662865384076</v>
      </c>
    </row>
    <row r="228" spans="1:15" ht="13.5" customHeight="1">
      <c r="A228" s="108">
        <v>600</v>
      </c>
      <c r="B228" s="83">
        <f t="shared" si="84"/>
        <v>1.3414050886995972</v>
      </c>
      <c r="C228" s="63">
        <f t="shared" si="85"/>
        <v>3301.5945959729506</v>
      </c>
      <c r="D228" s="63">
        <f t="shared" si="86"/>
        <v>3704.0161225828292</v>
      </c>
      <c r="E228" s="71">
        <f t="shared" si="87"/>
        <v>8.5913666343915764</v>
      </c>
      <c r="G228" s="76">
        <f t="shared" si="88"/>
        <v>1.1495088750852678</v>
      </c>
      <c r="H228" s="63">
        <f t="shared" si="89"/>
        <v>3301.2988447487169</v>
      </c>
      <c r="I228" s="63">
        <f t="shared" si="90"/>
        <v>3703.6269510285606</v>
      </c>
      <c r="J228" s="71">
        <f t="shared" si="91"/>
        <v>8.5198832599975187</v>
      </c>
      <c r="L228" s="76">
        <f t="shared" si="92"/>
        <v>1.0055866409598759</v>
      </c>
      <c r="M228" s="63">
        <f t="shared" si="93"/>
        <v>3301.0029908434772</v>
      </c>
      <c r="N228" s="63">
        <f t="shared" si="94"/>
        <v>3703.2376472274273</v>
      </c>
      <c r="O228" s="71">
        <f t="shared" si="95"/>
        <v>8.4579160882393225</v>
      </c>
    </row>
    <row r="229" spans="1:15" ht="13.5" customHeight="1">
      <c r="A229" s="108">
        <v>650</v>
      </c>
      <c r="B229" s="83">
        <f t="shared" si="84"/>
        <v>1.4186338134352472</v>
      </c>
      <c r="C229" s="63">
        <f t="shared" si="85"/>
        <v>3389.6685172615676</v>
      </c>
      <c r="D229" s="63">
        <f t="shared" si="86"/>
        <v>3815.2586612921409</v>
      </c>
      <c r="E229" s="71">
        <f t="shared" si="87"/>
        <v>8.7152472447731846</v>
      </c>
      <c r="G229" s="76">
        <f t="shared" si="88"/>
        <v>1.2157489965098593</v>
      </c>
      <c r="H229" s="63">
        <f t="shared" si="89"/>
        <v>3389.4107227264681</v>
      </c>
      <c r="I229" s="63">
        <f t="shared" si="90"/>
        <v>3814.9228715049189</v>
      </c>
      <c r="J229" s="71">
        <f t="shared" si="91"/>
        <v>8.6438233776567213</v>
      </c>
      <c r="L229" s="76">
        <f t="shared" si="92"/>
        <v>1.0635853377906239</v>
      </c>
      <c r="M229" s="63">
        <f t="shared" si="93"/>
        <v>3389.1528527548985</v>
      </c>
      <c r="N229" s="63">
        <f t="shared" si="94"/>
        <v>3814.5869878711487</v>
      </c>
      <c r="O229" s="71">
        <f t="shared" si="95"/>
        <v>8.5819157560439301</v>
      </c>
    </row>
    <row r="230" spans="1:15" ht="13.5" customHeight="1">
      <c r="A230" s="108">
        <v>700</v>
      </c>
      <c r="B230" s="83">
        <f t="shared" si="84"/>
        <v>1.495810085861107</v>
      </c>
      <c r="C230" s="63">
        <f t="shared" si="85"/>
        <v>3479.4718932072974</v>
      </c>
      <c r="D230" s="63">
        <f t="shared" si="86"/>
        <v>3928.2149189656293</v>
      </c>
      <c r="E230" s="71">
        <f t="shared" si="87"/>
        <v>8.8344002043974115</v>
      </c>
      <c r="G230" s="76">
        <f t="shared" si="88"/>
        <v>1.2819366327272987</v>
      </c>
      <c r="H230" s="63">
        <f t="shared" si="89"/>
        <v>3479.2449749215716</v>
      </c>
      <c r="I230" s="63">
        <f t="shared" si="90"/>
        <v>3927.9227963761268</v>
      </c>
      <c r="J230" s="71">
        <f t="shared" si="91"/>
        <v>8.7630224428633507</v>
      </c>
      <c r="L230" s="76">
        <f t="shared" si="92"/>
        <v>1.121531516393899</v>
      </c>
      <c r="M230" s="63">
        <f t="shared" si="93"/>
        <v>3479.0179970716408</v>
      </c>
      <c r="N230" s="63">
        <f t="shared" si="94"/>
        <v>3927.6306036292008</v>
      </c>
      <c r="O230" s="71">
        <f t="shared" si="95"/>
        <v>8.7011609518720441</v>
      </c>
    </row>
    <row r="231" spans="1:15" ht="13.5" customHeight="1">
      <c r="A231" s="108">
        <v>750</v>
      </c>
      <c r="B231" s="83">
        <f t="shared" si="84"/>
        <v>1.5729454933488942</v>
      </c>
      <c r="C231" s="63">
        <f t="shared" si="85"/>
        <v>3571.0125313302924</v>
      </c>
      <c r="D231" s="63">
        <f t="shared" si="86"/>
        <v>4042.8961793349604</v>
      </c>
      <c r="E231" s="71">
        <f t="shared" si="87"/>
        <v>8.949310823012123</v>
      </c>
      <c r="G231" s="76">
        <f t="shared" si="88"/>
        <v>1.3480833840402793</v>
      </c>
      <c r="H231" s="63">
        <f t="shared" si="89"/>
        <v>3570.8108882597439</v>
      </c>
      <c r="I231" s="63">
        <f t="shared" si="90"/>
        <v>4042.6400726738416</v>
      </c>
      <c r="J231" s="71">
        <f t="shared" si="91"/>
        <v>8.8779691801750946</v>
      </c>
      <c r="L231" s="76">
        <f t="shared" si="92"/>
        <v>1.1794367900652885</v>
      </c>
      <c r="M231" s="63">
        <f t="shared" si="93"/>
        <v>3570.6091957596386</v>
      </c>
      <c r="N231" s="63">
        <f t="shared" si="94"/>
        <v>4042.3839117857542</v>
      </c>
      <c r="O231" s="71">
        <f t="shared" si="95"/>
        <v>8.8161438238667476</v>
      </c>
    </row>
    <row r="232" spans="1:15" ht="13.5" customHeight="1">
      <c r="A232" s="108">
        <v>800</v>
      </c>
      <c r="B232" s="83">
        <f t="shared" si="84"/>
        <v>1.6500487395159635</v>
      </c>
      <c r="C232" s="63">
        <f t="shared" si="85"/>
        <v>3664.2927571780624</v>
      </c>
      <c r="D232" s="63">
        <f t="shared" si="86"/>
        <v>4159.3073790328508</v>
      </c>
      <c r="E232" s="71">
        <f t="shared" si="87"/>
        <v>9.060388812657612</v>
      </c>
      <c r="G232" s="76">
        <f t="shared" si="88"/>
        <v>1.4141979605410639</v>
      </c>
      <c r="H232" s="63">
        <f t="shared" si="89"/>
        <v>3664.1118929072645</v>
      </c>
      <c r="I232" s="63">
        <f t="shared" si="90"/>
        <v>4159.0811790966372</v>
      </c>
      <c r="J232" s="71">
        <f t="shared" si="91"/>
        <v>8.9890757288381966</v>
      </c>
      <c r="L232" s="76">
        <f t="shared" si="92"/>
        <v>1.2373098754072709</v>
      </c>
      <c r="M232" s="63">
        <f t="shared" si="93"/>
        <v>3663.9309868991045</v>
      </c>
      <c r="N232" s="63">
        <f t="shared" si="94"/>
        <v>4158.8549370620131</v>
      </c>
      <c r="O232" s="71">
        <f t="shared" si="95"/>
        <v>8.9272789431302151</v>
      </c>
    </row>
    <row r="233" spans="1:15" ht="13.5" customHeight="1">
      <c r="A233" s="108">
        <v>850</v>
      </c>
      <c r="B233" s="83">
        <f t="shared" si="84"/>
        <v>1.7271349503150393</v>
      </c>
      <c r="C233" s="63">
        <f t="shared" si="85"/>
        <v>3759.3593151657747</v>
      </c>
      <c r="D233" s="63">
        <f t="shared" si="86"/>
        <v>4277.499800260287</v>
      </c>
      <c r="E233" s="71">
        <f t="shared" si="87"/>
        <v>9.1680269173364177</v>
      </c>
      <c r="G233" s="76">
        <f t="shared" si="88"/>
        <v>1.4802953935206384</v>
      </c>
      <c r="H233" s="63">
        <f t="shared" si="89"/>
        <v>3759.1943179754148</v>
      </c>
      <c r="I233" s="63">
        <f t="shared" si="90"/>
        <v>4277.2977057076378</v>
      </c>
      <c r="J233" s="71">
        <f t="shared" si="91"/>
        <v>9.0967354453162343</v>
      </c>
      <c r="L233" s="76">
        <f t="shared" si="92"/>
        <v>1.2951657096852414</v>
      </c>
      <c r="M233" s="63">
        <f t="shared" si="93"/>
        <v>3759.0292954440301</v>
      </c>
      <c r="N233" s="63">
        <f t="shared" si="94"/>
        <v>4277.0955793181265</v>
      </c>
      <c r="O233" s="71">
        <f t="shared" si="95"/>
        <v>9.0349602850977995</v>
      </c>
    </row>
    <row r="234" spans="1:15" ht="13.5" customHeight="1">
      <c r="A234" s="108">
        <v>900</v>
      </c>
      <c r="B234" s="83">
        <f t="shared" si="84"/>
        <v>1.8041934043637475</v>
      </c>
      <c r="C234" s="63">
        <f t="shared" si="85"/>
        <v>3856.0752353172147</v>
      </c>
      <c r="D234" s="63">
        <f t="shared" si="86"/>
        <v>4397.3332566263389</v>
      </c>
      <c r="E234" s="71">
        <f t="shared" si="87"/>
        <v>9.2724090723356483</v>
      </c>
      <c r="G234" s="76">
        <f t="shared" si="88"/>
        <v>1.546365154201043</v>
      </c>
      <c r="H234" s="63">
        <f t="shared" si="89"/>
        <v>3855.9244541865178</v>
      </c>
      <c r="I234" s="63">
        <f t="shared" si="90"/>
        <v>4397.1522581568834</v>
      </c>
      <c r="J234" s="71">
        <f t="shared" si="91"/>
        <v>9.2011359859657986</v>
      </c>
      <c r="L234" s="76">
        <f t="shared" si="92"/>
        <v>1.3529939555096226</v>
      </c>
      <c r="M234" s="63">
        <f t="shared" si="93"/>
        <v>3855.773655170452</v>
      </c>
      <c r="N234" s="63">
        <f t="shared" si="94"/>
        <v>4396.9712373743023</v>
      </c>
      <c r="O234" s="71">
        <f t="shared" si="95"/>
        <v>9.1393792197056971</v>
      </c>
    </row>
    <row r="235" spans="1:15" ht="13.5" customHeight="1">
      <c r="A235" s="108">
        <v>950</v>
      </c>
      <c r="B235" s="83">
        <f t="shared" si="84"/>
        <v>1.8812349752456394</v>
      </c>
      <c r="C235" s="63">
        <f t="shared" si="85"/>
        <v>3954.4524543699899</v>
      </c>
      <c r="D235" s="63">
        <f t="shared" si="86"/>
        <v>4518.8229469436819</v>
      </c>
      <c r="E235" s="71">
        <f t="shared" si="87"/>
        <v>9.3738167323217922</v>
      </c>
      <c r="G235" s="76">
        <f t="shared" si="88"/>
        <v>1.6124180249650983</v>
      </c>
      <c r="H235" s="63">
        <f t="shared" si="89"/>
        <v>3954.3141895866725</v>
      </c>
      <c r="I235" s="63">
        <f t="shared" si="90"/>
        <v>4518.660498324457</v>
      </c>
      <c r="J235" s="71">
        <f t="shared" si="91"/>
        <v>9.3025591370505936</v>
      </c>
      <c r="L235" s="76">
        <f t="shared" si="92"/>
        <v>1.4108053046752262</v>
      </c>
      <c r="M235" s="63">
        <f t="shared" si="93"/>
        <v>3954.1759119951444</v>
      </c>
      <c r="N235" s="63">
        <f t="shared" si="94"/>
        <v>4518.4980338652358</v>
      </c>
      <c r="O235" s="71">
        <f t="shared" si="95"/>
        <v>9.240817867299624</v>
      </c>
    </row>
    <row r="236" spans="1:15" ht="13.5" customHeight="1">
      <c r="A236" s="108">
        <v>1000</v>
      </c>
      <c r="B236" s="83">
        <f t="shared" si="84"/>
        <v>1.9582622700006054</v>
      </c>
      <c r="C236" s="63">
        <f t="shared" si="85"/>
        <v>4054.4717381610503</v>
      </c>
      <c r="D236" s="63">
        <f t="shared" si="86"/>
        <v>4641.9504191612323</v>
      </c>
      <c r="E236" s="71">
        <f t="shared" si="87"/>
        <v>9.4724735586027684</v>
      </c>
      <c r="G236" s="76">
        <f t="shared" si="88"/>
        <v>1.6784566151704188</v>
      </c>
      <c r="H236" s="63">
        <f t="shared" si="89"/>
        <v>4054.3445546128833</v>
      </c>
      <c r="I236" s="63">
        <f t="shared" si="90"/>
        <v>4641.80436992253</v>
      </c>
      <c r="J236" s="71">
        <f t="shared" si="91"/>
        <v>9.4012291093315259</v>
      </c>
      <c r="L236" s="76">
        <f t="shared" si="92"/>
        <v>1.4686023688562964</v>
      </c>
      <c r="M236" s="63">
        <f t="shared" si="93"/>
        <v>4054.2173617688536</v>
      </c>
      <c r="N236" s="63">
        <f t="shared" si="94"/>
        <v>4641.6583093113722</v>
      </c>
      <c r="O236" s="71">
        <f t="shared" si="95"/>
        <v>9.3395009891646552</v>
      </c>
    </row>
    <row r="237" spans="1:15" ht="13.5" customHeight="1">
      <c r="A237" s="108">
        <v>1050</v>
      </c>
      <c r="B237" s="83">
        <f t="shared" si="84"/>
        <v>2.0352774101002509</v>
      </c>
      <c r="C237" s="63">
        <f t="shared" si="85"/>
        <v>4156.1019006527576</v>
      </c>
      <c r="D237" s="63">
        <f t="shared" si="86"/>
        <v>4766.6851236828325</v>
      </c>
      <c r="E237" s="71">
        <f t="shared" si="87"/>
        <v>9.568568021700159</v>
      </c>
      <c r="G237" s="76">
        <f t="shared" si="88"/>
        <v>1.7444830477622497</v>
      </c>
      <c r="H237" s="63">
        <f t="shared" si="89"/>
        <v>4155.984577854324</v>
      </c>
      <c r="I237" s="63">
        <f t="shared" si="90"/>
        <v>4766.5536445711114</v>
      </c>
      <c r="J237" s="71">
        <f t="shared" si="91"/>
        <v>9.49733480175518</v>
      </c>
      <c r="L237" s="76">
        <f t="shared" si="92"/>
        <v>1.5263872724708281</v>
      </c>
      <c r="M237" s="63">
        <f t="shared" si="93"/>
        <v>4155.8672482253724</v>
      </c>
      <c r="N237" s="63">
        <f t="shared" si="94"/>
        <v>4766.4221572137039</v>
      </c>
      <c r="O237" s="71">
        <f t="shared" si="95"/>
        <v>9.4356179133262064</v>
      </c>
    </row>
    <row r="238" spans="1:15" ht="13.5" customHeight="1">
      <c r="A238" s="108">
        <v>1100</v>
      </c>
      <c r="B238" s="83">
        <f t="shared" si="84"/>
        <v>2.1122821364078392</v>
      </c>
      <c r="C238" s="63">
        <f t="shared" si="85"/>
        <v>4259.3029282573061</v>
      </c>
      <c r="D238" s="63">
        <f t="shared" si="86"/>
        <v>4892.9875691796587</v>
      </c>
      <c r="E238" s="71">
        <f t="shared" si="87"/>
        <v>9.6622609694057768</v>
      </c>
      <c r="G238" s="76">
        <f t="shared" si="88"/>
        <v>1.8104990645575783</v>
      </c>
      <c r="H238" s="63">
        <f t="shared" si="89"/>
        <v>4259.1944214162886</v>
      </c>
      <c r="I238" s="63">
        <f t="shared" si="90"/>
        <v>4892.8690940114411</v>
      </c>
      <c r="J238" s="71">
        <f t="shared" si="91"/>
        <v>9.5910373996614222</v>
      </c>
      <c r="L238" s="76">
        <f t="shared" si="92"/>
        <v>1.5841617582887986</v>
      </c>
      <c r="M238" s="63">
        <f t="shared" si="93"/>
        <v>4259.085909498559</v>
      </c>
      <c r="N238" s="63">
        <f t="shared" si="94"/>
        <v>4892.7506128140785</v>
      </c>
      <c r="O238" s="71">
        <f t="shared" si="95"/>
        <v>9.5293301630791145</v>
      </c>
    </row>
    <row r="239" spans="1:15" ht="13.5" customHeight="1">
      <c r="A239" s="108">
        <v>1150</v>
      </c>
      <c r="B239" s="83">
        <f t="shared" si="84"/>
        <v>2.1892778884799493</v>
      </c>
      <c r="C239" s="63">
        <f t="shared" si="85"/>
        <v>4364.0284432658782</v>
      </c>
      <c r="D239" s="63">
        <f t="shared" si="86"/>
        <v>5020.811809809863</v>
      </c>
      <c r="E239" s="71">
        <f t="shared" si="87"/>
        <v>9.7536913616821401</v>
      </c>
      <c r="G239" s="76">
        <f t="shared" si="88"/>
        <v>1.8765061057403807</v>
      </c>
      <c r="H239" s="63">
        <f t="shared" si="89"/>
        <v>4363.927852604188</v>
      </c>
      <c r="I239" s="63">
        <f t="shared" si="90"/>
        <v>5020.7049896133212</v>
      </c>
      <c r="J239" s="71">
        <f t="shared" si="91"/>
        <v>9.6824761314925354</v>
      </c>
      <c r="L239" s="76">
        <f t="shared" si="92"/>
        <v>1.6419272671209761</v>
      </c>
      <c r="M239" s="63">
        <f t="shared" si="93"/>
        <v>4363.8272581290239</v>
      </c>
      <c r="N239" s="63">
        <f t="shared" si="94"/>
        <v>5020.5981649774149</v>
      </c>
      <c r="O239" s="71">
        <f t="shared" si="95"/>
        <v>9.6207772356032635</v>
      </c>
    </row>
    <row r="240" spans="1:15" ht="13.5" customHeight="1">
      <c r="A240" s="108">
        <v>1200</v>
      </c>
      <c r="B240" s="83">
        <f t="shared" si="84"/>
        <v>2.2662658651742991</v>
      </c>
      <c r="C240" s="63">
        <f t="shared" si="85"/>
        <v>4470.2276639875872</v>
      </c>
      <c r="D240" s="63">
        <f t="shared" si="86"/>
        <v>5150.1074235398773</v>
      </c>
      <c r="E240" s="71">
        <f t="shared" si="87"/>
        <v>9.8429806629340693</v>
      </c>
      <c r="G240" s="76">
        <f t="shared" si="88"/>
        <v>1.9425053705873647</v>
      </c>
      <c r="H240" s="63">
        <f t="shared" si="89"/>
        <v>4470.1342103211264</v>
      </c>
      <c r="I240" s="63">
        <f t="shared" si="90"/>
        <v>5150.0110900267046</v>
      </c>
      <c r="J240" s="71">
        <f t="shared" si="91"/>
        <v>9.7717726770604916</v>
      </c>
      <c r="L240" s="76">
        <f t="shared" si="92"/>
        <v>1.6996849986625566</v>
      </c>
      <c r="M240" s="63">
        <f t="shared" si="93"/>
        <v>4470.0407537616511</v>
      </c>
      <c r="N240" s="63">
        <f t="shared" si="94"/>
        <v>5149.9147532266734</v>
      </c>
      <c r="O240" s="71">
        <f t="shared" si="95"/>
        <v>9.7100810262838948</v>
      </c>
    </row>
    <row r="241" spans="1:15" ht="13.5" customHeight="1">
      <c r="A241" s="108">
        <v>1250</v>
      </c>
      <c r="B241" s="83">
        <f t="shared" si="84"/>
        <v>2.3432470714575708</v>
      </c>
      <c r="C241" s="63">
        <f t="shared" si="85"/>
        <v>4577.8469776432194</v>
      </c>
      <c r="D241" s="63">
        <f t="shared" si="86"/>
        <v>5280.821099080491</v>
      </c>
      <c r="E241" s="71">
        <f t="shared" si="87"/>
        <v>9.9302362392732739</v>
      </c>
      <c r="G241" s="76">
        <f t="shared" si="88"/>
        <v>2.0084978643489553</v>
      </c>
      <c r="H241" s="63">
        <f t="shared" si="89"/>
        <v>4577.7599827651875</v>
      </c>
      <c r="I241" s="63">
        <f t="shared" si="90"/>
        <v>5280.734235287322</v>
      </c>
      <c r="J241" s="71">
        <f t="shared" si="91"/>
        <v>9.8590345766918261</v>
      </c>
      <c r="L241" s="76">
        <f t="shared" si="92"/>
        <v>1.7574359584472812</v>
      </c>
      <c r="M241" s="63">
        <f t="shared" si="93"/>
        <v>4577.6729856720985</v>
      </c>
      <c r="N241" s="63">
        <f t="shared" si="94"/>
        <v>5280.6473690510111</v>
      </c>
      <c r="O241" s="71">
        <f t="shared" si="95"/>
        <v>9.7973492497710684</v>
      </c>
    </row>
    <row r="242" spans="1:15" ht="13.5" customHeight="1">
      <c r="A242" s="108">
        <v>1300</v>
      </c>
      <c r="B242" s="83">
        <f t="shared" si="84"/>
        <v>2.4202223549037885</v>
      </c>
      <c r="C242" s="63">
        <f t="shared" si="85"/>
        <v>4686.8312124426475</v>
      </c>
      <c r="D242" s="63">
        <f t="shared" si="86"/>
        <v>5412.8979189137845</v>
      </c>
      <c r="E242" s="71">
        <f t="shared" si="87"/>
        <v>10.015554010309726</v>
      </c>
      <c r="G242" s="76">
        <f t="shared" si="88"/>
        <v>2.0744844347938196</v>
      </c>
      <c r="H242" s="63">
        <f t="shared" si="89"/>
        <v>4686.7500832342075</v>
      </c>
      <c r="I242" s="63">
        <f t="shared" si="90"/>
        <v>5412.8196354120446</v>
      </c>
      <c r="J242" s="71">
        <f t="shared" si="91"/>
        <v>9.9443578919440778</v>
      </c>
      <c r="L242" s="76">
        <f t="shared" si="92"/>
        <v>1.8151809944381041</v>
      </c>
      <c r="M242" s="63">
        <f t="shared" si="93"/>
        <v>4686.6689523151026</v>
      </c>
      <c r="N242" s="63">
        <f t="shared" si="94"/>
        <v>5412.741350090344</v>
      </c>
      <c r="O242" s="71">
        <f t="shared" si="95"/>
        <v>9.8826781096420042</v>
      </c>
    </row>
    <row r="243" spans="1:15" ht="13.5" customHeight="1">
      <c r="A243" s="108">
        <v>1350</v>
      </c>
      <c r="B243" s="83">
        <f t="shared" si="84"/>
        <v>2.4971924344065983</v>
      </c>
      <c r="C243" s="63">
        <f t="shared" si="85"/>
        <v>4797.1246739036833</v>
      </c>
      <c r="D243" s="63">
        <f t="shared" si="86"/>
        <v>5546.2824042256625</v>
      </c>
      <c r="E243" s="71">
        <f t="shared" si="87"/>
        <v>10.099020536737704</v>
      </c>
      <c r="G243" s="76">
        <f t="shared" si="88"/>
        <v>2.1404658009507371</v>
      </c>
      <c r="H243" s="63">
        <f t="shared" si="89"/>
        <v>4797.0488893655547</v>
      </c>
      <c r="I243" s="63">
        <f t="shared" si="90"/>
        <v>5546.2119196983122</v>
      </c>
      <c r="J243" s="71">
        <f t="shared" si="91"/>
        <v>10.027829299967131</v>
      </c>
      <c r="L243" s="76">
        <f t="shared" si="92"/>
        <v>1.8729208257986354</v>
      </c>
      <c r="M243" s="63">
        <f t="shared" si="93"/>
        <v>4796.9731034955703</v>
      </c>
      <c r="N243" s="63">
        <f t="shared" si="94"/>
        <v>5546.1414338150244</v>
      </c>
      <c r="O243" s="71">
        <f t="shared" si="95"/>
        <v>9.966154399550728</v>
      </c>
    </row>
    <row r="244" spans="1:15" ht="13.5" customHeight="1">
      <c r="A244" s="108">
        <v>1400</v>
      </c>
      <c r="B244" s="83">
        <f t="shared" si="84"/>
        <v>2.5741579229520957</v>
      </c>
      <c r="C244" s="63">
        <f t="shared" si="85"/>
        <v>4908.6719948679529</v>
      </c>
      <c r="D244" s="63">
        <f t="shared" si="86"/>
        <v>5680.9193717535818</v>
      </c>
      <c r="E244" s="71">
        <f t="shared" si="87"/>
        <v>10.180714676859241</v>
      </c>
      <c r="G244" s="76">
        <f t="shared" si="88"/>
        <v>2.2064425759006694</v>
      </c>
      <c r="H244" s="63">
        <f t="shared" si="89"/>
        <v>4908.6010954616422</v>
      </c>
      <c r="I244" s="63">
        <f t="shared" si="90"/>
        <v>5680.8559970268761</v>
      </c>
      <c r="J244" s="71">
        <f t="shared" si="91"/>
        <v>10.109527755219807</v>
      </c>
      <c r="L244" s="76">
        <f t="shared" si="92"/>
        <v>1.9306560657044454</v>
      </c>
      <c r="M244" s="63">
        <f t="shared" si="93"/>
        <v>4908.5301950104958</v>
      </c>
      <c r="N244" s="63">
        <f t="shared" si="94"/>
        <v>5680.7926212922739</v>
      </c>
      <c r="O244" s="71">
        <f t="shared" si="95"/>
        <v>10.047857170145882</v>
      </c>
    </row>
    <row r="245" spans="1:15" ht="13.5" customHeight="1">
      <c r="A245" s="108">
        <v>1450</v>
      </c>
      <c r="B245" s="83">
        <f t="shared" si="84"/>
        <v>2.6511193458188198</v>
      </c>
      <c r="C245" s="63">
        <f t="shared" si="85"/>
        <v>5021.4188371557302</v>
      </c>
      <c r="D245" s="63">
        <f t="shared" si="86"/>
        <v>5816.7546409013767</v>
      </c>
      <c r="E245" s="71">
        <f t="shared" si="87"/>
        <v>10.260708910853122</v>
      </c>
      <c r="G245" s="76">
        <f t="shared" si="88"/>
        <v>2.2724152849894472</v>
      </c>
      <c r="H245" s="63">
        <f t="shared" si="89"/>
        <v>5021.3524159861181</v>
      </c>
      <c r="I245" s="63">
        <f t="shared" si="90"/>
        <v>5816.6977657324242</v>
      </c>
      <c r="J245" s="71">
        <f t="shared" si="91"/>
        <v>10.189525817754859</v>
      </c>
      <c r="L245" s="76">
        <f t="shared" si="92"/>
        <v>1.9883872395684328</v>
      </c>
      <c r="M245" s="63">
        <f t="shared" si="93"/>
        <v>5021.2859939909586</v>
      </c>
      <c r="N245" s="63">
        <f t="shared" si="94"/>
        <v>5816.6408898183308</v>
      </c>
      <c r="O245" s="71">
        <f t="shared" si="95"/>
        <v>10.127859061376954</v>
      </c>
    </row>
    <row r="246" spans="1:15" ht="13.5" customHeight="1">
      <c r="A246" s="109">
        <v>1500</v>
      </c>
      <c r="B246" s="84">
        <f t="shared" si="84"/>
        <v>2.7280771552267775</v>
      </c>
      <c r="C246" s="72">
        <f t="shared" si="85"/>
        <v>5135.312474218872</v>
      </c>
      <c r="D246" s="72">
        <f t="shared" si="86"/>
        <v>5953.7356207869052</v>
      </c>
      <c r="E246" s="73">
        <f t="shared" si="87"/>
        <v>10.339070406827481</v>
      </c>
      <c r="G246" s="77">
        <f t="shared" si="88"/>
        <v>2.338384380485266</v>
      </c>
      <c r="H246" s="72">
        <f t="shared" si="89"/>
        <v>5135.2501696959762</v>
      </c>
      <c r="I246" s="72">
        <f t="shared" si="90"/>
        <v>5953.6847028658194</v>
      </c>
      <c r="J246" s="73">
        <f t="shared" si="91"/>
        <v>10.26789072240309</v>
      </c>
      <c r="L246" s="77">
        <f t="shared" si="92"/>
        <v>2.0461147997067939</v>
      </c>
      <c r="M246" s="72">
        <f t="shared" si="93"/>
        <v>5135.1878645163879</v>
      </c>
      <c r="N246" s="72">
        <f t="shared" si="94"/>
        <v>5953.6337843991041</v>
      </c>
      <c r="O246" s="73">
        <f t="shared" si="95"/>
        <v>10.206227374813265</v>
      </c>
    </row>
    <row r="247" spans="1:15" ht="3.65" customHeight="1" thickBot="1">
      <c r="A247" s="85"/>
      <c r="B247" s="85"/>
      <c r="C247" s="85"/>
      <c r="D247" s="85"/>
      <c r="E247" s="85"/>
      <c r="G247" s="85"/>
      <c r="H247" s="85"/>
      <c r="I247" s="85"/>
      <c r="J247" s="85"/>
      <c r="L247" s="85"/>
      <c r="M247" s="85"/>
      <c r="N247" s="85"/>
      <c r="O247" s="85"/>
    </row>
    <row r="248" spans="1:15" ht="13.5" customHeight="1" thickBot="1">
      <c r="A248" s="69"/>
      <c r="B248" s="66" t="s">
        <v>274</v>
      </c>
      <c r="C248" s="67">
        <v>450</v>
      </c>
      <c r="D248" s="66" t="s">
        <v>275</v>
      </c>
      <c r="E248" s="70">
        <f>Tsat_p(C248/100)</f>
        <v>147.90809697170204</v>
      </c>
      <c r="G248" s="74" t="s">
        <v>274</v>
      </c>
      <c r="H248" s="67">
        <v>500</v>
      </c>
      <c r="I248" s="66" t="s">
        <v>275</v>
      </c>
      <c r="J248" s="70">
        <f>Tsat_p(H248/100)</f>
        <v>151.83624387684512</v>
      </c>
      <c r="L248" s="74" t="s">
        <v>274</v>
      </c>
      <c r="M248" s="67">
        <v>550</v>
      </c>
      <c r="N248" s="66" t="s">
        <v>275</v>
      </c>
      <c r="O248" s="70">
        <f>Tsat_p(M248/100)</f>
        <v>155.46152538913122</v>
      </c>
    </row>
    <row r="249" spans="1:15" ht="13.5" customHeight="1" thickBot="1">
      <c r="A249" s="111" t="s">
        <v>276</v>
      </c>
      <c r="B249" s="110">
        <f>vV_p(C248/100)</f>
        <v>0.41390047770425026</v>
      </c>
      <c r="C249" s="68">
        <f>uV_p(C248/100)</f>
        <v>2557.131190016793</v>
      </c>
      <c r="D249" s="68">
        <f>hV_p(C248/100)</f>
        <v>2743.3864049837057</v>
      </c>
      <c r="E249" s="78">
        <f>sV_p(C248/100)</f>
        <v>6.8559536649929553</v>
      </c>
      <c r="G249" s="75">
        <f>vV_p(H248/100)</f>
        <v>0.37480444158619708</v>
      </c>
      <c r="H249" s="68">
        <f>uV_p(H248/100)</f>
        <v>2560.7053938648701</v>
      </c>
      <c r="I249" s="68">
        <f>hV_p(H248/100)</f>
        <v>2748.1076146579685</v>
      </c>
      <c r="J249" s="78">
        <f>sV_p(H248/100)</f>
        <v>6.8205807842240205</v>
      </c>
      <c r="L249" s="75">
        <f>vV_p(M248/100)</f>
        <v>0.34259150313887132</v>
      </c>
      <c r="M249" s="68">
        <f>uV_p(M248/100)</f>
        <v>2563.9055633512003</v>
      </c>
      <c r="N249" s="68">
        <f>hV_p(M248/100)</f>
        <v>2752.3308900775796</v>
      </c>
      <c r="O249" s="79">
        <f>sV_p(M248/100)</f>
        <v>6.7885115751016079</v>
      </c>
    </row>
    <row r="250" spans="1:15" ht="13.5" customHeight="1">
      <c r="A250" s="108">
        <v>150</v>
      </c>
      <c r="B250" s="83">
        <f>v_pT($C$248/100,$A250)</f>
        <v>0.41641848381504099</v>
      </c>
      <c r="C250" s="63">
        <f>u_pT($C$248/100,$A250)</f>
        <v>2560.9412923586865</v>
      </c>
      <c r="D250" s="63">
        <f>h_pt($C$248/100,$A250)</f>
        <v>2748.3296100754555</v>
      </c>
      <c r="E250" s="71">
        <f>s_pT($C$248/100,$A250)</f>
        <v>6.8676646140718507</v>
      </c>
      <c r="G250" s="76"/>
      <c r="H250" s="63"/>
      <c r="I250" s="63"/>
      <c r="J250" s="71"/>
      <c r="L250" s="76"/>
      <c r="M250" s="63"/>
      <c r="N250" s="63"/>
      <c r="O250" s="71"/>
    </row>
    <row r="251" spans="1:15" ht="13.5" customHeight="1">
      <c r="A251" s="108">
        <v>200</v>
      </c>
      <c r="B251" s="83">
        <f t="shared" ref="B251:B277" si="96">v_pT($C$248/100,$A251)</f>
        <v>0.47362354886521324</v>
      </c>
      <c r="C251" s="63">
        <f t="shared" ref="C251:C277" si="97">u_pT($C$248/100,$A251)</f>
        <v>2645.3303511644049</v>
      </c>
      <c r="D251" s="63">
        <f t="shared" ref="D251:D277" si="98">h_pt($C$248/100,$A251)</f>
        <v>2858.4609481537509</v>
      </c>
      <c r="E251" s="71">
        <f t="shared" ref="E251:E277" si="99">s_pT($C$248/100,$A251)</f>
        <v>7.1138843919405597</v>
      </c>
      <c r="G251" s="76">
        <f t="shared" ref="G251:G277" si="100">v_pT($H$248/100,$A251)</f>
        <v>0.42503366583123048</v>
      </c>
      <c r="H251" s="63">
        <f t="shared" ref="H251:H277" si="101">u_pT($H$248/100,$A251)</f>
        <v>2643.3793629774173</v>
      </c>
      <c r="I251" s="63">
        <f t="shared" ref="I251:I277" si="102">h_pt($H$248/100,$A251)</f>
        <v>2855.8961958930322</v>
      </c>
      <c r="J251" s="71">
        <f t="shared" ref="J251:J277" si="103">s_pT($H$248/100,$A251)</f>
        <v>7.0610711333454601</v>
      </c>
      <c r="L251" s="76">
        <f t="shared" ref="L251:L277" si="104">v_pT($M$248/100,$A251)</f>
        <v>0.38526642816268486</v>
      </c>
      <c r="M251" s="63">
        <f t="shared" ref="M251:M277" si="105">u_pT($M$248/100,$A251)</f>
        <v>2641.4005428770661</v>
      </c>
      <c r="N251" s="63">
        <f t="shared" ref="N251:N277" si="106">h_pt($M$248/100,$A251)</f>
        <v>2853.2970783665428</v>
      </c>
      <c r="O251" s="71">
        <f t="shared" ref="O251:O277" si="107">s_pT($M$248/100,$A251)</f>
        <v>7.0128304138733686</v>
      </c>
    </row>
    <row r="252" spans="1:15" ht="13.5" customHeight="1">
      <c r="A252" s="108">
        <v>250</v>
      </c>
      <c r="B252" s="83">
        <f t="shared" si="96"/>
        <v>0.52810721275660089</v>
      </c>
      <c r="C252" s="63">
        <f t="shared" si="97"/>
        <v>2725.2011579415657</v>
      </c>
      <c r="D252" s="63">
        <f t="shared" si="98"/>
        <v>2962.8494036820357</v>
      </c>
      <c r="E252" s="71">
        <f t="shared" si="99"/>
        <v>7.3236582116012157</v>
      </c>
      <c r="G252" s="76">
        <f t="shared" si="100"/>
        <v>0.47442877814696832</v>
      </c>
      <c r="H252" s="63">
        <f t="shared" si="101"/>
        <v>2723.9154543416871</v>
      </c>
      <c r="I252" s="63">
        <f t="shared" si="102"/>
        <v>2961.1298434151713</v>
      </c>
      <c r="J252" s="71">
        <f t="shared" si="103"/>
        <v>7.2725526610654718</v>
      </c>
      <c r="L252" s="76">
        <f t="shared" si="104"/>
        <v>0.43050565054094114</v>
      </c>
      <c r="M252" s="63">
        <f t="shared" si="105"/>
        <v>2722.6194684848801</v>
      </c>
      <c r="N252" s="63">
        <f t="shared" si="106"/>
        <v>2959.3975762823975</v>
      </c>
      <c r="O252" s="71">
        <f t="shared" si="107"/>
        <v>7.2260635628419676</v>
      </c>
    </row>
    <row r="253" spans="1:15" ht="13.5" customHeight="1">
      <c r="A253" s="108">
        <v>300</v>
      </c>
      <c r="B253" s="83">
        <f t="shared" si="96"/>
        <v>0.58139549199400298</v>
      </c>
      <c r="C253" s="63">
        <f t="shared" si="97"/>
        <v>2804.2288584582875</v>
      </c>
      <c r="D253" s="63">
        <f t="shared" si="98"/>
        <v>3065.8568298555892</v>
      </c>
      <c r="E253" s="71">
        <f t="shared" si="99"/>
        <v>7.5117120604703196</v>
      </c>
      <c r="G253" s="76">
        <f t="shared" si="100"/>
        <v>0.52260276755121515</v>
      </c>
      <c r="H253" s="63">
        <f t="shared" si="101"/>
        <v>2803.2948358502663</v>
      </c>
      <c r="I253" s="63">
        <f t="shared" si="102"/>
        <v>3064.5962196258738</v>
      </c>
      <c r="J253" s="71">
        <f t="shared" si="103"/>
        <v>7.461447776628324</v>
      </c>
      <c r="L253" s="76">
        <f t="shared" si="104"/>
        <v>0.47449781199579177</v>
      </c>
      <c r="M253" s="63">
        <f t="shared" si="105"/>
        <v>2802.3566915437468</v>
      </c>
      <c r="N253" s="63">
        <f t="shared" si="106"/>
        <v>3063.3304881414324</v>
      </c>
      <c r="O253" s="71">
        <f t="shared" si="107"/>
        <v>7.4158138970603158</v>
      </c>
    </row>
    <row r="254" spans="1:15" ht="13.5" customHeight="1">
      <c r="A254" s="108">
        <v>350</v>
      </c>
      <c r="B254" s="83">
        <f t="shared" si="96"/>
        <v>0.63405335707041333</v>
      </c>
      <c r="C254" s="63">
        <f t="shared" si="97"/>
        <v>2883.7144225340458</v>
      </c>
      <c r="D254" s="63">
        <f t="shared" si="98"/>
        <v>3169.0384332157319</v>
      </c>
      <c r="E254" s="71">
        <f t="shared" si="99"/>
        <v>7.6843067778690584</v>
      </c>
      <c r="G254" s="76">
        <f t="shared" si="100"/>
        <v>0.57013780977211204</v>
      </c>
      <c r="H254" s="63">
        <f t="shared" si="101"/>
        <v>2882.992294940062</v>
      </c>
      <c r="I254" s="63">
        <f t="shared" si="102"/>
        <v>3168.0611998261179</v>
      </c>
      <c r="J254" s="71">
        <f t="shared" si="103"/>
        <v>7.6345179321813523</v>
      </c>
      <c r="L254" s="76">
        <f t="shared" si="104"/>
        <v>0.51784243996594292</v>
      </c>
      <c r="M254" s="63">
        <f t="shared" si="105"/>
        <v>2882.2683815226605</v>
      </c>
      <c r="N254" s="63">
        <f t="shared" si="106"/>
        <v>3167.0817235039294</v>
      </c>
      <c r="O254" s="71">
        <f t="shared" si="107"/>
        <v>7.5893643365702932</v>
      </c>
    </row>
    <row r="255" spans="1:15" ht="13.5" customHeight="1">
      <c r="A255" s="108">
        <v>400</v>
      </c>
      <c r="B255" s="83">
        <f t="shared" si="96"/>
        <v>0.68633568107498655</v>
      </c>
      <c r="C255" s="63">
        <f t="shared" si="97"/>
        <v>2964.225622656731</v>
      </c>
      <c r="D255" s="63">
        <f t="shared" si="98"/>
        <v>3273.0766791404749</v>
      </c>
      <c r="E255" s="71">
        <f t="shared" si="99"/>
        <v>7.8448915710138243</v>
      </c>
      <c r="G255" s="76">
        <f t="shared" si="100"/>
        <v>0.6172942551721633</v>
      </c>
      <c r="H255" s="63">
        <f t="shared" si="101"/>
        <v>2963.6448998854285</v>
      </c>
      <c r="I255" s="63">
        <f t="shared" si="102"/>
        <v>3272.2920274715102</v>
      </c>
      <c r="J255" s="71">
        <f t="shared" si="103"/>
        <v>7.7954006613330193</v>
      </c>
      <c r="L255" s="76">
        <f t="shared" si="104"/>
        <v>0.56080539545819286</v>
      </c>
      <c r="M255" s="63">
        <f t="shared" si="105"/>
        <v>2963.0633336261781</v>
      </c>
      <c r="N255" s="63">
        <f t="shared" si="106"/>
        <v>3271.5063011281841</v>
      </c>
      <c r="O255" s="71">
        <f t="shared" si="107"/>
        <v>7.7505468149844612</v>
      </c>
    </row>
    <row r="256" spans="1:15" ht="13.5" customHeight="1">
      <c r="A256" s="108">
        <v>450</v>
      </c>
      <c r="B256" s="83">
        <f t="shared" si="96"/>
        <v>0.73837365525105725</v>
      </c>
      <c r="C256" s="63">
        <f t="shared" si="97"/>
        <v>3046.0461151362738</v>
      </c>
      <c r="D256" s="63">
        <f t="shared" si="98"/>
        <v>3378.3142599992498</v>
      </c>
      <c r="E256" s="71">
        <f t="shared" si="99"/>
        <v>7.9956825848893276</v>
      </c>
      <c r="G256" s="76">
        <f t="shared" si="100"/>
        <v>0.66420516870351554</v>
      </c>
      <c r="H256" s="63">
        <f t="shared" si="101"/>
        <v>3045.5668756443938</v>
      </c>
      <c r="I256" s="63">
        <f t="shared" si="102"/>
        <v>3377.669459996152</v>
      </c>
      <c r="J256" s="71">
        <f t="shared" si="103"/>
        <v>7.9463924299319384</v>
      </c>
      <c r="L256" s="76">
        <f t="shared" si="104"/>
        <v>0.6035216293369664</v>
      </c>
      <c r="M256" s="63">
        <f t="shared" si="105"/>
        <v>3045.0871996170281</v>
      </c>
      <c r="N256" s="63">
        <f t="shared" si="106"/>
        <v>3377.0240957523592</v>
      </c>
      <c r="O256" s="71">
        <f t="shared" si="107"/>
        <v>7.9017400731478684</v>
      </c>
    </row>
    <row r="257" spans="1:15" ht="13.5" customHeight="1">
      <c r="A257" s="108">
        <v>500</v>
      </c>
      <c r="B257" s="83">
        <f t="shared" si="96"/>
        <v>0.79024269176902551</v>
      </c>
      <c r="C257" s="63">
        <f t="shared" si="97"/>
        <v>3129.3376810949931</v>
      </c>
      <c r="D257" s="63">
        <f t="shared" si="98"/>
        <v>3484.9468923910545</v>
      </c>
      <c r="E257" s="71">
        <f t="shared" si="99"/>
        <v>8.1382531635112034</v>
      </c>
      <c r="G257" s="76">
        <f t="shared" si="100"/>
        <v>0.71094664799850715</v>
      </c>
      <c r="H257" s="63">
        <f t="shared" si="101"/>
        <v>3128.9349078065484</v>
      </c>
      <c r="I257" s="63">
        <f t="shared" si="102"/>
        <v>3484.4082318058017</v>
      </c>
      <c r="J257" s="71">
        <f t="shared" si="103"/>
        <v>8.0891051350217325</v>
      </c>
      <c r="L257" s="76">
        <f t="shared" si="104"/>
        <v>0.64606792934597568</v>
      </c>
      <c r="M257" s="63">
        <f t="shared" si="105"/>
        <v>3128.5318870556312</v>
      </c>
      <c r="N257" s="63">
        <f t="shared" si="106"/>
        <v>3483.8692481959174</v>
      </c>
      <c r="O257" s="71">
        <f t="shared" si="107"/>
        <v>8.04459522850558</v>
      </c>
    </row>
    <row r="258" spans="1:15" ht="13.5" customHeight="1">
      <c r="A258" s="108">
        <v>550</v>
      </c>
      <c r="B258" s="83">
        <f t="shared" si="96"/>
        <v>0.84199000476422003</v>
      </c>
      <c r="C258" s="63">
        <f t="shared" si="97"/>
        <v>3214.2022991398899</v>
      </c>
      <c r="D258" s="63">
        <f t="shared" si="98"/>
        <v>3593.0978012837891</v>
      </c>
      <c r="E258" s="71">
        <f t="shared" si="99"/>
        <v>8.2737892466275813</v>
      </c>
      <c r="G258" s="76">
        <f t="shared" si="100"/>
        <v>0.75756617690934636</v>
      </c>
      <c r="H258" s="63">
        <f t="shared" si="101"/>
        <v>3213.8590031672784</v>
      </c>
      <c r="I258" s="63">
        <f t="shared" si="102"/>
        <v>3592.6420916219517</v>
      </c>
      <c r="J258" s="71">
        <f t="shared" si="103"/>
        <v>8.2247453086481084</v>
      </c>
      <c r="L258" s="76">
        <f t="shared" si="104"/>
        <v>0.68849205085921483</v>
      </c>
      <c r="M258" s="63">
        <f t="shared" si="105"/>
        <v>3213.5155539964644</v>
      </c>
      <c r="N258" s="63">
        <f t="shared" si="106"/>
        <v>3592.1861819690325</v>
      </c>
      <c r="O258" s="71">
        <f t="shared" si="107"/>
        <v>8.1803396473498271</v>
      </c>
    </row>
    <row r="259" spans="1:15" ht="13.5" customHeight="1">
      <c r="A259" s="108">
        <v>600</v>
      </c>
      <c r="B259" s="83">
        <f t="shared" si="96"/>
        <v>0.89364705986021076</v>
      </c>
      <c r="C259" s="63">
        <f t="shared" si="97"/>
        <v>3300.7070340374034</v>
      </c>
      <c r="D259" s="63">
        <f t="shared" si="98"/>
        <v>3702.8482109744978</v>
      </c>
      <c r="E259" s="71">
        <f t="shared" si="99"/>
        <v>8.4032170579293002</v>
      </c>
      <c r="G259" s="76">
        <f t="shared" si="100"/>
        <v>0.80409533590877535</v>
      </c>
      <c r="H259" s="63">
        <f t="shared" si="101"/>
        <v>3300.4109741112993</v>
      </c>
      <c r="I259" s="63">
        <f t="shared" si="102"/>
        <v>3702.4586420656874</v>
      </c>
      <c r="J259" s="71">
        <f t="shared" si="103"/>
        <v>8.3542512085948957</v>
      </c>
      <c r="L259" s="76">
        <f t="shared" si="104"/>
        <v>0.73082568991119035</v>
      </c>
      <c r="M259" s="63">
        <f t="shared" si="105"/>
        <v>3300.1148108466014</v>
      </c>
      <c r="N259" s="63">
        <f t="shared" si="106"/>
        <v>3702.0689402977559</v>
      </c>
      <c r="O259" s="71">
        <f t="shared" si="107"/>
        <v>8.3099237153379608</v>
      </c>
    </row>
    <row r="260" spans="1:15" ht="13.5" customHeight="1">
      <c r="A260" s="108">
        <v>650</v>
      </c>
      <c r="B260" s="83">
        <f t="shared" si="96"/>
        <v>0.94523578462318947</v>
      </c>
      <c r="C260" s="63">
        <f t="shared" si="97"/>
        <v>3388.8949072576252</v>
      </c>
      <c r="D260" s="63">
        <f t="shared" si="98"/>
        <v>3814.25101033806</v>
      </c>
      <c r="E260" s="71">
        <f t="shared" si="99"/>
        <v>8.5272763189170853</v>
      </c>
      <c r="G260" s="76">
        <f t="shared" si="100"/>
        <v>0.85055610541510918</v>
      </c>
      <c r="H260" s="63">
        <f t="shared" si="101"/>
        <v>3388.6368861457713</v>
      </c>
      <c r="I260" s="63">
        <f t="shared" si="102"/>
        <v>3813.914938853326</v>
      </c>
      <c r="J260" s="71">
        <f t="shared" si="103"/>
        <v>8.4783701059731449</v>
      </c>
      <c r="L260" s="76">
        <f t="shared" si="104"/>
        <v>0.77309088006224824</v>
      </c>
      <c r="M260" s="63">
        <f t="shared" si="105"/>
        <v>3388.378789330824</v>
      </c>
      <c r="N260" s="63">
        <f t="shared" si="106"/>
        <v>3813.5787733650609</v>
      </c>
      <c r="O260" s="71">
        <f t="shared" si="107"/>
        <v>8.4341022924830185</v>
      </c>
    </row>
    <row r="261" spans="1:15" ht="13.5" customHeight="1">
      <c r="A261" s="108">
        <v>700</v>
      </c>
      <c r="B261" s="83">
        <f t="shared" si="96"/>
        <v>0.99677195801577079</v>
      </c>
      <c r="C261" s="63">
        <f t="shared" si="97"/>
        <v>3478.7909596457612</v>
      </c>
      <c r="D261" s="63">
        <f t="shared" si="98"/>
        <v>3927.3383407528577</v>
      </c>
      <c r="E261" s="71">
        <f t="shared" si="99"/>
        <v>8.6465676704912156</v>
      </c>
      <c r="G261" s="76">
        <f t="shared" si="100"/>
        <v>0.89696429028587221</v>
      </c>
      <c r="H261" s="63">
        <f t="shared" si="101"/>
        <v>3478.5638626323516</v>
      </c>
      <c r="I261" s="63">
        <f t="shared" si="102"/>
        <v>3927.0460077752878</v>
      </c>
      <c r="J261" s="71">
        <f t="shared" si="103"/>
        <v>8.597707638502996</v>
      </c>
      <c r="L261" s="76">
        <f t="shared" si="104"/>
        <v>0.81530345219066824</v>
      </c>
      <c r="M261" s="63">
        <f t="shared" si="105"/>
        <v>3478.3367060200021</v>
      </c>
      <c r="N261" s="63">
        <f t="shared" si="106"/>
        <v>3926.75360472487</v>
      </c>
      <c r="O261" s="71">
        <f t="shared" si="107"/>
        <v>8.5534860312632084</v>
      </c>
    </row>
    <row r="262" spans="1:15" ht="13.5" customHeight="1">
      <c r="A262" s="108">
        <v>750</v>
      </c>
      <c r="B262" s="83">
        <f t="shared" si="96"/>
        <v>1.0482672063882055</v>
      </c>
      <c r="C262" s="63">
        <f t="shared" si="97"/>
        <v>3570.4074538643017</v>
      </c>
      <c r="D262" s="63">
        <f t="shared" si="98"/>
        <v>4042.1276967389936</v>
      </c>
      <c r="E262" s="71">
        <f t="shared" si="99"/>
        <v>8.7615866931953121</v>
      </c>
      <c r="G262" s="76">
        <f t="shared" si="100"/>
        <v>0.94333152998759884</v>
      </c>
      <c r="H262" s="63">
        <f t="shared" si="101"/>
        <v>3570.2056626080948</v>
      </c>
      <c r="I262" s="63">
        <f t="shared" si="102"/>
        <v>4041.8714276018941</v>
      </c>
      <c r="J262" s="71">
        <f t="shared" si="103"/>
        <v>8.7127628279832852</v>
      </c>
      <c r="L262" s="76">
        <f t="shared" si="104"/>
        <v>0.85747505894073894</v>
      </c>
      <c r="M262" s="63">
        <f t="shared" si="105"/>
        <v>3570.0038220254232</v>
      </c>
      <c r="N262" s="63">
        <f t="shared" si="106"/>
        <v>4041.6151044428293</v>
      </c>
      <c r="O262" s="71">
        <f t="shared" si="107"/>
        <v>8.6685774036266938</v>
      </c>
    </row>
    <row r="263" spans="1:15" ht="13.5" customHeight="1">
      <c r="A263" s="108">
        <v>800</v>
      </c>
      <c r="B263" s="83">
        <f t="shared" si="96"/>
        <v>1.0997302528883899</v>
      </c>
      <c r="C263" s="63">
        <f t="shared" si="97"/>
        <v>3663.7500392108268</v>
      </c>
      <c r="D263" s="63">
        <f t="shared" si="98"/>
        <v>4158.6286530106026</v>
      </c>
      <c r="E263" s="71">
        <f t="shared" si="99"/>
        <v>8.8727503946546964</v>
      </c>
      <c r="G263" s="76">
        <f t="shared" si="100"/>
        <v>0.9896665542487032</v>
      </c>
      <c r="H263" s="63">
        <f t="shared" si="101"/>
        <v>3663.5690498996523</v>
      </c>
      <c r="I263" s="63">
        <f t="shared" si="102"/>
        <v>4158.4023270240041</v>
      </c>
      <c r="J263" s="71">
        <f t="shared" si="103"/>
        <v>8.8239551232468898</v>
      </c>
      <c r="L263" s="76">
        <f t="shared" si="104"/>
        <v>0.89961443665638885</v>
      </c>
      <c r="M263" s="63">
        <f t="shared" si="105"/>
        <v>3663.388019022776</v>
      </c>
      <c r="N263" s="63">
        <f t="shared" si="106"/>
        <v>4158.1759591837899</v>
      </c>
      <c r="O263" s="71">
        <f t="shared" si="107"/>
        <v>8.7797983043154932</v>
      </c>
    </row>
    <row r="264" spans="1:15" ht="13.5" customHeight="1">
      <c r="A264" s="108">
        <v>850</v>
      </c>
      <c r="B264" s="83">
        <f t="shared" si="96"/>
        <v>1.1511759413921809</v>
      </c>
      <c r="C264" s="63">
        <f t="shared" si="97"/>
        <v>3758.8642475716215</v>
      </c>
      <c r="D264" s="63">
        <f t="shared" si="98"/>
        <v>4276.8934211981032</v>
      </c>
      <c r="E264" s="71">
        <f t="shared" si="99"/>
        <v>8.9804533757967882</v>
      </c>
      <c r="G264" s="76">
        <f t="shared" si="100"/>
        <v>1.0359841141914579</v>
      </c>
      <c r="H264" s="63">
        <f t="shared" si="101"/>
        <v>3758.6991743581902</v>
      </c>
      <c r="I264" s="63">
        <f t="shared" si="102"/>
        <v>4276.6912314539195</v>
      </c>
      <c r="J264" s="71">
        <f t="shared" si="103"/>
        <v>8.9316797572431028</v>
      </c>
      <c r="L264" s="76">
        <f t="shared" si="104"/>
        <v>0.94173624434216252</v>
      </c>
      <c r="M264" s="63">
        <f t="shared" si="105"/>
        <v>3758.5340758037346</v>
      </c>
      <c r="N264" s="63">
        <f t="shared" si="106"/>
        <v>4276.4890101919236</v>
      </c>
      <c r="O264" s="71">
        <f t="shared" si="107"/>
        <v>8.8875446048401372</v>
      </c>
    </row>
    <row r="265" spans="1:15" ht="13.5" customHeight="1">
      <c r="A265" s="108">
        <v>900</v>
      </c>
      <c r="B265" s="83">
        <f t="shared" si="96"/>
        <v>1.2025941246823435</v>
      </c>
      <c r="C265" s="63">
        <f t="shared" si="97"/>
        <v>3855.6228382690192</v>
      </c>
      <c r="D265" s="63">
        <f t="shared" si="98"/>
        <v>4396.7901943760744</v>
      </c>
      <c r="E265" s="71">
        <f t="shared" si="99"/>
        <v>9.0848907126632952</v>
      </c>
      <c r="G265" s="76">
        <f t="shared" si="100"/>
        <v>1.0822742515549202</v>
      </c>
      <c r="H265" s="63">
        <f t="shared" si="101"/>
        <v>3855.472003482218</v>
      </c>
      <c r="I265" s="63">
        <f t="shared" si="102"/>
        <v>4396.6091292596784</v>
      </c>
      <c r="J265" s="71">
        <f t="shared" si="103"/>
        <v>9.0361355046607557</v>
      </c>
      <c r="L265" s="76">
        <f t="shared" si="104"/>
        <v>0.9838307114773529</v>
      </c>
      <c r="M265" s="63">
        <f t="shared" si="105"/>
        <v>3855.3211508100485</v>
      </c>
      <c r="N265" s="63">
        <f t="shared" si="106"/>
        <v>4396.4280421225922</v>
      </c>
      <c r="O265" s="71">
        <f t="shared" si="107"/>
        <v>8.9920187710937451</v>
      </c>
    </row>
    <row r="266" spans="1:15" ht="13.5" customHeight="1">
      <c r="A266" s="108">
        <v>950</v>
      </c>
      <c r="B266" s="83">
        <f t="shared" si="96"/>
        <v>1.2539954045784045</v>
      </c>
      <c r="C266" s="63">
        <f t="shared" si="97"/>
        <v>3954.0376215954047</v>
      </c>
      <c r="D266" s="63">
        <f t="shared" si="98"/>
        <v>4518.3355536556865</v>
      </c>
      <c r="E266" s="71">
        <f t="shared" si="99"/>
        <v>9.186344862170305</v>
      </c>
      <c r="G266" s="76">
        <f t="shared" si="100"/>
        <v>1.1285474787960612</v>
      </c>
      <c r="H266" s="63">
        <f t="shared" si="101"/>
        <v>3953.8993183874531</v>
      </c>
      <c r="I266" s="63">
        <f t="shared" si="102"/>
        <v>4518.1730577854842</v>
      </c>
      <c r="J266" s="71">
        <f t="shared" si="103"/>
        <v>9.1376051614782892</v>
      </c>
      <c r="L266" s="76">
        <f t="shared" si="104"/>
        <v>1.0259082617691053</v>
      </c>
      <c r="M266" s="63">
        <f t="shared" si="105"/>
        <v>3953.7610023712909</v>
      </c>
      <c r="N266" s="63">
        <f t="shared" si="106"/>
        <v>4518.0105463442987</v>
      </c>
      <c r="O266" s="71">
        <f t="shared" si="107"/>
        <v>9.0935039406127167</v>
      </c>
    </row>
    <row r="267" spans="1:15" ht="13.5" customHeight="1">
      <c r="A267" s="108">
        <v>1000</v>
      </c>
      <c r="B267" s="83">
        <f t="shared" si="96"/>
        <v>1.3053823950701433</v>
      </c>
      <c r="C267" s="63">
        <f t="shared" si="97"/>
        <v>4054.0901596289632</v>
      </c>
      <c r="D267" s="63">
        <f t="shared" si="98"/>
        <v>4641.5122374105276</v>
      </c>
      <c r="E267" s="71">
        <f t="shared" si="99"/>
        <v>9.2850411371980499</v>
      </c>
      <c r="G267" s="76">
        <f t="shared" si="100"/>
        <v>1.174806412219102</v>
      </c>
      <c r="H267" s="63">
        <f t="shared" si="101"/>
        <v>4053.9629481932116</v>
      </c>
      <c r="I267" s="63">
        <f t="shared" si="102"/>
        <v>4641.3661543027629</v>
      </c>
      <c r="J267" s="71">
        <f t="shared" si="103"/>
        <v>9.2363145932418202</v>
      </c>
      <c r="L267" s="76">
        <f t="shared" si="104"/>
        <v>1.0679715138349908</v>
      </c>
      <c r="M267" s="63">
        <f t="shared" si="105"/>
        <v>4053.8357274615964</v>
      </c>
      <c r="N267" s="63">
        <f t="shared" si="106"/>
        <v>4641.220060070842</v>
      </c>
      <c r="O267" s="71">
        <f t="shared" si="107"/>
        <v>9.1922265326795767</v>
      </c>
    </row>
    <row r="268" spans="1:15" ht="13.5" customHeight="1">
      <c r="A268" s="108">
        <v>1050</v>
      </c>
      <c r="B268" s="83">
        <f t="shared" si="96"/>
        <v>1.3567572220474136</v>
      </c>
      <c r="C268" s="63">
        <f t="shared" si="97"/>
        <v>4155.7499117659045</v>
      </c>
      <c r="D268" s="63">
        <f t="shared" si="98"/>
        <v>4766.2906616872397</v>
      </c>
      <c r="E268" s="71">
        <f t="shared" si="99"/>
        <v>9.3811692955044048</v>
      </c>
      <c r="G268" s="76">
        <f t="shared" si="100"/>
        <v>1.221053179184864</v>
      </c>
      <c r="H268" s="63">
        <f t="shared" si="101"/>
        <v>4155.6325684759177</v>
      </c>
      <c r="I268" s="63">
        <f t="shared" si="102"/>
        <v>4766.1591580683498</v>
      </c>
      <c r="J268" s="71">
        <f t="shared" si="103"/>
        <v>9.3324539880951498</v>
      </c>
      <c r="L268" s="76">
        <f t="shared" si="104"/>
        <v>1.1100225965059061</v>
      </c>
      <c r="M268" s="63">
        <f t="shared" si="105"/>
        <v>4155.5152183554146</v>
      </c>
      <c r="N268" s="63">
        <f t="shared" si="106"/>
        <v>4766.027646433663</v>
      </c>
      <c r="O268" s="71">
        <f t="shared" si="107"/>
        <v>9.2883771664773302</v>
      </c>
    </row>
    <row r="269" spans="1:15" ht="13.5" customHeight="1">
      <c r="A269" s="108">
        <v>1100</v>
      </c>
      <c r="B269" s="83">
        <f t="shared" si="96"/>
        <v>1.4081216292324525</v>
      </c>
      <c r="C269" s="63">
        <f t="shared" si="97"/>
        <v>4258.9773925041191</v>
      </c>
      <c r="D269" s="63">
        <f t="shared" si="98"/>
        <v>4892.6321256587225</v>
      </c>
      <c r="E269" s="71">
        <f t="shared" si="99"/>
        <v>9.4748911987459454</v>
      </c>
      <c r="G269" s="76">
        <f t="shared" si="100"/>
        <v>1.267289524367111</v>
      </c>
      <c r="H269" s="63">
        <f t="shared" si="101"/>
        <v>4258.8688704329688</v>
      </c>
      <c r="I269" s="63">
        <f t="shared" si="102"/>
        <v>4892.5136326165248</v>
      </c>
      <c r="J269" s="71">
        <f t="shared" si="103"/>
        <v>9.4261855464632358</v>
      </c>
      <c r="L269" s="76">
        <f t="shared" si="104"/>
        <v>1.1520632554064107</v>
      </c>
      <c r="M269" s="63">
        <f t="shared" si="105"/>
        <v>4258.7603432851083</v>
      </c>
      <c r="N269" s="63">
        <f t="shared" si="106"/>
        <v>4892.3951337586341</v>
      </c>
      <c r="O269" s="71">
        <f t="shared" si="107"/>
        <v>9.3821183816057996</v>
      </c>
    </row>
    <row r="270" spans="1:15" ht="13.5" customHeight="1">
      <c r="A270" s="108">
        <v>1150</v>
      </c>
      <c r="B270" s="83">
        <f t="shared" si="96"/>
        <v>1.4594770580622134</v>
      </c>
      <c r="C270" s="63">
        <f t="shared" si="97"/>
        <v>4363.7266598403849</v>
      </c>
      <c r="D270" s="63">
        <f t="shared" si="98"/>
        <v>5020.4913359683815</v>
      </c>
      <c r="E270" s="71">
        <f t="shared" si="99"/>
        <v>9.5663466130979025</v>
      </c>
      <c r="G270" s="76">
        <f t="shared" si="100"/>
        <v>1.3135168898283769</v>
      </c>
      <c r="H270" s="63">
        <f t="shared" si="101"/>
        <v>4363.6260577382718</v>
      </c>
      <c r="I270" s="63">
        <f t="shared" si="102"/>
        <v>5020.3845026524605</v>
      </c>
      <c r="J270" s="71">
        <f t="shared" si="103"/>
        <v>9.5176493037742578</v>
      </c>
      <c r="L270" s="76">
        <f t="shared" si="104"/>
        <v>1.1940949332240129</v>
      </c>
      <c r="M270" s="63">
        <f t="shared" si="105"/>
        <v>4363.5254518226848</v>
      </c>
      <c r="N270" s="63">
        <f t="shared" si="106"/>
        <v>5020.2776650958922</v>
      </c>
      <c r="O270" s="71">
        <f t="shared" si="107"/>
        <v>9.4735904830036297</v>
      </c>
    </row>
    <row r="271" spans="1:15" ht="13.5" customHeight="1">
      <c r="A271" s="108">
        <v>1200</v>
      </c>
      <c r="B271" s="83">
        <f t="shared" si="96"/>
        <v>1.5108247086498747</v>
      </c>
      <c r="C271" s="63">
        <f t="shared" si="97"/>
        <v>4469.9472943091614</v>
      </c>
      <c r="D271" s="63">
        <f t="shared" si="98"/>
        <v>5149.8184132016058</v>
      </c>
      <c r="E271" s="71">
        <f t="shared" si="99"/>
        <v>9.6556576496848106</v>
      </c>
      <c r="G271" s="76">
        <f t="shared" si="100"/>
        <v>1.3597364760993189</v>
      </c>
      <c r="H271" s="63">
        <f t="shared" si="101"/>
        <v>4469.8538319636591</v>
      </c>
      <c r="I271" s="63">
        <f t="shared" si="102"/>
        <v>5149.7220700133184</v>
      </c>
      <c r="J271" s="71">
        <f t="shared" si="103"/>
        <v>9.6069675870579836</v>
      </c>
      <c r="L271" s="76">
        <f t="shared" si="104"/>
        <v>1.2361188309063436</v>
      </c>
      <c r="M271" s="63">
        <f t="shared" si="105"/>
        <v>4469.7603667251433</v>
      </c>
      <c r="N271" s="63">
        <f t="shared" si="106"/>
        <v>5149.6257237236323</v>
      </c>
      <c r="O271" s="71">
        <f t="shared" si="107"/>
        <v>9.562916013771666</v>
      </c>
    </row>
    <row r="272" spans="1:15" ht="13.5" customHeight="1">
      <c r="A272" s="108">
        <v>1250</v>
      </c>
      <c r="B272" s="83">
        <f t="shared" si="96"/>
        <v>1.5621655868120723</v>
      </c>
      <c r="C272" s="63">
        <f t="shared" si="97"/>
        <v>4577.5859863639544</v>
      </c>
      <c r="D272" s="63">
        <f t="shared" si="98"/>
        <v>5280.5605004293866</v>
      </c>
      <c r="E272" s="71">
        <f t="shared" si="99"/>
        <v>9.742932197588857</v>
      </c>
      <c r="G272" s="76">
        <f t="shared" si="100"/>
        <v>1.4059492892790422</v>
      </c>
      <c r="H272" s="63">
        <f t="shared" si="101"/>
        <v>4577.4989848407522</v>
      </c>
      <c r="I272" s="63">
        <f t="shared" si="102"/>
        <v>5280.4736294802733</v>
      </c>
      <c r="J272" s="71">
        <f t="shared" si="103"/>
        <v>9.6942484599372793</v>
      </c>
      <c r="L272" s="76">
        <f t="shared" si="104"/>
        <v>1.2781359548345554</v>
      </c>
      <c r="M272" s="63">
        <f t="shared" si="105"/>
        <v>4577.4119811024939</v>
      </c>
      <c r="N272" s="63">
        <f t="shared" si="106"/>
        <v>5280.3867562614987</v>
      </c>
      <c r="O272" s="71">
        <f t="shared" si="107"/>
        <v>9.6502032121819141</v>
      </c>
    </row>
    <row r="273" spans="1:17" ht="13.5" customHeight="1">
      <c r="A273" s="108">
        <v>1300</v>
      </c>
      <c r="B273" s="83">
        <f t="shared" si="96"/>
        <v>1.6135005407056897</v>
      </c>
      <c r="C273" s="63">
        <f t="shared" si="97"/>
        <v>4686.5878196853319</v>
      </c>
      <c r="D273" s="63">
        <f t="shared" si="98"/>
        <v>5412.6630630028922</v>
      </c>
      <c r="E273" s="71">
        <f t="shared" si="99"/>
        <v>9.8282666024790366</v>
      </c>
      <c r="G273" s="76">
        <f t="shared" si="100"/>
        <v>1.4521561777180048</v>
      </c>
      <c r="H273" s="63">
        <f t="shared" si="101"/>
        <v>4686.5066853448952</v>
      </c>
      <c r="I273" s="63">
        <f t="shared" si="102"/>
        <v>5412.5847742038968</v>
      </c>
      <c r="J273" s="71">
        <f t="shared" si="103"/>
        <v>9.7795884102449193</v>
      </c>
      <c r="L273" s="76">
        <f t="shared" si="104"/>
        <v>1.3201471535523224</v>
      </c>
      <c r="M273" s="63">
        <f t="shared" si="105"/>
        <v>4686.4255492937918</v>
      </c>
      <c r="N273" s="63">
        <f t="shared" si="106"/>
        <v>5412.5064837475693</v>
      </c>
      <c r="O273" s="71">
        <f t="shared" si="107"/>
        <v>9.7355487083028898</v>
      </c>
    </row>
    <row r="274" spans="1:17" ht="13.5" customHeight="1">
      <c r="A274" s="108">
        <v>1350</v>
      </c>
      <c r="B274" s="83">
        <f t="shared" si="96"/>
        <v>1.6648302896288654</v>
      </c>
      <c r="C274" s="63">
        <f t="shared" si="97"/>
        <v>4796.8973162937309</v>
      </c>
      <c r="D274" s="63">
        <f t="shared" si="98"/>
        <v>5546.0709466267199</v>
      </c>
      <c r="E274" s="71">
        <f t="shared" si="99"/>
        <v>9.9117477745619649</v>
      </c>
      <c r="G274" s="76">
        <f t="shared" si="100"/>
        <v>1.4983578608485688</v>
      </c>
      <c r="H274" s="63">
        <f t="shared" si="101"/>
        <v>4796.8215277600366</v>
      </c>
      <c r="I274" s="63">
        <f t="shared" si="102"/>
        <v>5546.0004581843205</v>
      </c>
      <c r="J274" s="71">
        <f t="shared" si="103"/>
        <v>9.8630744647885322</v>
      </c>
      <c r="L274" s="76">
        <f t="shared" si="104"/>
        <v>1.3621531466259285</v>
      </c>
      <c r="M274" s="63">
        <f t="shared" si="105"/>
        <v>4796.7457378944864</v>
      </c>
      <c r="N274" s="63">
        <f t="shared" si="106"/>
        <v>5545.9299685387468</v>
      </c>
      <c r="O274" s="71">
        <f t="shared" si="107"/>
        <v>9.8190396455916069</v>
      </c>
    </row>
    <row r="275" spans="1:17" ht="13.5" customHeight="1">
      <c r="A275" s="108">
        <v>1400</v>
      </c>
      <c r="B275" s="83">
        <f t="shared" si="96"/>
        <v>1.716155446851519</v>
      </c>
      <c r="C275" s="63">
        <f t="shared" si="97"/>
        <v>4908.4592935145165</v>
      </c>
      <c r="D275" s="63">
        <f t="shared" si="98"/>
        <v>5680.7292445977</v>
      </c>
      <c r="E275" s="71">
        <f t="shared" si="99"/>
        <v>9.9934548607091163</v>
      </c>
      <c r="G275" s="76">
        <f t="shared" si="100"/>
        <v>1.5445549520347466</v>
      </c>
      <c r="H275" s="63">
        <f t="shared" si="101"/>
        <v>4908.3883909737042</v>
      </c>
      <c r="I275" s="63">
        <f t="shared" si="102"/>
        <v>5680.6658669910767</v>
      </c>
      <c r="J275" s="71">
        <f t="shared" si="103"/>
        <v>9.9447858666953763</v>
      </c>
      <c r="L275" s="76">
        <f t="shared" si="104"/>
        <v>1.4041545475132193</v>
      </c>
      <c r="M275" s="63">
        <f t="shared" si="105"/>
        <v>4908.3174873880571</v>
      </c>
      <c r="N275" s="63">
        <f t="shared" si="106"/>
        <v>5680.6024885203278</v>
      </c>
      <c r="O275" s="71">
        <f t="shared" si="107"/>
        <v>9.9007553634640271</v>
      </c>
    </row>
    <row r="276" spans="1:17" ht="13.5" customHeight="1">
      <c r="A276" s="108">
        <v>1450</v>
      </c>
      <c r="B276" s="83">
        <f t="shared" si="96"/>
        <v>1.7674765378533965</v>
      </c>
      <c r="C276" s="63">
        <f t="shared" si="97"/>
        <v>5021.2195711702516</v>
      </c>
      <c r="D276" s="63">
        <f t="shared" si="98"/>
        <v>5816.5840132042795</v>
      </c>
      <c r="E276" s="71">
        <f t="shared" si="99"/>
        <v>10.073460580789439</v>
      </c>
      <c r="G276" s="76">
        <f t="shared" si="100"/>
        <v>1.5907479768229094</v>
      </c>
      <c r="H276" s="63">
        <f t="shared" si="101"/>
        <v>5021.1531475239981</v>
      </c>
      <c r="I276" s="63">
        <f t="shared" si="102"/>
        <v>5816.5271359354529</v>
      </c>
      <c r="J276" s="71">
        <f t="shared" si="103"/>
        <v>10.02479541577657</v>
      </c>
      <c r="L276" s="76">
        <f t="shared" si="104"/>
        <v>1.4461518818269714</v>
      </c>
      <c r="M276" s="63">
        <f t="shared" si="105"/>
        <v>5021.0867230521981</v>
      </c>
      <c r="N276" s="63">
        <f t="shared" si="106"/>
        <v>5816.4702580570329</v>
      </c>
      <c r="O276" s="71">
        <f t="shared" si="107"/>
        <v>9.9807687416960942</v>
      </c>
    </row>
    <row r="277" spans="1:17" ht="13.5" customHeight="1">
      <c r="A277" s="109">
        <v>1500</v>
      </c>
      <c r="B277" s="84">
        <f t="shared" si="96"/>
        <v>1.818794014998504</v>
      </c>
      <c r="C277" s="72">
        <f t="shared" si="97"/>
        <v>5135.1255586801044</v>
      </c>
      <c r="D277" s="72">
        <f t="shared" si="98"/>
        <v>5953.582865429431</v>
      </c>
      <c r="E277" s="73">
        <f t="shared" si="99"/>
        <v>10.151832303126604</v>
      </c>
      <c r="G277" s="77">
        <f t="shared" si="100"/>
        <v>1.636937387624682</v>
      </c>
      <c r="H277" s="72">
        <f t="shared" si="101"/>
        <v>5135.0632521871285</v>
      </c>
      <c r="I277" s="72">
        <f t="shared" si="102"/>
        <v>5953.5319459994698</v>
      </c>
      <c r="J277" s="73">
        <f t="shared" si="103"/>
        <v>10.103170547125918</v>
      </c>
      <c r="L277" s="77">
        <f t="shared" si="104"/>
        <v>1.4881456020262362</v>
      </c>
      <c r="M277" s="72">
        <f t="shared" si="105"/>
        <v>5135.00094503746</v>
      </c>
      <c r="N277" s="72">
        <f t="shared" si="106"/>
        <v>5953.4810261518896</v>
      </c>
      <c r="O277" s="73">
        <f t="shared" si="107"/>
        <v>10.059147282167528</v>
      </c>
      <c r="Q277" s="132"/>
    </row>
    <row r="278" spans="1:17" ht="35" thickBot="1">
      <c r="A278" s="106" t="s">
        <v>266</v>
      </c>
      <c r="B278" s="93" t="s">
        <v>273</v>
      </c>
      <c r="C278" s="94" t="s">
        <v>253</v>
      </c>
      <c r="D278" s="95" t="s">
        <v>254</v>
      </c>
      <c r="E278" s="96" t="s">
        <v>259</v>
      </c>
      <c r="F278" s="97"/>
      <c r="G278" s="98" t="s">
        <v>273</v>
      </c>
      <c r="H278" s="94" t="s">
        <v>253</v>
      </c>
      <c r="I278" s="95" t="s">
        <v>254</v>
      </c>
      <c r="J278" s="96" t="s">
        <v>259</v>
      </c>
      <c r="K278" s="97"/>
      <c r="L278" s="98" t="s">
        <v>273</v>
      </c>
      <c r="M278" s="94" t="s">
        <v>253</v>
      </c>
      <c r="N278" s="95" t="s">
        <v>254</v>
      </c>
      <c r="O278" s="96" t="s">
        <v>259</v>
      </c>
    </row>
    <row r="279" spans="1:17" ht="14.25" customHeight="1" thickBot="1">
      <c r="A279" s="69"/>
      <c r="B279" s="66" t="s">
        <v>274</v>
      </c>
      <c r="C279" s="67">
        <v>600</v>
      </c>
      <c r="D279" s="66" t="s">
        <v>275</v>
      </c>
      <c r="E279" s="70">
        <f>Tsat_p(C279/100)</f>
        <v>158.83242395448463</v>
      </c>
      <c r="G279" s="74" t="s">
        <v>274</v>
      </c>
      <c r="H279" s="67">
        <v>650</v>
      </c>
      <c r="I279" s="66" t="s">
        <v>275</v>
      </c>
      <c r="J279" s="70">
        <f>Tsat_p(H279/100)</f>
        <v>161.98633632947877</v>
      </c>
      <c r="L279" s="74" t="s">
        <v>274</v>
      </c>
      <c r="M279" s="67">
        <v>700</v>
      </c>
      <c r="N279" s="66" t="s">
        <v>275</v>
      </c>
      <c r="O279" s="70">
        <f>Tsat_p(M279/100)</f>
        <v>164.95275255074188</v>
      </c>
    </row>
    <row r="280" spans="1:17" ht="14.25" customHeight="1" thickBot="1">
      <c r="A280" s="111" t="s">
        <v>276</v>
      </c>
      <c r="B280" s="110">
        <f>vV_p(C279/100)</f>
        <v>0.31557524650003282</v>
      </c>
      <c r="C280" s="68">
        <f>uV_p(C279/100)</f>
        <v>2566.7937416363111</v>
      </c>
      <c r="D280" s="68">
        <f>hV_p(C279/100)</f>
        <v>2756.1388895363311</v>
      </c>
      <c r="E280" s="78">
        <f>sV_p(C279/100)</f>
        <v>6.7591658046801477</v>
      </c>
      <c r="G280" s="75">
        <f>vV_p(H279/100)</f>
        <v>0.29258077197237536</v>
      </c>
      <c r="H280" s="68">
        <f>uV_p(H279/100)</f>
        <v>2569.4175343566903</v>
      </c>
      <c r="I280" s="68">
        <f>hV_p(H279/100)</f>
        <v>2759.5950361387345</v>
      </c>
      <c r="J280" s="78">
        <f>sV_p(H279/100)</f>
        <v>6.732103638809531</v>
      </c>
      <c r="L280" s="75">
        <f>vV_p(M279/100)</f>
        <v>0.27276399552196284</v>
      </c>
      <c r="M280" s="68">
        <f>uV_p(M279/100)</f>
        <v>2571.8142859041363</v>
      </c>
      <c r="N280" s="68">
        <f>hV_p(M279/100)</f>
        <v>2762.7490827695101</v>
      </c>
      <c r="O280" s="79">
        <f>sV_p(M279/100)</f>
        <v>6.7069837249974649</v>
      </c>
    </row>
    <row r="281" spans="1:17" ht="14.25" customHeight="1">
      <c r="A281" s="108">
        <v>200</v>
      </c>
      <c r="B281" s="83">
        <f t="shared" ref="B281:B307" si="108">v_pT($C$279/100,$A281)</f>
        <v>0.35211604674477121</v>
      </c>
      <c r="C281" s="63">
        <f t="shared" ref="C281:C307" si="109">u_pT($C$279/100,$A281)</f>
        <v>2639.3935952122056</v>
      </c>
      <c r="D281" s="63">
        <f t="shared" ref="D281:D307" si="110">h_pt($C$279/100,$A281)</f>
        <v>2850.6632232590682</v>
      </c>
      <c r="E281" s="71">
        <f t="shared" ref="E281:E307" si="111">s_pT($C$279/100,$A281)</f>
        <v>6.9683531147390836</v>
      </c>
      <c r="G281" s="76">
        <f t="shared" ref="G281:G307" si="112">v_pT($H$279/100,$A281)</f>
        <v>0.32405542504029572</v>
      </c>
      <c r="H281" s="63">
        <f t="shared" ref="H281:H307" si="113">u_pT($H$279/100,$A281)</f>
        <v>2637.3581678329238</v>
      </c>
      <c r="I281" s="63">
        <f t="shared" ref="I281:I307" si="114">h_pt($H$279/100,$A281)</f>
        <v>2847.9941941091165</v>
      </c>
      <c r="J281" s="71">
        <f t="shared" ref="J281:J307" si="115">s_pT($H$279/100,$A281)</f>
        <v>6.9270244709360682</v>
      </c>
      <c r="L281" s="76">
        <f t="shared" ref="L281:L307" si="116">v_pT($M$279/100,$A281)</f>
        <v>0.29999376617246265</v>
      </c>
      <c r="M281" s="63">
        <f t="shared" ref="M281:M307" si="117">u_pT($M$279/100,$A281)</f>
        <v>2635.2938384339027</v>
      </c>
      <c r="N281" s="63">
        <f t="shared" ref="N281:N307" si="118">h_pt($M$279/100,$A281)</f>
        <v>2845.2894747546266</v>
      </c>
      <c r="O281" s="71">
        <f t="shared" ref="O281:O307" si="119">s_pT($M$279/100,$A281)</f>
        <v>6.88836625598063</v>
      </c>
    </row>
    <row r="282" spans="1:17" ht="14.25" customHeight="1">
      <c r="A282" s="108">
        <v>250</v>
      </c>
      <c r="B282" s="83">
        <f t="shared" si="108"/>
        <v>0.39389896784715112</v>
      </c>
      <c r="C282" s="63">
        <f t="shared" si="109"/>
        <v>2721.3131430587891</v>
      </c>
      <c r="D282" s="63">
        <f t="shared" si="110"/>
        <v>2957.6525237670794</v>
      </c>
      <c r="E282" s="71">
        <f t="shared" si="111"/>
        <v>7.1833824022511896</v>
      </c>
      <c r="G282" s="76">
        <f t="shared" si="112"/>
        <v>0.36292028695585682</v>
      </c>
      <c r="H282" s="63">
        <f t="shared" si="113"/>
        <v>2719.9964202856841</v>
      </c>
      <c r="I282" s="63">
        <f t="shared" si="114"/>
        <v>2955.8946068069913</v>
      </c>
      <c r="J282" s="71">
        <f t="shared" si="115"/>
        <v>7.143895150437217</v>
      </c>
      <c r="L282" s="76">
        <f t="shared" si="116"/>
        <v>0.33636357693093355</v>
      </c>
      <c r="M282" s="63">
        <f t="shared" si="117"/>
        <v>2718.6692418217067</v>
      </c>
      <c r="N282" s="63">
        <f t="shared" si="118"/>
        <v>2954.1237456733602</v>
      </c>
      <c r="O282" s="71">
        <f t="shared" si="119"/>
        <v>7.1071244811622911</v>
      </c>
    </row>
    <row r="283" spans="1:17" ht="14.25" customHeight="1">
      <c r="A283" s="108">
        <v>300</v>
      </c>
      <c r="B283" s="83">
        <f t="shared" si="108"/>
        <v>0.43440866953526613</v>
      </c>
      <c r="C283" s="63">
        <f t="shared" si="109"/>
        <v>2801.4144018127049</v>
      </c>
      <c r="D283" s="63">
        <f t="shared" si="110"/>
        <v>3062.0596035338649</v>
      </c>
      <c r="E283" s="71">
        <f t="shared" si="111"/>
        <v>7.3740019928728984</v>
      </c>
      <c r="G283" s="76">
        <f t="shared" si="112"/>
        <v>0.40048552462998255</v>
      </c>
      <c r="H283" s="63">
        <f t="shared" si="113"/>
        <v>2800.467942919071</v>
      </c>
      <c r="I283" s="63">
        <f t="shared" si="114"/>
        <v>3060.7835339285598</v>
      </c>
      <c r="J283" s="71">
        <f t="shared" si="115"/>
        <v>7.3353981220030651</v>
      </c>
      <c r="L283" s="76">
        <f t="shared" si="116"/>
        <v>0.37140708047329563</v>
      </c>
      <c r="M283" s="63">
        <f t="shared" si="117"/>
        <v>2799.5172911087461</v>
      </c>
      <c r="N283" s="63">
        <f t="shared" si="118"/>
        <v>3059.5022474400535</v>
      </c>
      <c r="O283" s="71">
        <f t="shared" si="119"/>
        <v>7.2995250462298946</v>
      </c>
    </row>
    <row r="284" spans="1:17" ht="14.25" customHeight="1">
      <c r="A284" s="108">
        <v>350</v>
      </c>
      <c r="B284" s="83">
        <f t="shared" si="108"/>
        <v>0.47426219791068552</v>
      </c>
      <c r="C284" s="63">
        <f t="shared" si="109"/>
        <v>2881.5426720876662</v>
      </c>
      <c r="D284" s="63">
        <f t="shared" si="110"/>
        <v>3166.0999908340777</v>
      </c>
      <c r="E284" s="71">
        <f t="shared" si="111"/>
        <v>7.5480375932008199</v>
      </c>
      <c r="G284" s="76">
        <f t="shared" si="112"/>
        <v>0.43738589533203692</v>
      </c>
      <c r="H284" s="63">
        <f t="shared" si="113"/>
        <v>2880.8151564454283</v>
      </c>
      <c r="I284" s="63">
        <f t="shared" si="114"/>
        <v>3165.1159884112521</v>
      </c>
      <c r="J284" s="71">
        <f t="shared" si="115"/>
        <v>7.5099237910956962</v>
      </c>
      <c r="L284" s="76">
        <f t="shared" si="116"/>
        <v>0.40577696918449607</v>
      </c>
      <c r="M284" s="63">
        <f t="shared" si="117"/>
        <v>2880.0858244107794</v>
      </c>
      <c r="N284" s="63">
        <f t="shared" si="118"/>
        <v>3164.1297028399267</v>
      </c>
      <c r="O284" s="71">
        <f t="shared" si="119"/>
        <v>7.4745457231551358</v>
      </c>
    </row>
    <row r="285" spans="1:17" ht="14.25" customHeight="1">
      <c r="A285" s="108">
        <v>400</v>
      </c>
      <c r="B285" s="83">
        <f t="shared" si="108"/>
        <v>0.51373095824152371</v>
      </c>
      <c r="C285" s="63">
        <f t="shared" si="109"/>
        <v>2962.4809194056966</v>
      </c>
      <c r="D285" s="63">
        <f t="shared" si="110"/>
        <v>3270.7194943506115</v>
      </c>
      <c r="E285" s="71">
        <f t="shared" si="111"/>
        <v>7.7095216460151477</v>
      </c>
      <c r="G285" s="76">
        <f t="shared" si="112"/>
        <v>0.47389838250950328</v>
      </c>
      <c r="H285" s="63">
        <f t="shared" si="113"/>
        <v>2961.8976527540708</v>
      </c>
      <c r="I285" s="63">
        <f t="shared" si="114"/>
        <v>3269.9316013852485</v>
      </c>
      <c r="J285" s="71">
        <f t="shared" si="115"/>
        <v>7.6717112553245999</v>
      </c>
      <c r="L285" s="76">
        <f t="shared" si="116"/>
        <v>0.43975583897166692</v>
      </c>
      <c r="M285" s="63">
        <f t="shared" si="117"/>
        <v>2961.3135292048196</v>
      </c>
      <c r="N285" s="63">
        <f t="shared" si="118"/>
        <v>3269.1426164849863</v>
      </c>
      <c r="O285" s="71">
        <f t="shared" si="119"/>
        <v>7.6366384476846338</v>
      </c>
    </row>
    <row r="286" spans="1:17" ht="14.25" customHeight="1">
      <c r="A286" s="108">
        <v>450</v>
      </c>
      <c r="B286" s="83">
        <f t="shared" si="108"/>
        <v>0.55295179951412465</v>
      </c>
      <c r="C286" s="63">
        <f t="shared" si="109"/>
        <v>3044.6070850363785</v>
      </c>
      <c r="D286" s="63">
        <f t="shared" si="110"/>
        <v>3376.3781647448532</v>
      </c>
      <c r="E286" s="71">
        <f t="shared" si="111"/>
        <v>7.8609171332457821</v>
      </c>
      <c r="G286" s="76">
        <f t="shared" si="112"/>
        <v>0.51016174548864446</v>
      </c>
      <c r="H286" s="63">
        <f t="shared" si="113"/>
        <v>3044.1265298868589</v>
      </c>
      <c r="I286" s="63">
        <f t="shared" si="114"/>
        <v>3375.7316644544781</v>
      </c>
      <c r="J286" s="71">
        <f t="shared" si="115"/>
        <v>7.8233097157833065</v>
      </c>
      <c r="L286" s="76">
        <f t="shared" si="116"/>
        <v>0.47348437172979591</v>
      </c>
      <c r="M286" s="63">
        <f t="shared" si="117"/>
        <v>3043.645532155118</v>
      </c>
      <c r="N286" s="63">
        <f t="shared" si="118"/>
        <v>3375.0845923659754</v>
      </c>
      <c r="O286" s="71">
        <f t="shared" si="119"/>
        <v>7.7884406301867033</v>
      </c>
    </row>
    <row r="287" spans="1:17" ht="14.25" customHeight="1">
      <c r="A287" s="108">
        <v>500</v>
      </c>
      <c r="B287" s="83">
        <f t="shared" si="108"/>
        <v>0.59200220423106598</v>
      </c>
      <c r="C287" s="63">
        <f t="shared" si="109"/>
        <v>3128.128617897717</v>
      </c>
      <c r="D287" s="63">
        <f t="shared" si="110"/>
        <v>3483.329940436357</v>
      </c>
      <c r="E287" s="71">
        <f t="shared" si="111"/>
        <v>8.0039150645491777</v>
      </c>
      <c r="G287" s="76">
        <f t="shared" si="112"/>
        <v>0.54625416617645006</v>
      </c>
      <c r="H287" s="63">
        <f t="shared" si="113"/>
        <v>3127.7250993897719</v>
      </c>
      <c r="I287" s="63">
        <f t="shared" si="114"/>
        <v>3482.7903074044639</v>
      </c>
      <c r="J287" s="71">
        <f t="shared" si="115"/>
        <v>7.9664507505859472</v>
      </c>
      <c r="L287" s="76">
        <f t="shared" si="116"/>
        <v>0.50704145341389861</v>
      </c>
      <c r="M287" s="63">
        <f t="shared" si="117"/>
        <v>3127.3213305902541</v>
      </c>
      <c r="N287" s="63">
        <f t="shared" si="118"/>
        <v>3482.2503479799821</v>
      </c>
      <c r="O287" s="71">
        <f t="shared" si="119"/>
        <v>7.9317250979159448</v>
      </c>
    </row>
    <row r="288" spans="1:17" ht="14.25" customHeight="1">
      <c r="A288" s="108">
        <v>550</v>
      </c>
      <c r="B288" s="83">
        <f t="shared" si="108"/>
        <v>0.63093020109190001</v>
      </c>
      <c r="C288" s="63">
        <f t="shared" si="109"/>
        <v>3213.1719511706633</v>
      </c>
      <c r="D288" s="63">
        <f t="shared" si="110"/>
        <v>3591.7300718258034</v>
      </c>
      <c r="E288" s="71">
        <f t="shared" si="111"/>
        <v>8.1397638841066691</v>
      </c>
      <c r="G288" s="76">
        <f t="shared" si="112"/>
        <v>0.58222394840062952</v>
      </c>
      <c r="H288" s="63">
        <f t="shared" si="113"/>
        <v>3212.8281942340891</v>
      </c>
      <c r="I288" s="63">
        <f t="shared" si="114"/>
        <v>3591.2737606944984</v>
      </c>
      <c r="J288" s="71">
        <f t="shared" si="115"/>
        <v>8.1024041271383798</v>
      </c>
      <c r="L288" s="76">
        <f t="shared" si="116"/>
        <v>0.54047566478122977</v>
      </c>
      <c r="M288" s="63">
        <f t="shared" si="117"/>
        <v>3212.4842827319503</v>
      </c>
      <c r="N288" s="63">
        <f t="shared" si="118"/>
        <v>3590.8172480788107</v>
      </c>
      <c r="O288" s="71">
        <f t="shared" si="119"/>
        <v>8.0677831885301678</v>
      </c>
    </row>
    <row r="289" spans="1:15" ht="14.25" customHeight="1">
      <c r="A289" s="108">
        <v>600</v>
      </c>
      <c r="B289" s="83">
        <f t="shared" si="108"/>
        <v>0.66976760240489464</v>
      </c>
      <c r="C289" s="63">
        <f t="shared" si="109"/>
        <v>3299.8185440253746</v>
      </c>
      <c r="D289" s="63">
        <f t="shared" si="110"/>
        <v>3701.6791054683113</v>
      </c>
      <c r="E289" s="71">
        <f t="shared" si="111"/>
        <v>8.2694261998837106</v>
      </c>
      <c r="G289" s="76">
        <f t="shared" si="112"/>
        <v>0.61810302145459983</v>
      </c>
      <c r="H289" s="63">
        <f t="shared" si="113"/>
        <v>3299.5221734303191</v>
      </c>
      <c r="I289" s="63">
        <f t="shared" si="114"/>
        <v>3701.2891373758084</v>
      </c>
      <c r="J289" s="71">
        <f t="shared" si="115"/>
        <v>8.2321447708024689</v>
      </c>
      <c r="L289" s="76">
        <f t="shared" si="116"/>
        <v>0.57381905282112189</v>
      </c>
      <c r="M289" s="63">
        <f t="shared" si="117"/>
        <v>3299.2256988447639</v>
      </c>
      <c r="N289" s="63">
        <f t="shared" si="118"/>
        <v>3700.8990358195488</v>
      </c>
      <c r="O289" s="71">
        <f t="shared" si="119"/>
        <v>8.1976022405292781</v>
      </c>
    </row>
    <row r="290" spans="1:15" ht="14.25" customHeight="1">
      <c r="A290" s="108">
        <v>650</v>
      </c>
      <c r="B290" s="83">
        <f t="shared" si="108"/>
        <v>0.70853649516198691</v>
      </c>
      <c r="C290" s="63">
        <f t="shared" si="109"/>
        <v>3388.1206167246301</v>
      </c>
      <c r="D290" s="63">
        <f t="shared" si="110"/>
        <v>3813.2425138218223</v>
      </c>
      <c r="E290" s="71">
        <f t="shared" si="111"/>
        <v>8.3936645003405346</v>
      </c>
      <c r="G290" s="76">
        <f t="shared" si="112"/>
        <v>0.65391352605109898</v>
      </c>
      <c r="H290" s="63">
        <f t="shared" si="113"/>
        <v>3387.8623682393963</v>
      </c>
      <c r="I290" s="63">
        <f t="shared" si="114"/>
        <v>3812.9061601726107</v>
      </c>
      <c r="J290" s="71">
        <f t="shared" si="115"/>
        <v>8.356442838284174</v>
      </c>
      <c r="L290" s="76">
        <f t="shared" si="116"/>
        <v>0.60709381225596937</v>
      </c>
      <c r="M290" s="63">
        <f t="shared" si="117"/>
        <v>3387.6040437876904</v>
      </c>
      <c r="N290" s="63">
        <f t="shared" si="118"/>
        <v>3812.5697123668683</v>
      </c>
      <c r="O290" s="71">
        <f t="shared" si="119"/>
        <v>8.321960118916687</v>
      </c>
    </row>
    <row r="291" spans="1:15" ht="14.25" customHeight="1">
      <c r="A291" s="108">
        <v>700</v>
      </c>
      <c r="B291" s="83">
        <f t="shared" si="108"/>
        <v>0.74725273638783574</v>
      </c>
      <c r="C291" s="63">
        <f t="shared" si="109"/>
        <v>3478.1094897974663</v>
      </c>
      <c r="D291" s="63">
        <f t="shared" si="110"/>
        <v>3926.4611316301675</v>
      </c>
      <c r="E291" s="71">
        <f t="shared" si="111"/>
        <v>8.5130944707503211</v>
      </c>
      <c r="G291" s="76">
        <f t="shared" si="112"/>
        <v>0.68967134548656661</v>
      </c>
      <c r="H291" s="63">
        <f t="shared" si="113"/>
        <v>3477.8822139536624</v>
      </c>
      <c r="I291" s="63">
        <f t="shared" si="114"/>
        <v>3926.1685885199304</v>
      </c>
      <c r="J291" s="71">
        <f t="shared" si="115"/>
        <v>8.4759190657871741</v>
      </c>
      <c r="L291" s="76">
        <f t="shared" si="116"/>
        <v>0.64031585277916969</v>
      </c>
      <c r="M291" s="63">
        <f t="shared" si="117"/>
        <v>3477.6548784776746</v>
      </c>
      <c r="N291" s="63">
        <f t="shared" si="118"/>
        <v>3925.8759754230937</v>
      </c>
      <c r="O291" s="71">
        <f t="shared" si="119"/>
        <v>8.4414826290606122</v>
      </c>
    </row>
    <row r="292" spans="1:15" ht="14.25" customHeight="1">
      <c r="A292" s="108">
        <v>750</v>
      </c>
      <c r="B292" s="83">
        <f t="shared" si="108"/>
        <v>0.78592799196580532</v>
      </c>
      <c r="C292" s="63">
        <f t="shared" si="109"/>
        <v>3569.8019321507272</v>
      </c>
      <c r="D292" s="63">
        <f t="shared" si="110"/>
        <v>4041.3587273302101</v>
      </c>
      <c r="E292" s="71">
        <f t="shared" si="111"/>
        <v>8.628222042144067</v>
      </c>
      <c r="G292" s="76">
        <f t="shared" si="112"/>
        <v>0.72538815894461361</v>
      </c>
      <c r="H292" s="63">
        <f t="shared" si="113"/>
        <v>3569.5999930184903</v>
      </c>
      <c r="I292" s="63">
        <f t="shared" si="114"/>
        <v>4041.102296332489</v>
      </c>
      <c r="J292" s="71">
        <f t="shared" si="115"/>
        <v>8.5910828523981664</v>
      </c>
      <c r="L292" s="76">
        <f t="shared" si="116"/>
        <v>0.67349686693560318</v>
      </c>
      <c r="M292" s="63">
        <f t="shared" si="117"/>
        <v>3569.3980046632319</v>
      </c>
      <c r="N292" s="63">
        <f t="shared" si="118"/>
        <v>4040.8458115181543</v>
      </c>
      <c r="O292" s="71">
        <f t="shared" si="119"/>
        <v>8.5566826471156006</v>
      </c>
    </row>
    <row r="293" spans="1:15" ht="14.25" customHeight="1">
      <c r="A293" s="108">
        <v>800</v>
      </c>
      <c r="B293" s="83">
        <f t="shared" si="108"/>
        <v>0.82457100489023161</v>
      </c>
      <c r="C293" s="63">
        <f t="shared" si="109"/>
        <v>3663.2069466373678</v>
      </c>
      <c r="D293" s="63">
        <f t="shared" si="110"/>
        <v>4157.9495495715064</v>
      </c>
      <c r="E293" s="71">
        <f t="shared" si="111"/>
        <v>8.7394715598916619</v>
      </c>
      <c r="G293" s="76">
        <f t="shared" si="112"/>
        <v>0.76107271610477312</v>
      </c>
      <c r="H293" s="63">
        <f t="shared" si="113"/>
        <v>3663.0258328005693</v>
      </c>
      <c r="I293" s="63">
        <f t="shared" si="114"/>
        <v>4157.7230982686724</v>
      </c>
      <c r="J293" s="71">
        <f t="shared" si="115"/>
        <v>8.7023609988507058</v>
      </c>
      <c r="L293" s="76">
        <f t="shared" si="116"/>
        <v>0.70664561112468527</v>
      </c>
      <c r="M293" s="63">
        <f t="shared" si="117"/>
        <v>3662.8446775695043</v>
      </c>
      <c r="N293" s="63">
        <f t="shared" si="118"/>
        <v>4157.4966053567841</v>
      </c>
      <c r="O293" s="71">
        <f t="shared" si="119"/>
        <v>8.6679894339317372</v>
      </c>
    </row>
    <row r="294" spans="1:15" ht="14.25" customHeight="1">
      <c r="A294" s="108">
        <v>850</v>
      </c>
      <c r="B294" s="83">
        <f t="shared" si="108"/>
        <v>0.86319634268368906</v>
      </c>
      <c r="C294" s="63">
        <f t="shared" si="109"/>
        <v>3758.3689519082559</v>
      </c>
      <c r="D294" s="63">
        <f t="shared" si="110"/>
        <v>4276.2867575184691</v>
      </c>
      <c r="E294" s="71">
        <f t="shared" si="111"/>
        <v>8.847239540613753</v>
      </c>
      <c r="G294" s="76">
        <f t="shared" si="112"/>
        <v>0.79673949364331009</v>
      </c>
      <c r="H294" s="63">
        <f t="shared" si="113"/>
        <v>3758.2038026717532</v>
      </c>
      <c r="I294" s="63">
        <f t="shared" si="114"/>
        <v>4276.084473539905</v>
      </c>
      <c r="J294" s="71">
        <f t="shared" si="115"/>
        <v>8.8101506734339985</v>
      </c>
      <c r="L294" s="76">
        <f t="shared" si="116"/>
        <v>0.73977647181193495</v>
      </c>
      <c r="M294" s="63">
        <f t="shared" si="117"/>
        <v>3758.0386280942271</v>
      </c>
      <c r="N294" s="63">
        <f t="shared" si="118"/>
        <v>4275.8821583625822</v>
      </c>
      <c r="O294" s="71">
        <f t="shared" si="119"/>
        <v>8.7758008160347423</v>
      </c>
    </row>
    <row r="295" spans="1:15" ht="14.25" customHeight="1">
      <c r="A295" s="108">
        <v>900</v>
      </c>
      <c r="B295" s="83">
        <f t="shared" si="108"/>
        <v>0.90179442134964094</v>
      </c>
      <c r="C295" s="63">
        <f t="shared" si="109"/>
        <v>3855.1702802525106</v>
      </c>
      <c r="D295" s="63">
        <f t="shared" si="110"/>
        <v>4396.2469330622953</v>
      </c>
      <c r="E295" s="71">
        <f t="shared" si="111"/>
        <v>8.9517321339803892</v>
      </c>
      <c r="G295" s="76">
        <f t="shared" si="112"/>
        <v>0.83237909287178469</v>
      </c>
      <c r="H295" s="63">
        <f t="shared" si="113"/>
        <v>3855.0193918096047</v>
      </c>
      <c r="I295" s="63">
        <f t="shared" si="114"/>
        <v>4396.0658021762647</v>
      </c>
      <c r="J295" s="71">
        <f t="shared" si="115"/>
        <v>8.9146617021830039</v>
      </c>
      <c r="L295" s="76">
        <f t="shared" si="116"/>
        <v>0.77288023440092701</v>
      </c>
      <c r="M295" s="63">
        <f t="shared" si="117"/>
        <v>3854.86848548133</v>
      </c>
      <c r="N295" s="63">
        <f t="shared" si="118"/>
        <v>4395.8846495619791</v>
      </c>
      <c r="O295" s="71">
        <f t="shared" si="119"/>
        <v>8.8803302884277269</v>
      </c>
    </row>
    <row r="296" spans="1:15" ht="14.25" customHeight="1">
      <c r="A296" s="108">
        <v>950</v>
      </c>
      <c r="B296" s="83">
        <f t="shared" si="108"/>
        <v>0.9403755764581434</v>
      </c>
      <c r="C296" s="63">
        <f t="shared" si="109"/>
        <v>3953.6226735469172</v>
      </c>
      <c r="D296" s="63">
        <f t="shared" si="110"/>
        <v>4517.8480194218037</v>
      </c>
      <c r="E296" s="71">
        <f t="shared" si="111"/>
        <v>9.0532328215851994</v>
      </c>
      <c r="G296" s="76">
        <f t="shared" si="112"/>
        <v>0.86800176183590239</v>
      </c>
      <c r="H296" s="63">
        <f t="shared" si="113"/>
        <v>3953.4843319143315</v>
      </c>
      <c r="I296" s="63">
        <f t="shared" si="114"/>
        <v>4517.6854771076678</v>
      </c>
      <c r="J296" s="71">
        <f t="shared" si="115"/>
        <v>9.0161779132515338</v>
      </c>
      <c r="L296" s="76">
        <f t="shared" si="116"/>
        <v>0.80596706002575913</v>
      </c>
      <c r="M296" s="63">
        <f t="shared" si="117"/>
        <v>3953.3459774735347</v>
      </c>
      <c r="N296" s="63">
        <f t="shared" si="118"/>
        <v>4517.5229194915664</v>
      </c>
      <c r="O296" s="71">
        <f t="shared" si="119"/>
        <v>8.9818620283313333</v>
      </c>
    </row>
    <row r="297" spans="1:15" ht="14.25" customHeight="1">
      <c r="A297" s="108">
        <v>1000</v>
      </c>
      <c r="B297" s="83">
        <f t="shared" si="108"/>
        <v>0.97894242893902184</v>
      </c>
      <c r="C297" s="63">
        <f t="shared" si="109"/>
        <v>4053.7084974341215</v>
      </c>
      <c r="D297" s="63">
        <f t="shared" si="110"/>
        <v>4641.0739547975345</v>
      </c>
      <c r="E297" s="71">
        <f t="shared" si="111"/>
        <v>9.1519685775173922</v>
      </c>
      <c r="G297" s="76">
        <f t="shared" si="112"/>
        <v>0.90361012377664962</v>
      </c>
      <c r="H297" s="63">
        <f t="shared" si="113"/>
        <v>4053.5812581107848</v>
      </c>
      <c r="I297" s="63">
        <f t="shared" si="114"/>
        <v>4640.9278385656071</v>
      </c>
      <c r="J297" s="71">
        <f t="shared" si="115"/>
        <v>9.1149268366055338</v>
      </c>
      <c r="L297" s="76">
        <f t="shared" si="116"/>
        <v>0.83903957423748488</v>
      </c>
      <c r="M297" s="63">
        <f t="shared" si="117"/>
        <v>4053.4540094915856</v>
      </c>
      <c r="N297" s="63">
        <f t="shared" si="118"/>
        <v>4640.7817114578247</v>
      </c>
      <c r="O297" s="71">
        <f t="shared" si="119"/>
        <v>9.0806241226580724</v>
      </c>
    </row>
    <row r="298" spans="1:15" ht="14.25" customHeight="1">
      <c r="A298" s="108">
        <v>1050</v>
      </c>
      <c r="B298" s="83">
        <f t="shared" si="108"/>
        <v>1.0174971090923584</v>
      </c>
      <c r="C298" s="63">
        <f t="shared" si="109"/>
        <v>4155.3978614043945</v>
      </c>
      <c r="D298" s="63">
        <f t="shared" si="110"/>
        <v>4765.8961268598096</v>
      </c>
      <c r="E298" s="71">
        <f t="shared" si="111"/>
        <v>9.2481304526522834</v>
      </c>
      <c r="G298" s="76">
        <f t="shared" si="112"/>
        <v>0.93920631046240233</v>
      </c>
      <c r="H298" s="63">
        <f t="shared" si="113"/>
        <v>4155.2804976228563</v>
      </c>
      <c r="I298" s="63">
        <f t="shared" si="114"/>
        <v>4765.7645994234181</v>
      </c>
      <c r="J298" s="71">
        <f t="shared" si="115"/>
        <v>9.2110999554655475</v>
      </c>
      <c r="L298" s="76">
        <f t="shared" si="116"/>
        <v>0.87209991027188283</v>
      </c>
      <c r="M298" s="63">
        <f t="shared" si="117"/>
        <v>4155.1631270108019</v>
      </c>
      <c r="N298" s="63">
        <f t="shared" si="118"/>
        <v>4765.6330642011189</v>
      </c>
      <c r="O298" s="71">
        <f t="shared" si="119"/>
        <v>9.1768084876264631</v>
      </c>
    </row>
    <row r="299" spans="1:15" ht="14.25" customHeight="1">
      <c r="A299" s="108">
        <v>1100</v>
      </c>
      <c r="B299" s="83">
        <f t="shared" si="108"/>
        <v>1.0560413634927759</v>
      </c>
      <c r="C299" s="63">
        <f t="shared" si="109"/>
        <v>4258.6518110605375</v>
      </c>
      <c r="D299" s="63">
        <f t="shared" si="110"/>
        <v>4892.2766291562029</v>
      </c>
      <c r="E299" s="71">
        <f t="shared" si="111"/>
        <v>9.3418813261709097</v>
      </c>
      <c r="G299" s="76">
        <f t="shared" si="112"/>
        <v>0.97479206941711538</v>
      </c>
      <c r="H299" s="63">
        <f t="shared" si="113"/>
        <v>4258.5432737592555</v>
      </c>
      <c r="I299" s="63">
        <f t="shared" si="114"/>
        <v>4892.1581188803812</v>
      </c>
      <c r="J299" s="71">
        <f t="shared" si="115"/>
        <v>9.3048604890000401</v>
      </c>
      <c r="L299" s="76">
        <f t="shared" si="116"/>
        <v>0.90514981660150751</v>
      </c>
      <c r="M299" s="63">
        <f t="shared" si="117"/>
        <v>4258.4347313812641</v>
      </c>
      <c r="N299" s="63">
        <f t="shared" si="118"/>
        <v>4892.0396030023194</v>
      </c>
      <c r="O299" s="71">
        <f t="shared" si="119"/>
        <v>9.2705786827984653</v>
      </c>
    </row>
    <row r="300" spans="1:15" ht="14.25" customHeight="1">
      <c r="A300" s="108">
        <v>1150</v>
      </c>
      <c r="B300" s="83">
        <f t="shared" si="108"/>
        <v>1.0945766354521513</v>
      </c>
      <c r="C300" s="63">
        <f t="shared" si="109"/>
        <v>4363.4248420936228</v>
      </c>
      <c r="D300" s="63">
        <f t="shared" si="110"/>
        <v>5020.1708233649142</v>
      </c>
      <c r="E300" s="71">
        <f t="shared" si="111"/>
        <v>9.4333617727797758</v>
      </c>
      <c r="G300" s="76">
        <f t="shared" si="112"/>
        <v>1.0103688445764287</v>
      </c>
      <c r="H300" s="63">
        <f t="shared" si="113"/>
        <v>4363.3242285510878</v>
      </c>
      <c r="I300" s="63">
        <f t="shared" si="114"/>
        <v>5020.0639775257669</v>
      </c>
      <c r="J300" s="71">
        <f t="shared" si="115"/>
        <v>9.3963492819406511</v>
      </c>
      <c r="L300" s="76">
        <f t="shared" si="116"/>
        <v>0.93819073778515705</v>
      </c>
      <c r="M300" s="63">
        <f t="shared" si="117"/>
        <v>4363.223611195077</v>
      </c>
      <c r="N300" s="63">
        <f t="shared" si="118"/>
        <v>5019.9571276446868</v>
      </c>
      <c r="O300" s="71">
        <f t="shared" si="119"/>
        <v>9.3620758231880252</v>
      </c>
    </row>
    <row r="301" spans="1:15" ht="14.25" customHeight="1">
      <c r="A301" s="108">
        <v>1200</v>
      </c>
      <c r="B301" s="83">
        <f t="shared" si="108"/>
        <v>1.1331041263345853</v>
      </c>
      <c r="C301" s="63">
        <f t="shared" si="109"/>
        <v>4469.666898593613</v>
      </c>
      <c r="D301" s="63">
        <f t="shared" si="110"/>
        <v>5149.5293743943639</v>
      </c>
      <c r="E301" s="71">
        <f t="shared" si="111"/>
        <v>9.5226945518165618</v>
      </c>
      <c r="G301" s="76">
        <f t="shared" si="112"/>
        <v>1.0459378377204074</v>
      </c>
      <c r="H301" s="63">
        <f t="shared" si="113"/>
        <v>4469.5734275690693</v>
      </c>
      <c r="I301" s="63">
        <f t="shared" si="114"/>
        <v>5149.4330220873344</v>
      </c>
      <c r="J301" s="71">
        <f t="shared" si="115"/>
        <v>9.4856893100275723</v>
      </c>
      <c r="L301" s="76">
        <f t="shared" si="116"/>
        <v>0.97122387601835591</v>
      </c>
      <c r="M301" s="63">
        <f t="shared" si="117"/>
        <v>4469.479953651512</v>
      </c>
      <c r="N301" s="63">
        <f t="shared" si="118"/>
        <v>5149.3366668643612</v>
      </c>
      <c r="O301" s="71">
        <f t="shared" si="119"/>
        <v>9.4514231011034102</v>
      </c>
    </row>
    <row r="302" spans="1:15" ht="14.25" customHeight="1">
      <c r="A302" s="108">
        <v>1250</v>
      </c>
      <c r="B302" s="83">
        <f t="shared" si="108"/>
        <v>1.1716248428028542</v>
      </c>
      <c r="C302" s="63">
        <f t="shared" si="109"/>
        <v>4577.3249751491776</v>
      </c>
      <c r="D302" s="63">
        <f t="shared" si="110"/>
        <v>5280.2998808308903</v>
      </c>
      <c r="E302" s="71">
        <f t="shared" si="111"/>
        <v>9.6099880763108061</v>
      </c>
      <c r="G302" s="76">
        <f t="shared" si="112"/>
        <v>1.0815000557930288</v>
      </c>
      <c r="H302" s="63">
        <f t="shared" si="113"/>
        <v>4577.237966980806</v>
      </c>
      <c r="I302" s="63">
        <f t="shared" si="114"/>
        <v>5280.2130032462746</v>
      </c>
      <c r="J302" s="71">
        <f t="shared" si="115"/>
        <v>9.5729891611561886</v>
      </c>
      <c r="L302" s="76">
        <f t="shared" si="116"/>
        <v>1.0042502385258596</v>
      </c>
      <c r="M302" s="63">
        <f t="shared" si="117"/>
        <v>4577.1509565973765</v>
      </c>
      <c r="N302" s="63">
        <f t="shared" si="118"/>
        <v>5280.1261235654783</v>
      </c>
      <c r="O302" s="71">
        <f t="shared" si="119"/>
        <v>9.5387292794141079</v>
      </c>
    </row>
    <row r="303" spans="1:15" ht="14.25" customHeight="1">
      <c r="A303" s="108">
        <v>1300</v>
      </c>
      <c r="B303" s="83">
        <f t="shared" si="108"/>
        <v>1.2101396335934911</v>
      </c>
      <c r="C303" s="63">
        <f t="shared" si="109"/>
        <v>4686.3444115320235</v>
      </c>
      <c r="D303" s="63">
        <f t="shared" si="110"/>
        <v>5412.4281916881182</v>
      </c>
      <c r="E303" s="71">
        <f t="shared" si="111"/>
        <v>9.6953391186386604</v>
      </c>
      <c r="G303" s="76">
        <f t="shared" si="112"/>
        <v>1.1170563477233284</v>
      </c>
      <c r="H303" s="63">
        <f t="shared" si="113"/>
        <v>4686.2632720595884</v>
      </c>
      <c r="I303" s="63">
        <f t="shared" si="114"/>
        <v>5412.3498980797531</v>
      </c>
      <c r="J303" s="71">
        <f t="shared" si="115"/>
        <v>9.6583457500821215</v>
      </c>
      <c r="L303" s="76">
        <f t="shared" si="116"/>
        <v>1.0372706744288482</v>
      </c>
      <c r="M303" s="63">
        <f t="shared" si="117"/>
        <v>4686.1821308764884</v>
      </c>
      <c r="N303" s="63">
        <f t="shared" si="118"/>
        <v>5412.2716029766825</v>
      </c>
      <c r="O303" s="71">
        <f t="shared" si="119"/>
        <v>9.6240914153269888</v>
      </c>
    </row>
    <row r="304" spans="1:15" ht="14.25" customHeight="1">
      <c r="A304" s="108">
        <v>1350</v>
      </c>
      <c r="B304" s="83">
        <f t="shared" si="108"/>
        <v>1.2486492184063991</v>
      </c>
      <c r="C304" s="63">
        <f t="shared" si="109"/>
        <v>4796.6699466970813</v>
      </c>
      <c r="D304" s="63">
        <f t="shared" si="110"/>
        <v>5545.8594777409207</v>
      </c>
      <c r="E304" s="71">
        <f t="shared" si="111"/>
        <v>9.7788349389548408</v>
      </c>
      <c r="G304" s="76">
        <f t="shared" si="112"/>
        <v>1.1526074333445251</v>
      </c>
      <c r="H304" s="63">
        <f t="shared" si="113"/>
        <v>4796.5941541678212</v>
      </c>
      <c r="I304" s="63">
        <f t="shared" si="114"/>
        <v>5545.788985841763</v>
      </c>
      <c r="J304" s="71">
        <f t="shared" si="115"/>
        <v>9.7418464537060725</v>
      </c>
      <c r="L304" s="76">
        <f t="shared" si="116"/>
        <v>1.0702859036935539</v>
      </c>
      <c r="M304" s="63">
        <f t="shared" si="117"/>
        <v>4796.5183603067071</v>
      </c>
      <c r="N304" s="63">
        <f t="shared" si="118"/>
        <v>5545.7184928921943</v>
      </c>
      <c r="O304" s="71">
        <f t="shared" si="119"/>
        <v>9.7075970025369518</v>
      </c>
    </row>
    <row r="305" spans="1:15" ht="14.25" customHeight="1">
      <c r="A305" s="108">
        <v>1400</v>
      </c>
      <c r="B305" s="83">
        <f t="shared" si="108"/>
        <v>1.2871542107929985</v>
      </c>
      <c r="C305" s="63">
        <f t="shared" si="109"/>
        <v>4908.2465827575761</v>
      </c>
      <c r="D305" s="63">
        <f t="shared" si="110"/>
        <v>5680.5391092333757</v>
      </c>
      <c r="E305" s="71">
        <f t="shared" si="111"/>
        <v>9.8605549729968995</v>
      </c>
      <c r="G305" s="76">
        <f t="shared" si="112"/>
        <v>1.1881539263013563</v>
      </c>
      <c r="H305" s="63">
        <f t="shared" si="113"/>
        <v>4908.1756770822612</v>
      </c>
      <c r="I305" s="63">
        <f t="shared" si="114"/>
        <v>5680.4757291781434</v>
      </c>
      <c r="J305" s="71">
        <f t="shared" si="115"/>
        <v>9.823570804120008</v>
      </c>
      <c r="L305" s="76">
        <f t="shared" si="116"/>
        <v>1.103296540057773</v>
      </c>
      <c r="M305" s="63">
        <f t="shared" si="117"/>
        <v>4908.1047703621134</v>
      </c>
      <c r="N305" s="63">
        <f t="shared" si="118"/>
        <v>5680.4123484025549</v>
      </c>
      <c r="O305" s="71">
        <f t="shared" si="119"/>
        <v>9.7893256695231887</v>
      </c>
    </row>
    <row r="306" spans="1:15" ht="14.25" customHeight="1">
      <c r="A306" s="108">
        <v>1450</v>
      </c>
      <c r="B306" s="83">
        <f t="shared" si="108"/>
        <v>1.3256551364322495</v>
      </c>
      <c r="C306" s="63">
        <f t="shared" si="109"/>
        <v>5021.0202977548524</v>
      </c>
      <c r="D306" s="63">
        <f t="shared" si="110"/>
        <v>5816.4133796142023</v>
      </c>
      <c r="E306" s="71">
        <f t="shared" si="111"/>
        <v>9.9405721805282266</v>
      </c>
      <c r="G306" s="76">
        <f t="shared" si="112"/>
        <v>1.223696352338743</v>
      </c>
      <c r="H306" s="63">
        <f t="shared" si="113"/>
        <v>5020.9538716319603</v>
      </c>
      <c r="I306" s="63">
        <f t="shared" si="114"/>
        <v>5816.356500652143</v>
      </c>
      <c r="J306" s="71">
        <f t="shared" si="115"/>
        <v>9.9035918410973736</v>
      </c>
      <c r="L306" s="76">
        <f t="shared" si="116"/>
        <v>1.1363031093321669</v>
      </c>
      <c r="M306" s="63">
        <f t="shared" si="117"/>
        <v>5020.8874446835216</v>
      </c>
      <c r="N306" s="63">
        <f t="shared" si="118"/>
        <v>5816.2996212160378</v>
      </c>
      <c r="O306" s="71">
        <f t="shared" si="119"/>
        <v>9.8693505360917513</v>
      </c>
    </row>
    <row r="307" spans="1:15" ht="14.25" customHeight="1">
      <c r="A307" s="109">
        <v>1500</v>
      </c>
      <c r="B307" s="83">
        <f t="shared" si="108"/>
        <v>1.3641524478304408</v>
      </c>
      <c r="C307" s="63">
        <f t="shared" si="109"/>
        <v>5134.9386372310992</v>
      </c>
      <c r="D307" s="63">
        <f t="shared" si="110"/>
        <v>5953.430105929363</v>
      </c>
      <c r="E307" s="71">
        <f t="shared" si="111"/>
        <v>10.018954130230204</v>
      </c>
      <c r="G307" s="76">
        <f t="shared" si="112"/>
        <v>1.2592351640100217</v>
      </c>
      <c r="H307" s="63">
        <f t="shared" si="113"/>
        <v>5134.8763287680449</v>
      </c>
      <c r="I307" s="63">
        <f t="shared" si="114"/>
        <v>5953.3791853745579</v>
      </c>
      <c r="J307" s="71">
        <f t="shared" si="115"/>
        <v>9.9819772001369156</v>
      </c>
      <c r="L307" s="76">
        <f t="shared" si="116"/>
        <v>1.1693060641169277</v>
      </c>
      <c r="M307" s="63">
        <f t="shared" si="117"/>
        <v>5134.8140196482955</v>
      </c>
      <c r="N307" s="63">
        <f t="shared" si="118"/>
        <v>5953.3282645301451</v>
      </c>
      <c r="O307" s="71">
        <f t="shared" si="119"/>
        <v>9.9477393045744442</v>
      </c>
    </row>
    <row r="308" spans="1:15" ht="2.75" customHeight="1" thickBot="1">
      <c r="A308" s="85"/>
      <c r="B308" s="85"/>
      <c r="C308" s="85"/>
      <c r="D308" s="85"/>
      <c r="E308" s="85"/>
      <c r="G308" s="85"/>
      <c r="H308" s="85"/>
      <c r="I308" s="85"/>
      <c r="J308" s="85"/>
      <c r="L308" s="85"/>
      <c r="M308" s="85"/>
      <c r="N308" s="85"/>
      <c r="O308" s="85"/>
    </row>
    <row r="309" spans="1:15" ht="14.25" customHeight="1" thickBot="1">
      <c r="A309" s="69"/>
      <c r="B309" s="66" t="s">
        <v>274</v>
      </c>
      <c r="C309" s="67">
        <v>750</v>
      </c>
      <c r="D309" s="66" t="s">
        <v>275</v>
      </c>
      <c r="E309" s="70">
        <f>Tsat_p(C309/100)</f>
        <v>167.75536447427334</v>
      </c>
      <c r="G309" s="74" t="s">
        <v>274</v>
      </c>
      <c r="H309" s="67">
        <v>800</v>
      </c>
      <c r="I309" s="66" t="s">
        <v>275</v>
      </c>
      <c r="J309" s="70">
        <f>Tsat_p(H309/100)</f>
        <v>170.41351081360017</v>
      </c>
      <c r="L309" s="74" t="s">
        <v>274</v>
      </c>
      <c r="M309" s="67">
        <v>850</v>
      </c>
      <c r="N309" s="66" t="s">
        <v>275</v>
      </c>
      <c r="O309" s="70">
        <f>Tsat_p(M309/100)</f>
        <v>172.94319540051094</v>
      </c>
    </row>
    <row r="310" spans="1:15" ht="14.25" customHeight="1" thickBot="1">
      <c r="A310" s="111" t="s">
        <v>276</v>
      </c>
      <c r="B310" s="110">
        <f>vV_p(C309/100)</f>
        <v>0.25550260154317</v>
      </c>
      <c r="C310" s="68">
        <f>uV_p(C309/100)</f>
        <v>2574.0138431206447</v>
      </c>
      <c r="D310" s="68">
        <f>hV_p(C309/100)</f>
        <v>2765.6407942780215</v>
      </c>
      <c r="E310" s="78">
        <f>sV_p(C309/100)</f>
        <v>6.6835358329647807</v>
      </c>
      <c r="G310" s="75">
        <f>vV_p(H309/100)</f>
        <v>0.24032752483478376</v>
      </c>
      <c r="H310" s="68">
        <f>uV_p(H309/100)</f>
        <v>2576.0404447959163</v>
      </c>
      <c r="I310" s="68">
        <f>hV_p(H309/100)</f>
        <v>2768.3024646637432</v>
      </c>
      <c r="J310" s="78">
        <f>sV_p(H309/100)</f>
        <v>6.6615423799160158</v>
      </c>
      <c r="L310" s="75">
        <f>vV_p(M309/100)</f>
        <v>0.22687839583776523</v>
      </c>
      <c r="M310" s="68">
        <f>uV_p(M309/100)</f>
        <v>2577.9140497729586</v>
      </c>
      <c r="N310" s="68">
        <f>hV_p(M309/100)</f>
        <v>2770.7606862350594</v>
      </c>
      <c r="O310" s="79">
        <f>sV_p(M309/100)</f>
        <v>6.6408255893457824</v>
      </c>
    </row>
    <row r="311" spans="1:15" ht="14.25" customHeight="1">
      <c r="A311" s="108">
        <v>200</v>
      </c>
      <c r="B311" s="83">
        <f t="shared" ref="B311:B337" si="120">v_pT($C$309/100,$A311)</f>
        <v>0.27913113675348405</v>
      </c>
      <c r="C311" s="63">
        <f t="shared" ref="C311:C337" si="121">u_pT($C$309/100,$A311)</f>
        <v>2633.2000986933585</v>
      </c>
      <c r="D311" s="63">
        <f t="shared" ref="D311:D337" si="122">h_pt($C$309/100,$A311)</f>
        <v>2842.5484512584717</v>
      </c>
      <c r="E311" s="71">
        <f t="shared" ref="E311:E337" si="123">s_pT($C$309/100,$A311)</f>
        <v>6.8519989450730554</v>
      </c>
      <c r="G311" s="76">
        <f t="shared" ref="G311:G337" si="124">v_pT($H$309/100,$A311)</f>
        <v>0.26086756883825729</v>
      </c>
      <c r="H311" s="63">
        <f t="shared" ref="H311:H337" si="125">u_pT($H$309/100,$A311)</f>
        <v>2631.0763359642515</v>
      </c>
      <c r="I311" s="63">
        <f t="shared" ref="I311:I337" si="126">h_pt($H$309/100,$A311)</f>
        <v>2839.7703910348578</v>
      </c>
      <c r="J311" s="71">
        <f t="shared" ref="J311:J337" si="127">s_pT($H$309/100,$A311)</f>
        <v>6.8176160965850476</v>
      </c>
      <c r="L311" s="76">
        <f t="shared" ref="L311:L337" si="128">v_pT($M$309/100,$A311)</f>
        <v>0.24474424308327508</v>
      </c>
      <c r="M311" s="63">
        <f t="shared" ref="M311:M337" si="129">u_pT($M$309/100,$A311)</f>
        <v>2628.9218122566649</v>
      </c>
      <c r="N311" s="63">
        <f t="shared" ref="N311:N337" si="130">h_pt($M$309/100,$A311)</f>
        <v>2836.9544188774485</v>
      </c>
      <c r="O311" s="71">
        <f t="shared" ref="O311:O337" si="131">s_pT($M$309/100,$A311)</f>
        <v>6.7849664942068966</v>
      </c>
    </row>
    <row r="312" spans="1:15" ht="14.25" customHeight="1">
      <c r="A312" s="108">
        <v>250</v>
      </c>
      <c r="B312" s="83">
        <f t="shared" si="120"/>
        <v>0.31334441492197795</v>
      </c>
      <c r="C312" s="63">
        <f t="shared" si="121"/>
        <v>2717.3315486443621</v>
      </c>
      <c r="D312" s="63">
        <f t="shared" si="122"/>
        <v>2952.3398598358458</v>
      </c>
      <c r="E312" s="71">
        <f t="shared" si="123"/>
        <v>7.0726919712258232</v>
      </c>
      <c r="G312" s="76">
        <f t="shared" si="124"/>
        <v>0.29319948360636966</v>
      </c>
      <c r="H312" s="63">
        <f t="shared" si="125"/>
        <v>2715.9832809277173</v>
      </c>
      <c r="I312" s="63">
        <f t="shared" si="126"/>
        <v>2950.5428678128133</v>
      </c>
      <c r="J312" s="71">
        <f t="shared" si="127"/>
        <v>7.0402925249958868</v>
      </c>
      <c r="L312" s="76">
        <f t="shared" si="128"/>
        <v>0.27542154011943476</v>
      </c>
      <c r="M312" s="63">
        <f t="shared" si="129"/>
        <v>2714.6243779046927</v>
      </c>
      <c r="N312" s="63">
        <f t="shared" si="130"/>
        <v>2948.7326870062125</v>
      </c>
      <c r="O312" s="71">
        <f t="shared" si="131"/>
        <v>7.009676566007399</v>
      </c>
    </row>
    <row r="313" spans="1:15" ht="14.25" customHeight="1">
      <c r="A313" s="108">
        <v>300</v>
      </c>
      <c r="B313" s="83">
        <f t="shared" si="120"/>
        <v>0.34620438607955595</v>
      </c>
      <c r="C313" s="63">
        <f t="shared" si="121"/>
        <v>2798.5624226071732</v>
      </c>
      <c r="D313" s="63">
        <f t="shared" si="122"/>
        <v>3058.2157121668401</v>
      </c>
      <c r="E313" s="71">
        <f t="shared" si="123"/>
        <v>7.2660044318359445</v>
      </c>
      <c r="G313" s="76">
        <f t="shared" si="124"/>
        <v>0.32415072821397534</v>
      </c>
      <c r="H313" s="63">
        <f t="shared" si="125"/>
        <v>2797.6033136144542</v>
      </c>
      <c r="I313" s="63">
        <f t="shared" si="126"/>
        <v>3056.9238961856345</v>
      </c>
      <c r="J313" s="71">
        <f t="shared" si="127"/>
        <v>7.234531274407594</v>
      </c>
      <c r="L313" s="76">
        <f t="shared" si="128"/>
        <v>0.30469038499418327</v>
      </c>
      <c r="M313" s="63">
        <f t="shared" si="129"/>
        <v>2796.6399403000114</v>
      </c>
      <c r="N313" s="63">
        <f t="shared" si="130"/>
        <v>3055.6267675450672</v>
      </c>
      <c r="O313" s="71">
        <f t="shared" si="131"/>
        <v>7.2048560907298125</v>
      </c>
    </row>
    <row r="314" spans="1:15" ht="14.25" customHeight="1">
      <c r="A314" s="108">
        <v>350</v>
      </c>
      <c r="B314" s="83">
        <f t="shared" si="120"/>
        <v>0.37838193990848634</v>
      </c>
      <c r="C314" s="63">
        <f t="shared" si="121"/>
        <v>2879.3546658029613</v>
      </c>
      <c r="D314" s="63">
        <f t="shared" si="122"/>
        <v>3163.1411207343263</v>
      </c>
      <c r="E314" s="71">
        <f t="shared" si="123"/>
        <v>7.4415250868269833</v>
      </c>
      <c r="G314" s="76">
        <f t="shared" si="124"/>
        <v>0.35441069784104906</v>
      </c>
      <c r="H314" s="63">
        <f t="shared" si="125"/>
        <v>2878.6216704455273</v>
      </c>
      <c r="I314" s="63">
        <f t="shared" si="126"/>
        <v>3162.1502287183666</v>
      </c>
      <c r="J314" s="71">
        <f t="shared" si="127"/>
        <v>7.4105569089167345</v>
      </c>
      <c r="L314" s="76">
        <f t="shared" si="128"/>
        <v>0.33325904148157809</v>
      </c>
      <c r="M314" s="63">
        <f t="shared" si="129"/>
        <v>2877.8868281662076</v>
      </c>
      <c r="N314" s="63">
        <f t="shared" si="130"/>
        <v>3161.1570134255489</v>
      </c>
      <c r="O314" s="71">
        <f t="shared" si="131"/>
        <v>7.3813917374928684</v>
      </c>
    </row>
    <row r="315" spans="1:15" ht="14.25" customHeight="1">
      <c r="A315" s="108">
        <v>400</v>
      </c>
      <c r="B315" s="83">
        <f t="shared" si="120"/>
        <v>0.41016531948570967</v>
      </c>
      <c r="C315" s="63">
        <f t="shared" si="121"/>
        <v>2960.7285442949546</v>
      </c>
      <c r="D315" s="63">
        <f t="shared" si="122"/>
        <v>3268.3525339092366</v>
      </c>
      <c r="E315" s="71">
        <f t="shared" si="123"/>
        <v>7.6039249324097176</v>
      </c>
      <c r="G315" s="76">
        <f t="shared" si="124"/>
        <v>0.38427331794871944</v>
      </c>
      <c r="H315" s="63">
        <f t="shared" si="125"/>
        <v>2960.1426935650438</v>
      </c>
      <c r="I315" s="63">
        <f t="shared" si="126"/>
        <v>3267.5613479240196</v>
      </c>
      <c r="J315" s="71">
        <f t="shared" si="127"/>
        <v>7.573265748167243</v>
      </c>
      <c r="L315" s="76">
        <f t="shared" si="128"/>
        <v>0.36142715322679647</v>
      </c>
      <c r="M315" s="63">
        <f t="shared" si="129"/>
        <v>2959.5559725592689</v>
      </c>
      <c r="N315" s="63">
        <f t="shared" si="130"/>
        <v>3266.7690528020457</v>
      </c>
      <c r="O315" s="71">
        <f t="shared" si="131"/>
        <v>7.5444114548831429</v>
      </c>
    </row>
    <row r="316" spans="1:15" ht="14.25" customHeight="1">
      <c r="A316" s="108">
        <v>450</v>
      </c>
      <c r="B316" s="83">
        <f t="shared" si="120"/>
        <v>0.4416971415172688</v>
      </c>
      <c r="C316" s="63">
        <f t="shared" si="121"/>
        <v>3043.1640898300625</v>
      </c>
      <c r="D316" s="63">
        <f t="shared" si="122"/>
        <v>3374.4369459680138</v>
      </c>
      <c r="E316" s="71">
        <f t="shared" si="123"/>
        <v>7.7559315904211799</v>
      </c>
      <c r="G316" s="76">
        <f t="shared" si="124"/>
        <v>0.41388315231292683</v>
      </c>
      <c r="H316" s="63">
        <f t="shared" si="125"/>
        <v>3042.6822009028801</v>
      </c>
      <c r="I316" s="63">
        <f t="shared" si="126"/>
        <v>3373.7887227532215</v>
      </c>
      <c r="J316" s="71">
        <f t="shared" si="127"/>
        <v>7.725477639801035</v>
      </c>
      <c r="L316" s="76">
        <f t="shared" si="128"/>
        <v>0.38934124335429426</v>
      </c>
      <c r="M316" s="63">
        <f t="shared" si="129"/>
        <v>3042.1998633670669</v>
      </c>
      <c r="N316" s="63">
        <f t="shared" si="130"/>
        <v>3373.1399202182174</v>
      </c>
      <c r="O316" s="71">
        <f t="shared" si="131"/>
        <v>7.6968293428952457</v>
      </c>
    </row>
    <row r="317" spans="1:15" ht="14.25" customHeight="1">
      <c r="A317" s="108">
        <v>500</v>
      </c>
      <c r="B317" s="83">
        <f t="shared" si="120"/>
        <v>0.47305700064791628</v>
      </c>
      <c r="C317" s="63">
        <f t="shared" si="121"/>
        <v>3126.9173105591271</v>
      </c>
      <c r="D317" s="63">
        <f t="shared" si="122"/>
        <v>3481.7100610450643</v>
      </c>
      <c r="E317" s="71">
        <f t="shared" si="123"/>
        <v>7.8993598223761134</v>
      </c>
      <c r="G317" s="76">
        <f t="shared" si="124"/>
        <v>0.44332050890801522</v>
      </c>
      <c r="H317" s="63">
        <f t="shared" si="125"/>
        <v>3126.5130383578662</v>
      </c>
      <c r="I317" s="63">
        <f t="shared" si="126"/>
        <v>3481.1694454842777</v>
      </c>
      <c r="J317" s="71">
        <f t="shared" si="127"/>
        <v>7.8690499691504439</v>
      </c>
      <c r="L317" s="76">
        <f t="shared" si="128"/>
        <v>0.41708233780606763</v>
      </c>
      <c r="M317" s="63">
        <f t="shared" si="129"/>
        <v>3126.1085130494607</v>
      </c>
      <c r="N317" s="63">
        <f t="shared" si="130"/>
        <v>3480.6285001846177</v>
      </c>
      <c r="O317" s="71">
        <f t="shared" si="131"/>
        <v>7.8405461046754903</v>
      </c>
    </row>
    <row r="318" spans="1:15" ht="14.25" customHeight="1">
      <c r="A318" s="108">
        <v>550</v>
      </c>
      <c r="B318" s="83">
        <f t="shared" si="120"/>
        <v>0.50429375636459328</v>
      </c>
      <c r="C318" s="63">
        <f t="shared" si="121"/>
        <v>3212.1402162104537</v>
      </c>
      <c r="D318" s="63">
        <f t="shared" si="122"/>
        <v>3590.3605334838981</v>
      </c>
      <c r="E318" s="71">
        <f t="shared" si="123"/>
        <v>8.0355227849029429</v>
      </c>
      <c r="G318" s="76">
        <f t="shared" si="124"/>
        <v>0.47263452774947157</v>
      </c>
      <c r="H318" s="63">
        <f t="shared" si="125"/>
        <v>3211.7959942168095</v>
      </c>
      <c r="I318" s="63">
        <f t="shared" si="126"/>
        <v>3589.9036164163867</v>
      </c>
      <c r="J318" s="71">
        <f t="shared" si="127"/>
        <v>8.0053179622234687</v>
      </c>
      <c r="L318" s="76">
        <f t="shared" si="128"/>
        <v>0.44469985892369263</v>
      </c>
      <c r="M318" s="63">
        <f t="shared" si="129"/>
        <v>3211.45161629923</v>
      </c>
      <c r="N318" s="63">
        <f t="shared" si="130"/>
        <v>3589.4464963843679</v>
      </c>
      <c r="O318" s="71">
        <f t="shared" si="131"/>
        <v>7.9769192877098627</v>
      </c>
    </row>
    <row r="319" spans="1:15" ht="14.25" customHeight="1">
      <c r="A319" s="108">
        <v>600</v>
      </c>
      <c r="B319" s="83">
        <f t="shared" si="120"/>
        <v>0.53543957406267939</v>
      </c>
      <c r="C319" s="63">
        <f t="shared" si="121"/>
        <v>3298.9291200526732</v>
      </c>
      <c r="D319" s="63">
        <f t="shared" si="122"/>
        <v>3700.5088005996827</v>
      </c>
      <c r="E319" s="71">
        <f t="shared" si="123"/>
        <v>8.1654203260341607</v>
      </c>
      <c r="G319" s="76">
        <f t="shared" si="124"/>
        <v>0.50185749334820562</v>
      </c>
      <c r="H319" s="63">
        <f t="shared" si="125"/>
        <v>3298.632436838644</v>
      </c>
      <c r="I319" s="63">
        <f t="shared" si="126"/>
        <v>3700.1184315172086</v>
      </c>
      <c r="J319" s="71">
        <f t="shared" si="127"/>
        <v>8.135294073632263</v>
      </c>
      <c r="L319" s="76">
        <f t="shared" si="128"/>
        <v>0.47222621104243234</v>
      </c>
      <c r="M319" s="63">
        <f t="shared" si="129"/>
        <v>3298.3356489879061</v>
      </c>
      <c r="N319" s="63">
        <f t="shared" si="130"/>
        <v>3699.7279283739731</v>
      </c>
      <c r="O319" s="71">
        <f t="shared" si="131"/>
        <v>8.1069740508893542</v>
      </c>
    </row>
    <row r="320" spans="1:15" ht="14.25" customHeight="1">
      <c r="A320" s="108">
        <v>650</v>
      </c>
      <c r="B320" s="83">
        <f t="shared" si="120"/>
        <v>0.56651670276272259</v>
      </c>
      <c r="C320" s="63">
        <f t="shared" si="121"/>
        <v>3387.3456432824401</v>
      </c>
      <c r="D320" s="63">
        <f t="shared" si="122"/>
        <v>3812.2331703544819</v>
      </c>
      <c r="E320" s="71">
        <f t="shared" si="123"/>
        <v>8.2898380593753522</v>
      </c>
      <c r="G320" s="76">
        <f t="shared" si="124"/>
        <v>0.53101170931105524</v>
      </c>
      <c r="H320" s="63">
        <f t="shared" si="125"/>
        <v>3387.0871666369349</v>
      </c>
      <c r="I320" s="63">
        <f t="shared" si="126"/>
        <v>3811.896534085779</v>
      </c>
      <c r="J320" s="71">
        <f t="shared" si="127"/>
        <v>8.2597717061421179</v>
      </c>
      <c r="L320" s="76">
        <f t="shared" si="128"/>
        <v>0.49968375264318443</v>
      </c>
      <c r="M320" s="63">
        <f t="shared" si="129"/>
        <v>3386.8286137648247</v>
      </c>
      <c r="N320" s="63">
        <f t="shared" si="130"/>
        <v>3811.5598035115313</v>
      </c>
      <c r="O320" s="71">
        <f t="shared" si="131"/>
        <v>8.2315116269491018</v>
      </c>
    </row>
    <row r="321" spans="1:15" ht="14.25" customHeight="1">
      <c r="A321" s="108">
        <v>700</v>
      </c>
      <c r="B321" s="83">
        <f t="shared" si="120"/>
        <v>0.59754107868003226</v>
      </c>
      <c r="C321" s="63">
        <f t="shared" si="121"/>
        <v>3477.4274833587556</v>
      </c>
      <c r="D321" s="63">
        <f t="shared" si="122"/>
        <v>3925.5832923687794</v>
      </c>
      <c r="E321" s="71">
        <f t="shared" si="123"/>
        <v>8.4094068777917403</v>
      </c>
      <c r="G321" s="76">
        <f t="shared" si="124"/>
        <v>0.56011313849996924</v>
      </c>
      <c r="H321" s="63">
        <f t="shared" si="125"/>
        <v>3477.2000285863205</v>
      </c>
      <c r="I321" s="63">
        <f t="shared" si="126"/>
        <v>3925.2905393862961</v>
      </c>
      <c r="J321" s="71">
        <f t="shared" si="127"/>
        <v>8.379386858546054</v>
      </c>
      <c r="L321" s="76">
        <f t="shared" si="128"/>
        <v>0.52708847335903997</v>
      </c>
      <c r="M321" s="63">
        <f t="shared" si="129"/>
        <v>3476.972514149953</v>
      </c>
      <c r="N321" s="63">
        <f t="shared" si="130"/>
        <v>3924.9977165051373</v>
      </c>
      <c r="O321" s="71">
        <f t="shared" si="131"/>
        <v>8.3511731391389539</v>
      </c>
    </row>
    <row r="322" spans="1:15" ht="14.25" customHeight="1">
      <c r="A322" s="108">
        <v>750</v>
      </c>
      <c r="B322" s="83">
        <f t="shared" si="120"/>
        <v>0.62852440778162855</v>
      </c>
      <c r="C322" s="63">
        <f t="shared" si="121"/>
        <v>3569.195967119515</v>
      </c>
      <c r="D322" s="63">
        <f t="shared" si="122"/>
        <v>4040.5892729557359</v>
      </c>
      <c r="E322" s="71">
        <f t="shared" si="123"/>
        <v>8.5246431435570926</v>
      </c>
      <c r="G322" s="76">
        <f t="shared" si="124"/>
        <v>0.5891735003648304</v>
      </c>
      <c r="H322" s="63">
        <f t="shared" si="125"/>
        <v>3568.9938804219364</v>
      </c>
      <c r="I322" s="63">
        <f t="shared" si="126"/>
        <v>4040.3326807138001</v>
      </c>
      <c r="J322" s="71">
        <f t="shared" si="127"/>
        <v>8.494659388327614</v>
      </c>
      <c r="L322" s="76">
        <f t="shared" si="128"/>
        <v>0.55445210618331542</v>
      </c>
      <c r="M322" s="63">
        <f t="shared" si="129"/>
        <v>3568.7917446051342</v>
      </c>
      <c r="N322" s="63">
        <f t="shared" si="130"/>
        <v>4040.0760348609529</v>
      </c>
      <c r="O322" s="71">
        <f t="shared" si="131"/>
        <v>8.4664819492818797</v>
      </c>
    </row>
    <row r="323" spans="1:15" ht="14.25" customHeight="1">
      <c r="A323" s="108">
        <v>800</v>
      </c>
      <c r="B323" s="83">
        <f t="shared" si="120"/>
        <v>0.65947545322139323</v>
      </c>
      <c r="C323" s="63">
        <f t="shared" si="121"/>
        <v>3662.6634810012638</v>
      </c>
      <c r="D323" s="63">
        <f t="shared" si="122"/>
        <v>4157.2700709173087</v>
      </c>
      <c r="E323" s="71">
        <f t="shared" si="123"/>
        <v>8.6359785824079083</v>
      </c>
      <c r="G323" s="76">
        <f t="shared" si="124"/>
        <v>0.61820156484846478</v>
      </c>
      <c r="H323" s="63">
        <f t="shared" si="125"/>
        <v>3662.4822431529178</v>
      </c>
      <c r="I323" s="63">
        <f t="shared" si="126"/>
        <v>4157.0434950316894</v>
      </c>
      <c r="J323" s="71">
        <f t="shared" si="127"/>
        <v>8.6060234908965594</v>
      </c>
      <c r="L323" s="76">
        <f t="shared" si="128"/>
        <v>0.58178342788215687</v>
      </c>
      <c r="M323" s="63">
        <f t="shared" si="129"/>
        <v>3662.3009640815098</v>
      </c>
      <c r="N323" s="63">
        <f t="shared" si="130"/>
        <v>4156.8168777813435</v>
      </c>
      <c r="O323" s="71">
        <f t="shared" si="131"/>
        <v>8.5778747272647191</v>
      </c>
    </row>
    <row r="324" spans="1:15" ht="14.25" customHeight="1">
      <c r="A324" s="108">
        <v>850</v>
      </c>
      <c r="B324" s="83">
        <f t="shared" si="120"/>
        <v>0.69040851188956343</v>
      </c>
      <c r="C324" s="63">
        <f t="shared" si="121"/>
        <v>3757.8734281756774</v>
      </c>
      <c r="D324" s="63">
        <f t="shared" si="122"/>
        <v>4275.6798120928497</v>
      </c>
      <c r="E324" s="71">
        <f t="shared" si="123"/>
        <v>8.7438116856839194</v>
      </c>
      <c r="G324" s="76">
        <f t="shared" si="124"/>
        <v>0.64721153990119562</v>
      </c>
      <c r="H324" s="63">
        <f t="shared" si="125"/>
        <v>3757.7082029161033</v>
      </c>
      <c r="I324" s="63">
        <f t="shared" si="126"/>
        <v>4275.4774348370602</v>
      </c>
      <c r="J324" s="71">
        <f t="shared" si="127"/>
        <v>8.7138783289936725</v>
      </c>
      <c r="L324" s="76">
        <f t="shared" si="128"/>
        <v>0.60909655810124308</v>
      </c>
      <c r="M324" s="63">
        <f t="shared" si="129"/>
        <v>3757.5429523155067</v>
      </c>
      <c r="N324" s="63">
        <f t="shared" si="130"/>
        <v>4275.2750267015635</v>
      </c>
      <c r="O324" s="71">
        <f t="shared" si="131"/>
        <v>8.6857513138258717</v>
      </c>
    </row>
    <row r="325" spans="1:15" ht="14.25" customHeight="1">
      <c r="A325" s="108">
        <v>900</v>
      </c>
      <c r="B325" s="83">
        <f t="shared" si="120"/>
        <v>0.72131455206563933</v>
      </c>
      <c r="C325" s="63">
        <f t="shared" si="121"/>
        <v>3854.7175612676874</v>
      </c>
      <c r="D325" s="63">
        <f t="shared" si="122"/>
        <v>4395.7034753169164</v>
      </c>
      <c r="E325" s="71">
        <f t="shared" si="123"/>
        <v>8.8483596099747608</v>
      </c>
      <c r="G325" s="76">
        <f t="shared" si="124"/>
        <v>0.67619457546235018</v>
      </c>
      <c r="H325" s="63">
        <f t="shared" si="125"/>
        <v>3854.566619168676</v>
      </c>
      <c r="I325" s="63">
        <f t="shared" si="126"/>
        <v>4395.5222795385571</v>
      </c>
      <c r="J325" s="71">
        <f t="shared" si="127"/>
        <v>8.8184447134285193</v>
      </c>
      <c r="L325" s="76">
        <f t="shared" si="128"/>
        <v>0.63638282722362249</v>
      </c>
      <c r="M325" s="63">
        <f t="shared" si="129"/>
        <v>3854.415659184298</v>
      </c>
      <c r="N325" s="63">
        <f t="shared" si="130"/>
        <v>4395.3410623243772</v>
      </c>
      <c r="O325" s="71">
        <f t="shared" si="131"/>
        <v>8.7903361666431366</v>
      </c>
    </row>
    <row r="326" spans="1:15" ht="14.25" customHeight="1">
      <c r="A326" s="108">
        <v>950</v>
      </c>
      <c r="B326" s="83">
        <f t="shared" si="120"/>
        <v>0.75220364858485633</v>
      </c>
      <c r="C326" s="63">
        <f t="shared" si="121"/>
        <v>3953.2076102245269</v>
      </c>
      <c r="D326" s="63">
        <f t="shared" si="122"/>
        <v>4517.3603466631694</v>
      </c>
      <c r="E326" s="71">
        <f t="shared" si="123"/>
        <v>8.9499068840782847</v>
      </c>
      <c r="G326" s="76">
        <f t="shared" si="124"/>
        <v>0.7051606606810511</v>
      </c>
      <c r="H326" s="63">
        <f t="shared" si="125"/>
        <v>3953.0692301673062</v>
      </c>
      <c r="I326" s="63">
        <f t="shared" si="126"/>
        <v>4517.1977587121482</v>
      </c>
      <c r="J326" s="71">
        <f t="shared" si="127"/>
        <v>8.9200075270902826</v>
      </c>
      <c r="L326" s="76">
        <f t="shared" si="128"/>
        <v>0.66365213932505773</v>
      </c>
      <c r="M326" s="63">
        <f t="shared" si="129"/>
        <v>3952.9308373018748</v>
      </c>
      <c r="N326" s="63">
        <f t="shared" si="130"/>
        <v>4517.0351557281747</v>
      </c>
      <c r="O326" s="71">
        <f t="shared" si="131"/>
        <v>8.8919145252149381</v>
      </c>
    </row>
    <row r="327" spans="1:15" ht="14.25" customHeight="1">
      <c r="A327" s="108">
        <v>1000</v>
      </c>
      <c r="B327" s="83">
        <f t="shared" si="120"/>
        <v>0.78307842930724125</v>
      </c>
      <c r="C327" s="63">
        <f t="shared" si="121"/>
        <v>4053.3267515765251</v>
      </c>
      <c r="D327" s="63">
        <f t="shared" si="122"/>
        <v>4640.6355735569559</v>
      </c>
      <c r="E327" s="71">
        <f t="shared" si="123"/>
        <v>9.0486821529231651</v>
      </c>
      <c r="G327" s="76">
        <f t="shared" si="124"/>
        <v>0.73411242572520496</v>
      </c>
      <c r="H327" s="63">
        <f t="shared" si="125"/>
        <v>4053.1994843656034</v>
      </c>
      <c r="I327" s="63">
        <f t="shared" si="126"/>
        <v>4640.4894249457675</v>
      </c>
      <c r="J327" s="71">
        <f t="shared" si="127"/>
        <v>9.0187959739931696</v>
      </c>
      <c r="L327" s="76">
        <f t="shared" si="128"/>
        <v>0.69090712688024136</v>
      </c>
      <c r="M327" s="63">
        <f t="shared" si="129"/>
        <v>4053.0722078588196</v>
      </c>
      <c r="N327" s="63">
        <f t="shared" si="130"/>
        <v>4640.3432657070243</v>
      </c>
      <c r="O327" s="71">
        <f t="shared" si="131"/>
        <v>8.9907161537101601</v>
      </c>
    </row>
    <row r="328" spans="1:15" ht="14.25" customHeight="1">
      <c r="A328" s="108">
        <v>1050</v>
      </c>
      <c r="B328" s="83">
        <f t="shared" si="120"/>
        <v>0.8139410289350848</v>
      </c>
      <c r="C328" s="63">
        <f t="shared" si="121"/>
        <v>4155.0457495682285</v>
      </c>
      <c r="D328" s="63">
        <f t="shared" si="122"/>
        <v>4765.5015212695416</v>
      </c>
      <c r="E328" s="71">
        <f t="shared" si="123"/>
        <v>9.1448777663784568</v>
      </c>
      <c r="G328" s="76">
        <f t="shared" si="124"/>
        <v>0.763052006762723</v>
      </c>
      <c r="H328" s="63">
        <f t="shared" si="125"/>
        <v>4154.9283652951399</v>
      </c>
      <c r="I328" s="63">
        <f t="shared" si="126"/>
        <v>4765.3699707053174</v>
      </c>
      <c r="J328" s="71">
        <f t="shared" si="127"/>
        <v>9.1150028383091577</v>
      </c>
      <c r="L328" s="76">
        <f t="shared" si="128"/>
        <v>0.71814992752181384</v>
      </c>
      <c r="M328" s="63">
        <f t="shared" si="129"/>
        <v>4154.8109741915314</v>
      </c>
      <c r="N328" s="63">
        <f t="shared" si="130"/>
        <v>4765.2384125850731</v>
      </c>
      <c r="O328" s="71">
        <f t="shared" si="131"/>
        <v>9.0869342712559131</v>
      </c>
    </row>
    <row r="329" spans="1:15" ht="14.25" customHeight="1">
      <c r="A329" s="108">
        <v>1100</v>
      </c>
      <c r="B329" s="83">
        <f t="shared" si="120"/>
        <v>0.84479319688880905</v>
      </c>
      <c r="C329" s="63">
        <f t="shared" si="121"/>
        <v>4258.3261839265615</v>
      </c>
      <c r="D329" s="63">
        <f t="shared" si="122"/>
        <v>4891.9210815931683</v>
      </c>
      <c r="E329" s="71">
        <f t="shared" si="123"/>
        <v>9.2386576248055494</v>
      </c>
      <c r="G329" s="76">
        <f t="shared" si="124"/>
        <v>0.79198115416116299</v>
      </c>
      <c r="H329" s="63">
        <f t="shared" si="125"/>
        <v>4258.2176313951486</v>
      </c>
      <c r="I329" s="63">
        <f t="shared" si="126"/>
        <v>4891.8025547240795</v>
      </c>
      <c r="J329" s="71">
        <f t="shared" si="127"/>
        <v>9.2087923616048517</v>
      </c>
      <c r="L329" s="76">
        <f t="shared" si="128"/>
        <v>0.74538229256373767</v>
      </c>
      <c r="M329" s="63">
        <f t="shared" si="129"/>
        <v>4258.1090737870254</v>
      </c>
      <c r="N329" s="63">
        <f t="shared" si="130"/>
        <v>4891.6840224662028</v>
      </c>
      <c r="O329" s="71">
        <f t="shared" si="131"/>
        <v>9.1807334610296518</v>
      </c>
    </row>
    <row r="330" spans="1:15" ht="14.25" customHeight="1">
      <c r="A330" s="108">
        <v>1150</v>
      </c>
      <c r="B330" s="83">
        <f t="shared" si="120"/>
        <v>0.87563637834976416</v>
      </c>
      <c r="C330" s="63">
        <f t="shared" si="121"/>
        <v>4363.1229900255921</v>
      </c>
      <c r="D330" s="63">
        <f t="shared" si="122"/>
        <v>5019.8502737879153</v>
      </c>
      <c r="E330" s="71">
        <f t="shared" si="123"/>
        <v>9.3301631137577417</v>
      </c>
      <c r="G330" s="76">
        <f t="shared" si="124"/>
        <v>0.82090131372382225</v>
      </c>
      <c r="H330" s="63">
        <f t="shared" si="125"/>
        <v>4363.0223650426333</v>
      </c>
      <c r="I330" s="63">
        <f t="shared" si="126"/>
        <v>5019.7434160216917</v>
      </c>
      <c r="J330" s="71">
        <f t="shared" si="127"/>
        <v>9.3003062002298389</v>
      </c>
      <c r="L330" s="76">
        <f t="shared" si="128"/>
        <v>0.77260566843065015</v>
      </c>
      <c r="M330" s="63">
        <f t="shared" si="129"/>
        <v>4362.9217362461995</v>
      </c>
      <c r="N330" s="63">
        <f t="shared" si="130"/>
        <v>5019.6365544122527</v>
      </c>
      <c r="O330" s="71">
        <f t="shared" si="131"/>
        <v>9.2722556504340954</v>
      </c>
    </row>
    <row r="331" spans="1:15" ht="14.25" customHeight="1">
      <c r="A331" s="108">
        <v>1200</v>
      </c>
      <c r="B331" s="83">
        <f t="shared" si="120"/>
        <v>0.90647177592842998</v>
      </c>
      <c r="C331" s="63">
        <f t="shared" si="121"/>
        <v>4469.3864768409412</v>
      </c>
      <c r="D331" s="63">
        <f t="shared" si="122"/>
        <v>5149.2403087872635</v>
      </c>
      <c r="E331" s="71">
        <f t="shared" si="123"/>
        <v>9.4195176422768689</v>
      </c>
      <c r="G331" s="76">
        <f t="shared" si="124"/>
        <v>0.84981368847563066</v>
      </c>
      <c r="H331" s="63">
        <f t="shared" si="125"/>
        <v>4469.2929971373569</v>
      </c>
      <c r="I331" s="63">
        <f t="shared" si="126"/>
        <v>5149.1439479178616</v>
      </c>
      <c r="J331" s="71">
        <f t="shared" si="127"/>
        <v>9.3896679801249352</v>
      </c>
      <c r="L331" s="76">
        <f t="shared" si="128"/>
        <v>0.79982125856142772</v>
      </c>
      <c r="M331" s="63">
        <f t="shared" si="129"/>
        <v>4469.1995145407582</v>
      </c>
      <c r="N331" s="63">
        <f t="shared" si="130"/>
        <v>5149.047584317972</v>
      </c>
      <c r="O331" s="71">
        <f t="shared" si="131"/>
        <v>9.3616246824743268</v>
      </c>
    </row>
    <row r="332" spans="1:15" ht="14.25" customHeight="1">
      <c r="A332" s="108">
        <v>1250</v>
      </c>
      <c r="B332" s="83">
        <f t="shared" si="120"/>
        <v>0.93730039712991675</v>
      </c>
      <c r="C332" s="63">
        <f t="shared" si="121"/>
        <v>4577.0639439988918</v>
      </c>
      <c r="D332" s="63">
        <f t="shared" si="122"/>
        <v>5280.0392418463298</v>
      </c>
      <c r="E332" s="71">
        <f t="shared" si="123"/>
        <v>9.5068301483146946</v>
      </c>
      <c r="G332" s="76">
        <f t="shared" si="124"/>
        <v>0.87871928620162976</v>
      </c>
      <c r="H332" s="63">
        <f t="shared" si="125"/>
        <v>4576.9769291853499</v>
      </c>
      <c r="I332" s="63">
        <f t="shared" si="126"/>
        <v>5279.9523581466538</v>
      </c>
      <c r="J332" s="71">
        <f t="shared" si="127"/>
        <v>9.4769868144322675</v>
      </c>
      <c r="L332" s="76">
        <f t="shared" si="128"/>
        <v>0.82703007102062009</v>
      </c>
      <c r="M332" s="63">
        <f t="shared" si="129"/>
        <v>4576.8899121567511</v>
      </c>
      <c r="N332" s="63">
        <f t="shared" si="130"/>
        <v>5279.8654725242786</v>
      </c>
      <c r="O332" s="71">
        <f t="shared" si="131"/>
        <v>9.4489498455908798</v>
      </c>
    </row>
    <row r="333" spans="1:15" ht="14.25" customHeight="1">
      <c r="A333" s="108">
        <v>1300</v>
      </c>
      <c r="B333" s="83">
        <f t="shared" si="120"/>
        <v>0.96812309126719254</v>
      </c>
      <c r="C333" s="63">
        <f t="shared" si="121"/>
        <v>4686.1009879827243</v>
      </c>
      <c r="D333" s="63">
        <f t="shared" si="122"/>
        <v>5412.1933064331179</v>
      </c>
      <c r="E333" s="71">
        <f t="shared" si="123"/>
        <v>9.5921978316010481</v>
      </c>
      <c r="G333" s="76">
        <f t="shared" si="124"/>
        <v>0.90761895640621915</v>
      </c>
      <c r="H333" s="63">
        <f t="shared" si="125"/>
        <v>4686.0198433782916</v>
      </c>
      <c r="I333" s="63">
        <f t="shared" si="126"/>
        <v>5412.1150085032668</v>
      </c>
      <c r="J333" s="71">
        <f t="shared" si="127"/>
        <v>9.5623600454762876</v>
      </c>
      <c r="L333" s="76">
        <f t="shared" si="128"/>
        <v>0.85423295550370082</v>
      </c>
      <c r="M333" s="63">
        <f t="shared" si="129"/>
        <v>4685.9386970631949</v>
      </c>
      <c r="N333" s="63">
        <f t="shared" si="130"/>
        <v>5412.0367092413398</v>
      </c>
      <c r="O333" s="71">
        <f t="shared" si="131"/>
        <v>9.5343286247744228</v>
      </c>
    </row>
    <row r="334" spans="1:15" ht="14.25" customHeight="1">
      <c r="A334" s="108">
        <v>1350</v>
      </c>
      <c r="B334" s="83">
        <f t="shared" si="120"/>
        <v>0.99894057843919992</v>
      </c>
      <c r="C334" s="63">
        <f t="shared" si="121"/>
        <v>4796.4425651137362</v>
      </c>
      <c r="D334" s="63">
        <f t="shared" si="122"/>
        <v>5545.6479989431364</v>
      </c>
      <c r="E334" s="71">
        <f t="shared" si="123"/>
        <v>9.6757083026732094</v>
      </c>
      <c r="G334" s="76">
        <f t="shared" si="124"/>
        <v>0.93651341932074872</v>
      </c>
      <c r="H334" s="63">
        <f t="shared" si="125"/>
        <v>4796.3667685889104</v>
      </c>
      <c r="I334" s="63">
        <f t="shared" si="126"/>
        <v>5545.5775040455092</v>
      </c>
      <c r="J334" s="71">
        <f t="shared" si="127"/>
        <v>9.6458754006847762</v>
      </c>
      <c r="L334" s="76">
        <f t="shared" si="128"/>
        <v>0.88143063237412445</v>
      </c>
      <c r="M334" s="63">
        <f t="shared" si="129"/>
        <v>4796.2909707322297</v>
      </c>
      <c r="N334" s="63">
        <f t="shared" si="130"/>
        <v>5545.5070082502361</v>
      </c>
      <c r="O334" s="71">
        <f t="shared" si="131"/>
        <v>9.6178488643913074</v>
      </c>
    </row>
    <row r="335" spans="1:15" ht="14.25" customHeight="1">
      <c r="A335" s="108">
        <v>1400</v>
      </c>
      <c r="B335" s="83">
        <f t="shared" si="120"/>
        <v>1.0297534724765349</v>
      </c>
      <c r="C335" s="63">
        <f t="shared" si="121"/>
        <v>4908.0338625971317</v>
      </c>
      <c r="D335" s="63">
        <f t="shared" si="122"/>
        <v>5680.3489669545324</v>
      </c>
      <c r="E335" s="71">
        <f t="shared" si="123"/>
        <v>9.7574412864303497</v>
      </c>
      <c r="G335" s="76">
        <f t="shared" si="124"/>
        <v>0.96540328886835591</v>
      </c>
      <c r="H335" s="63">
        <f t="shared" si="125"/>
        <v>4907.9629537873161</v>
      </c>
      <c r="I335" s="63">
        <f t="shared" si="126"/>
        <v>5680.285584882</v>
      </c>
      <c r="J335" s="71">
        <f t="shared" si="127"/>
        <v>9.7276127014096012</v>
      </c>
      <c r="L335" s="76">
        <f t="shared" si="128"/>
        <v>0.90862371564731204</v>
      </c>
      <c r="M335" s="63">
        <f t="shared" si="129"/>
        <v>4907.8920439326657</v>
      </c>
      <c r="N335" s="63">
        <f t="shared" si="130"/>
        <v>5680.2222022328806</v>
      </c>
      <c r="O335" s="71">
        <f t="shared" si="131"/>
        <v>9.6995904822787793</v>
      </c>
    </row>
    <row r="336" spans="1:15" ht="14.25" customHeight="1">
      <c r="A336" s="108">
        <v>1450</v>
      </c>
      <c r="B336" s="83">
        <f t="shared" si="120"/>
        <v>1.0605622992553783</v>
      </c>
      <c r="C336" s="63">
        <f t="shared" si="121"/>
        <v>5020.8210169095355</v>
      </c>
      <c r="D336" s="63">
        <f t="shared" si="122"/>
        <v>5816.2427413510686</v>
      </c>
      <c r="E336" s="71">
        <f t="shared" si="123"/>
        <v>9.8374699827336549</v>
      </c>
      <c r="G336" s="76">
        <f t="shared" si="124"/>
        <v>0.99428909099051976</v>
      </c>
      <c r="H336" s="63">
        <f t="shared" si="125"/>
        <v>5020.7545883100029</v>
      </c>
      <c r="I336" s="63">
        <f t="shared" si="126"/>
        <v>5816.1858611024181</v>
      </c>
      <c r="J336" s="71">
        <f t="shared" si="127"/>
        <v>9.8076452275895818</v>
      </c>
      <c r="L336" s="76">
        <f t="shared" si="128"/>
        <v>0.93581273132981813</v>
      </c>
      <c r="M336" s="63">
        <f t="shared" si="129"/>
        <v>5020.6881588849246</v>
      </c>
      <c r="N336" s="63">
        <f t="shared" si="130"/>
        <v>5816.1289805152692</v>
      </c>
      <c r="O336" s="71">
        <f t="shared" si="131"/>
        <v>9.7796268384757497</v>
      </c>
    </row>
    <row r="337" spans="1:15" ht="14.25" customHeight="1">
      <c r="A337" s="109">
        <v>1500</v>
      </c>
      <c r="B337" s="83">
        <f t="shared" si="120"/>
        <v>1.0913675114225871</v>
      </c>
      <c r="C337" s="63">
        <f t="shared" si="121"/>
        <v>5134.7517098718554</v>
      </c>
      <c r="D337" s="63">
        <f t="shared" si="122"/>
        <v>5953.2773434387955</v>
      </c>
      <c r="E337" s="71">
        <f t="shared" si="123"/>
        <v>9.9158621607636448</v>
      </c>
      <c r="G337" s="76">
        <f t="shared" si="124"/>
        <v>1.0231712783805715</v>
      </c>
      <c r="H337" s="63">
        <f t="shared" si="125"/>
        <v>5134.6893994387219</v>
      </c>
      <c r="I337" s="63">
        <f t="shared" si="126"/>
        <v>5953.2264221431788</v>
      </c>
      <c r="J337" s="71">
        <f t="shared" si="127"/>
        <v>9.8860408152695758</v>
      </c>
      <c r="L337" s="76">
        <f t="shared" si="128"/>
        <v>0.96299813216125885</v>
      </c>
      <c r="M337" s="63">
        <f t="shared" si="129"/>
        <v>5134.6270883488951</v>
      </c>
      <c r="N337" s="63">
        <f t="shared" si="130"/>
        <v>5953.1755006859648</v>
      </c>
      <c r="O337" s="71">
        <f t="shared" si="131"/>
        <v>9.858025835907025</v>
      </c>
    </row>
    <row r="338" spans="1:15" ht="2.75" customHeight="1" thickBot="1">
      <c r="A338" s="85"/>
      <c r="B338" s="85"/>
      <c r="C338" s="85"/>
      <c r="D338" s="85"/>
      <c r="E338" s="85"/>
      <c r="G338" s="85"/>
      <c r="H338" s="85"/>
      <c r="I338" s="85"/>
      <c r="J338" s="85"/>
      <c r="L338" s="85"/>
      <c r="M338" s="85"/>
      <c r="N338" s="85"/>
      <c r="O338" s="85"/>
    </row>
    <row r="339" spans="1:15" ht="14.25" customHeight="1" thickBot="1">
      <c r="A339" s="69"/>
      <c r="B339" s="66" t="s">
        <v>274</v>
      </c>
      <c r="C339" s="67">
        <v>900</v>
      </c>
      <c r="D339" s="66" t="s">
        <v>275</v>
      </c>
      <c r="E339" s="70">
        <f>Tsat_p(C339/100)</f>
        <v>175.35782211701257</v>
      </c>
      <c r="G339" s="74" t="s">
        <v>274</v>
      </c>
      <c r="H339" s="67">
        <v>950</v>
      </c>
      <c r="I339" s="66" t="s">
        <v>275</v>
      </c>
      <c r="J339" s="70">
        <f>Tsat_p(H339/100)</f>
        <v>177.66873651994752</v>
      </c>
      <c r="L339" s="74" t="s">
        <v>274</v>
      </c>
      <c r="M339" s="67">
        <v>1000</v>
      </c>
      <c r="N339" s="66" t="s">
        <v>275</v>
      </c>
      <c r="O339" s="70">
        <f>Tsat_p(M339/100)</f>
        <v>179.88563239146646</v>
      </c>
    </row>
    <row r="340" spans="1:15" ht="14.25" customHeight="1" thickBot="1">
      <c r="A340" s="111" t="s">
        <v>276</v>
      </c>
      <c r="B340" s="110">
        <f>vV_p(C339/100)</f>
        <v>0.21487370009584827</v>
      </c>
      <c r="C340" s="68">
        <f>uV_p(C339/100)</f>
        <v>2579.6512929844953</v>
      </c>
      <c r="D340" s="68">
        <f>hV_p(C339/100)</f>
        <v>2773.0376230707589</v>
      </c>
      <c r="E340" s="78">
        <f>sV_p(C339/100)</f>
        <v>6.6212383403697057</v>
      </c>
      <c r="G340" s="75">
        <f>vV_p(H339/100)</f>
        <v>0.2040902724548925</v>
      </c>
      <c r="H340" s="68">
        <f>uV_p(H339/100)</f>
        <v>2581.2661880865312</v>
      </c>
      <c r="I340" s="68">
        <f>hV_p(H339/100)</f>
        <v>2775.1519469186796</v>
      </c>
      <c r="J340" s="78">
        <f>sV_p(H339/100)</f>
        <v>6.6026575038948927</v>
      </c>
      <c r="L340" s="75">
        <f>vV_p(M339/100)</f>
        <v>0.19434888432739181</v>
      </c>
      <c r="M340" s="68">
        <f>uV_p(M339/100)</f>
        <v>2582.7706533572705</v>
      </c>
      <c r="N340" s="68">
        <f>hV_p(M339/100)</f>
        <v>2777.1195376846617</v>
      </c>
      <c r="O340" s="79">
        <f>sV_p(M339/100)</f>
        <v>6.5849789963521701</v>
      </c>
    </row>
    <row r="341" spans="1:15" ht="14.25" customHeight="1">
      <c r="A341" s="108">
        <v>200</v>
      </c>
      <c r="B341" s="83">
        <f>v_pT($C$339/100,$A341)</f>
        <v>0.23040427704143474</v>
      </c>
      <c r="C341" s="63">
        <f>u_pT($C$339/100,$A341)</f>
        <v>2626.7356402326554</v>
      </c>
      <c r="D341" s="63">
        <f>h_pt($C$339/100,$A341)</f>
        <v>2834.0994895699469</v>
      </c>
      <c r="E341" s="71">
        <f>s_pT($C$339/100,$A341)</f>
        <v>6.753841379845567</v>
      </c>
      <c r="G341" s="76">
        <f>v_pT($H$339/100,$A341)</f>
        <v>0.21756589560267084</v>
      </c>
      <c r="H341" s="63">
        <f>u_pT($H$339/100,$A341)</f>
        <v>2624.5167559174879</v>
      </c>
      <c r="I341" s="63">
        <f>h_pt($H$339/100,$A341)</f>
        <v>2831.2043567400256</v>
      </c>
      <c r="J341" s="71">
        <f>s_pT($H$339/100,$A341)</f>
        <v>6.7240651197912324</v>
      </c>
      <c r="L341" s="76">
        <f>v_pT($M$339/100,$A341)</f>
        <v>0.2060036497840019</v>
      </c>
      <c r="M341" s="63">
        <f>u_pT($M$339/100,$A341)</f>
        <v>2622.2638878140606</v>
      </c>
      <c r="N341" s="63">
        <f>h_pt($M$339/100,$A341)</f>
        <v>2828.2675375980625</v>
      </c>
      <c r="O341" s="71">
        <f>s_pT($M$339/100,$A341)</f>
        <v>6.6954882426666424</v>
      </c>
    </row>
    <row r="342" spans="1:15" ht="14.25" customHeight="1">
      <c r="A342" s="108">
        <v>250</v>
      </c>
      <c r="B342" s="83">
        <f t="shared" ref="B342:B367" si="132">v_pT($C$339/100,$A342)</f>
        <v>0.25961606200501197</v>
      </c>
      <c r="C342" s="63">
        <f t="shared" ref="C342:C367" si="133">u_pT($C$339/100,$A342)</f>
        <v>2713.2547777158343</v>
      </c>
      <c r="D342" s="63">
        <f t="shared" ref="D342:D367" si="134">h_pt($C$339/100,$A342)</f>
        <v>2946.909233520345</v>
      </c>
      <c r="E342" s="71">
        <f t="shared" ref="E342:E367" si="135">s_pT($C$339/100,$A342)</f>
        <v>6.9806373263807764</v>
      </c>
      <c r="G342" s="76">
        <f t="shared" ref="G342:G367" si="136">v_pT($H$339/100,$A342)</f>
        <v>0.24547158391564441</v>
      </c>
      <c r="H342" s="63">
        <f t="shared" ref="H342:H367" si="137">u_pT($H$339/100,$A342)</f>
        <v>2711.8744172439215</v>
      </c>
      <c r="I342" s="63">
        <f t="shared" ref="I342:I367" si="138">h_pt($H$339/100,$A342)</f>
        <v>2945.0724219637837</v>
      </c>
      <c r="J342" s="71">
        <f t="shared" ref="J342:J367" si="139">s_pT($H$339/100,$A342)</f>
        <v>6.9530015772823059</v>
      </c>
      <c r="L342" s="76">
        <f t="shared" ref="L342:L367" si="140">v_pT($M$339/100,$A342)</f>
        <v>0.23273893329992676</v>
      </c>
      <c r="M342" s="63">
        <f t="shared" ref="M342:M367" si="141">u_pT($M$339/100,$A342)</f>
        <v>2710.4832319337361</v>
      </c>
      <c r="N342" s="63">
        <f t="shared" ref="N342:N367" si="142">h_pt($M$339/100,$A342)</f>
        <v>2943.222165233663</v>
      </c>
      <c r="O342" s="71">
        <f t="shared" ref="O342:O367" si="143">s_pT($M$339/100,$A342)</f>
        <v>6.9266227396848086</v>
      </c>
    </row>
    <row r="343" spans="1:15" ht="14.25" customHeight="1">
      <c r="A343" s="108">
        <v>300</v>
      </c>
      <c r="B343" s="83">
        <f t="shared" si="132"/>
        <v>0.28739112829114827</v>
      </c>
      <c r="C343" s="63">
        <f t="shared" si="133"/>
        <v>2795.6722787967869</v>
      </c>
      <c r="D343" s="63">
        <f t="shared" si="134"/>
        <v>3054.3242942588204</v>
      </c>
      <c r="E343" s="71">
        <f t="shared" si="135"/>
        <v>7.1767722085304744</v>
      </c>
      <c r="G343" s="76">
        <f t="shared" si="136"/>
        <v>0.27191172537180291</v>
      </c>
      <c r="H343" s="63">
        <f t="shared" si="137"/>
        <v>2794.7003051949687</v>
      </c>
      <c r="I343" s="63">
        <f t="shared" si="138"/>
        <v>3053.0164442981818</v>
      </c>
      <c r="J343" s="71">
        <f t="shared" si="139"/>
        <v>7.1501064972968313</v>
      </c>
      <c r="L343" s="76">
        <f t="shared" si="140"/>
        <v>0.25797919004877362</v>
      </c>
      <c r="M343" s="63">
        <f t="shared" si="141"/>
        <v>2793.7239955352479</v>
      </c>
      <c r="N343" s="63">
        <f t="shared" si="142"/>
        <v>3051.7031855840214</v>
      </c>
      <c r="O343" s="71">
        <f t="shared" si="143"/>
        <v>7.1247124794241783</v>
      </c>
    </row>
    <row r="344" spans="1:15" ht="14.25" customHeight="1">
      <c r="A344" s="108">
        <v>350</v>
      </c>
      <c r="B344" s="83">
        <f t="shared" si="132"/>
        <v>0.31445703633563599</v>
      </c>
      <c r="C344" s="63">
        <f t="shared" si="133"/>
        <v>2877.1501287967503</v>
      </c>
      <c r="D344" s="63">
        <f t="shared" si="134"/>
        <v>3160.161461498823</v>
      </c>
      <c r="E344" s="71">
        <f t="shared" si="135"/>
        <v>7.353822931642628</v>
      </c>
      <c r="G344" s="76">
        <f t="shared" si="136"/>
        <v>0.29763368149229391</v>
      </c>
      <c r="H344" s="63">
        <f t="shared" si="137"/>
        <v>2876.4115621727315</v>
      </c>
      <c r="I344" s="63">
        <f t="shared" si="138"/>
        <v>3159.1635595904104</v>
      </c>
      <c r="J344" s="71">
        <f t="shared" si="139"/>
        <v>7.3276773923008749</v>
      </c>
      <c r="L344" s="76">
        <f t="shared" si="140"/>
        <v>0.28249217622826323</v>
      </c>
      <c r="M344" s="63">
        <f t="shared" si="141"/>
        <v>2875.671118133328</v>
      </c>
      <c r="N344" s="63">
        <f t="shared" si="142"/>
        <v>3158.1632943615914</v>
      </c>
      <c r="O344" s="71">
        <f t="shared" si="143"/>
        <v>7.3028086734120716</v>
      </c>
    </row>
    <row r="345" spans="1:15" ht="14.25" customHeight="1">
      <c r="A345" s="108">
        <v>400</v>
      </c>
      <c r="B345" s="83">
        <f t="shared" si="132"/>
        <v>0.34111918444146644</v>
      </c>
      <c r="C345" s="63">
        <f t="shared" si="133"/>
        <v>2958.9683768254758</v>
      </c>
      <c r="D345" s="63">
        <f t="shared" si="134"/>
        <v>3265.9756428227952</v>
      </c>
      <c r="E345" s="71">
        <f t="shared" si="135"/>
        <v>7.5171554234980187</v>
      </c>
      <c r="G345" s="76">
        <f t="shared" si="136"/>
        <v>0.32294864248143623</v>
      </c>
      <c r="H345" s="63">
        <f t="shared" si="137"/>
        <v>2958.379901915232</v>
      </c>
      <c r="I345" s="63">
        <f t="shared" si="138"/>
        <v>3265.1811122725967</v>
      </c>
      <c r="J345" s="71">
        <f t="shared" si="139"/>
        <v>7.4913245667963997</v>
      </c>
      <c r="L345" s="76">
        <f t="shared" si="140"/>
        <v>0.30659491206082268</v>
      </c>
      <c r="M345" s="63">
        <f t="shared" si="141"/>
        <v>2957.7905433838782</v>
      </c>
      <c r="N345" s="63">
        <f t="shared" si="142"/>
        <v>3264.3854554447007</v>
      </c>
      <c r="O345" s="71">
        <f t="shared" si="143"/>
        <v>7.4667724505691737</v>
      </c>
    </row>
    <row r="346" spans="1:15" ht="14.25" customHeight="1">
      <c r="A346" s="108">
        <v>450</v>
      </c>
      <c r="B346" s="83">
        <f t="shared" si="132"/>
        <v>0.36752606738354732</v>
      </c>
      <c r="C346" s="63">
        <f t="shared" si="133"/>
        <v>3041.7170752184506</v>
      </c>
      <c r="D346" s="63">
        <f t="shared" si="134"/>
        <v>3372.4905358636438</v>
      </c>
      <c r="E346" s="71">
        <f t="shared" si="135"/>
        <v>7.6697800752835006</v>
      </c>
      <c r="G346" s="76">
        <f t="shared" si="136"/>
        <v>0.34800708709366662</v>
      </c>
      <c r="H346" s="63">
        <f t="shared" si="137"/>
        <v>3041.2338344552109</v>
      </c>
      <c r="I346" s="63">
        <f t="shared" si="138"/>
        <v>3371.8405671941941</v>
      </c>
      <c r="J346" s="71">
        <f t="shared" si="139"/>
        <v>7.6441567543853992</v>
      </c>
      <c r="L346" s="76">
        <f t="shared" si="140"/>
        <v>0.33043987264074315</v>
      </c>
      <c r="M346" s="63">
        <f t="shared" si="141"/>
        <v>3040.7501390779039</v>
      </c>
      <c r="N346" s="63">
        <f t="shared" si="142"/>
        <v>3371.1900117186474</v>
      </c>
      <c r="O346" s="71">
        <f t="shared" si="143"/>
        <v>7.6198129506228209</v>
      </c>
    </row>
    <row r="347" spans="1:15" ht="14.25" customHeight="1">
      <c r="A347" s="108">
        <v>500</v>
      </c>
      <c r="B347" s="83">
        <f t="shared" si="132"/>
        <v>0.39375943370787453</v>
      </c>
      <c r="C347" s="63">
        <f t="shared" si="133"/>
        <v>3125.7037336984258</v>
      </c>
      <c r="D347" s="63">
        <f t="shared" si="134"/>
        <v>3480.0872240355129</v>
      </c>
      <c r="E347" s="71">
        <f t="shared" si="135"/>
        <v>7.8136416063963932</v>
      </c>
      <c r="G347" s="76">
        <f t="shared" si="136"/>
        <v>0.37289149111371256</v>
      </c>
      <c r="H347" s="63">
        <f t="shared" si="137"/>
        <v>3125.2986993708091</v>
      </c>
      <c r="I347" s="63">
        <f t="shared" si="138"/>
        <v>3479.5456159288356</v>
      </c>
      <c r="J347" s="71">
        <f t="shared" si="139"/>
        <v>7.788163393596049</v>
      </c>
      <c r="L347" s="76">
        <f t="shared" si="140"/>
        <v>0.35411026562471687</v>
      </c>
      <c r="M347" s="63">
        <f t="shared" si="141"/>
        <v>3124.8934091341944</v>
      </c>
      <c r="N347" s="63">
        <f t="shared" si="142"/>
        <v>3479.0036747589111</v>
      </c>
      <c r="O347" s="71">
        <f t="shared" si="143"/>
        <v>7.7639650385574406</v>
      </c>
    </row>
    <row r="348" spans="1:15" ht="14.25" customHeight="1">
      <c r="A348" s="108">
        <v>550</v>
      </c>
      <c r="B348" s="83">
        <f t="shared" si="132"/>
        <v>0.41986898987830729</v>
      </c>
      <c r="C348" s="63">
        <f t="shared" si="133"/>
        <v>3211.1070820069294</v>
      </c>
      <c r="D348" s="63">
        <f t="shared" si="134"/>
        <v>3588.9891728974058</v>
      </c>
      <c r="E348" s="71">
        <f t="shared" si="135"/>
        <v>7.9501201395876278</v>
      </c>
      <c r="G348" s="76">
        <f t="shared" si="136"/>
        <v>0.39765184692253097</v>
      </c>
      <c r="H348" s="63">
        <f t="shared" si="137"/>
        <v>3210.762390890131</v>
      </c>
      <c r="I348" s="63">
        <f t="shared" si="138"/>
        <v>3588.5316454665353</v>
      </c>
      <c r="J348" s="71">
        <f t="shared" si="139"/>
        <v>7.9247474379187928</v>
      </c>
      <c r="L348" s="76">
        <f t="shared" si="140"/>
        <v>0.37765637110420269</v>
      </c>
      <c r="M348" s="63">
        <f t="shared" si="141"/>
        <v>3210.4175425000631</v>
      </c>
      <c r="N348" s="63">
        <f t="shared" si="142"/>
        <v>3588.0739136042657</v>
      </c>
      <c r="O348" s="71">
        <f t="shared" si="143"/>
        <v>7.9006547557642515</v>
      </c>
    </row>
    <row r="349" spans="1:15" ht="14.25" customHeight="1">
      <c r="A349" s="108">
        <v>600</v>
      </c>
      <c r="B349" s="83">
        <f t="shared" si="132"/>
        <v>0.44588726076261198</v>
      </c>
      <c r="C349" s="63">
        <f t="shared" si="133"/>
        <v>3298.0387562863211</v>
      </c>
      <c r="D349" s="63">
        <f t="shared" si="134"/>
        <v>3699.3372909726713</v>
      </c>
      <c r="E349" s="71">
        <f t="shared" si="135"/>
        <v>8.0802536363778508</v>
      </c>
      <c r="G349" s="76">
        <f t="shared" si="136"/>
        <v>0.42232080062785543</v>
      </c>
      <c r="H349" s="63">
        <f t="shared" si="137"/>
        <v>3297.7417585203875</v>
      </c>
      <c r="I349" s="63">
        <f t="shared" si="138"/>
        <v>3698.9465191168501</v>
      </c>
      <c r="J349" s="71">
        <f t="shared" si="139"/>
        <v>8.0549597505059616</v>
      </c>
      <c r="L349" s="76">
        <f t="shared" si="140"/>
        <v>0.40111095713366673</v>
      </c>
      <c r="M349" s="63">
        <f t="shared" si="141"/>
        <v>3297.4446554772358</v>
      </c>
      <c r="N349" s="63">
        <f t="shared" si="142"/>
        <v>3698.5556126109027</v>
      </c>
      <c r="O349" s="71">
        <f t="shared" si="143"/>
        <v>8.0309459666800205</v>
      </c>
    </row>
    <row r="350" spans="1:15" ht="14.25" customHeight="1">
      <c r="A350" s="108">
        <v>650</v>
      </c>
      <c r="B350" s="83">
        <f t="shared" si="132"/>
        <v>0.47183666000314811</v>
      </c>
      <c r="C350" s="63">
        <f t="shared" si="133"/>
        <v>3386.5699845801196</v>
      </c>
      <c r="D350" s="63">
        <f t="shared" si="134"/>
        <v>3811.2229785829527</v>
      </c>
      <c r="E350" s="71">
        <f t="shared" si="135"/>
        <v>8.2048512005346215</v>
      </c>
      <c r="G350" s="76">
        <f t="shared" si="136"/>
        <v>0.4469208213205364</v>
      </c>
      <c r="H350" s="63">
        <f t="shared" si="137"/>
        <v>3386.3112789971915</v>
      </c>
      <c r="I350" s="63">
        <f t="shared" si="138"/>
        <v>3810.8860592517008</v>
      </c>
      <c r="J350" s="71">
        <f t="shared" si="139"/>
        <v>8.1796173474723233</v>
      </c>
      <c r="L350" s="76">
        <f t="shared" si="140"/>
        <v>0.42449654853910357</v>
      </c>
      <c r="M350" s="63">
        <f t="shared" si="141"/>
        <v>3386.0524969307717</v>
      </c>
      <c r="N350" s="63">
        <f t="shared" si="142"/>
        <v>3810.5490454698747</v>
      </c>
      <c r="O350" s="71">
        <f t="shared" si="143"/>
        <v>8.1556636413335326</v>
      </c>
    </row>
    <row r="351" spans="1:15" ht="14.25" customHeight="1">
      <c r="A351" s="108">
        <v>700</v>
      </c>
      <c r="B351" s="83">
        <f t="shared" si="132"/>
        <v>0.49773320412842403</v>
      </c>
      <c r="C351" s="63">
        <f t="shared" si="133"/>
        <v>3476.7449400394007</v>
      </c>
      <c r="D351" s="63">
        <f t="shared" si="134"/>
        <v>3924.704823754983</v>
      </c>
      <c r="E351" s="71">
        <f t="shared" si="135"/>
        <v>8.3245590983917577</v>
      </c>
      <c r="G351" s="76">
        <f t="shared" si="136"/>
        <v>0.47146795254854745</v>
      </c>
      <c r="H351" s="63">
        <f t="shared" si="137"/>
        <v>3476.5173062445788</v>
      </c>
      <c r="I351" s="63">
        <f t="shared" si="138"/>
        <v>3924.4118611656991</v>
      </c>
      <c r="J351" s="71">
        <f t="shared" si="139"/>
        <v>8.2993716569608615</v>
      </c>
      <c r="L351" s="76">
        <f t="shared" si="140"/>
        <v>0.44782921601177145</v>
      </c>
      <c r="M351" s="63">
        <f t="shared" si="141"/>
        <v>3476.2896127555655</v>
      </c>
      <c r="N351" s="63">
        <f t="shared" si="142"/>
        <v>3924.1188287673372</v>
      </c>
      <c r="O351" s="71">
        <f t="shared" si="143"/>
        <v>8.2754643885000494</v>
      </c>
    </row>
    <row r="352" spans="1:15" ht="14.25" customHeight="1">
      <c r="A352" s="108">
        <v>750</v>
      </c>
      <c r="B352" s="83">
        <f t="shared" si="132"/>
        <v>0.52358863973561076</v>
      </c>
      <c r="C352" s="63">
        <f t="shared" si="133"/>
        <v>3568.5895597037907</v>
      </c>
      <c r="D352" s="63">
        <f t="shared" si="134"/>
        <v>4039.8193354658397</v>
      </c>
      <c r="E352" s="71">
        <f t="shared" si="135"/>
        <v>8.4399042052803974</v>
      </c>
      <c r="G352" s="76">
        <f t="shared" si="136"/>
        <v>0.49597395457318433</v>
      </c>
      <c r="H352" s="63">
        <f t="shared" si="137"/>
        <v>3568.3873257526202</v>
      </c>
      <c r="I352" s="63">
        <f t="shared" si="138"/>
        <v>4039.5625825971451</v>
      </c>
      <c r="J352" s="71">
        <f t="shared" si="139"/>
        <v>8.4147530770185739</v>
      </c>
      <c r="L352" s="76">
        <f t="shared" si="140"/>
        <v>0.47112073353721046</v>
      </c>
      <c r="M352" s="63">
        <f t="shared" si="141"/>
        <v>3568.1850427863797</v>
      </c>
      <c r="N352" s="63">
        <f t="shared" si="142"/>
        <v>4039.3057763235906</v>
      </c>
      <c r="O352" s="71">
        <f t="shared" si="143"/>
        <v>8.390882138189081</v>
      </c>
    </row>
    <row r="353" spans="1:17" ht="14.25" customHeight="1">
      <c r="A353" s="108">
        <v>800</v>
      </c>
      <c r="B353" s="83">
        <f t="shared" si="132"/>
        <v>0.54941175044844648</v>
      </c>
      <c r="C353" s="63">
        <f t="shared" si="133"/>
        <v>3662.1196438440588</v>
      </c>
      <c r="D353" s="63">
        <f t="shared" si="134"/>
        <v>4156.5902192476606</v>
      </c>
      <c r="E353" s="71">
        <f t="shared" si="135"/>
        <v>8.5513256703851361</v>
      </c>
      <c r="G353" s="76">
        <f t="shared" si="136"/>
        <v>0.52044761790994598</v>
      </c>
      <c r="H353" s="63">
        <f t="shared" si="137"/>
        <v>3661.9382824975587</v>
      </c>
      <c r="I353" s="63">
        <f t="shared" si="138"/>
        <v>4156.3635195120069</v>
      </c>
      <c r="J353" s="71">
        <f t="shared" si="139"/>
        <v>8.5262032409654065</v>
      </c>
      <c r="L353" s="76">
        <f t="shared" si="140"/>
        <v>0.49437989855674491</v>
      </c>
      <c r="M353" s="63">
        <f t="shared" si="141"/>
        <v>3661.7568800989761</v>
      </c>
      <c r="N353" s="63">
        <f t="shared" si="142"/>
        <v>4156.1367786557212</v>
      </c>
      <c r="O353" s="71">
        <f t="shared" si="143"/>
        <v>8.5023610127103204</v>
      </c>
    </row>
    <row r="354" spans="1:17" ht="14.25" customHeight="1">
      <c r="A354" s="108">
        <v>850</v>
      </c>
      <c r="B354" s="83">
        <f t="shared" si="132"/>
        <v>0.57521656824313727</v>
      </c>
      <c r="C354" s="63">
        <f t="shared" si="133"/>
        <v>3757.3776763738861</v>
      </c>
      <c r="D354" s="63">
        <f t="shared" si="134"/>
        <v>4275.0725877927089</v>
      </c>
      <c r="E354" s="71">
        <f t="shared" si="135"/>
        <v>8.6592240190481089</v>
      </c>
      <c r="G354" s="76">
        <f t="shared" si="136"/>
        <v>0.54490288750064009</v>
      </c>
      <c r="H354" s="63">
        <f t="shared" si="137"/>
        <v>3757.2123750912415</v>
      </c>
      <c r="I354" s="63">
        <f t="shared" si="138"/>
        <v>4274.8701182168497</v>
      </c>
      <c r="J354" s="71">
        <f t="shared" si="139"/>
        <v>8.6341233653628677</v>
      </c>
      <c r="L354" s="76">
        <f t="shared" si="140"/>
        <v>0.51762056961276059</v>
      </c>
      <c r="M354" s="63">
        <f t="shared" si="141"/>
        <v>3757.0470484675729</v>
      </c>
      <c r="N354" s="63">
        <f t="shared" si="142"/>
        <v>4274.6676180803333</v>
      </c>
      <c r="O354" s="71">
        <f t="shared" si="143"/>
        <v>8.610302926469835</v>
      </c>
    </row>
    <row r="355" spans="1:17" ht="14.25" customHeight="1">
      <c r="A355" s="108">
        <v>900</v>
      </c>
      <c r="B355" s="83">
        <f t="shared" si="132"/>
        <v>0.60099460273033878</v>
      </c>
      <c r="C355" s="63">
        <f t="shared" si="133"/>
        <v>3854.2646813145493</v>
      </c>
      <c r="D355" s="63">
        <f t="shared" si="134"/>
        <v>4395.1598237718554</v>
      </c>
      <c r="E355" s="71">
        <f t="shared" si="135"/>
        <v>8.7638273484784701</v>
      </c>
      <c r="G355" s="76">
        <f t="shared" si="136"/>
        <v>0.56933145096740601</v>
      </c>
      <c r="H355" s="63">
        <f t="shared" si="137"/>
        <v>3854.1136855594341</v>
      </c>
      <c r="I355" s="63">
        <f t="shared" si="138"/>
        <v>4394.9785639784704</v>
      </c>
      <c r="J355" s="71">
        <f t="shared" si="139"/>
        <v>8.738745179629273</v>
      </c>
      <c r="L355" s="76">
        <f t="shared" si="140"/>
        <v>0.54083461112275011</v>
      </c>
      <c r="M355" s="63">
        <f t="shared" si="141"/>
        <v>3853.96267191895</v>
      </c>
      <c r="N355" s="63">
        <f t="shared" si="142"/>
        <v>4394.7972830417002</v>
      </c>
      <c r="O355" s="71">
        <f t="shared" si="143"/>
        <v>8.7149432337875048</v>
      </c>
    </row>
    <row r="356" spans="1:17" ht="14.25" customHeight="1">
      <c r="A356" s="108">
        <v>950</v>
      </c>
      <c r="B356" s="83">
        <f t="shared" si="132"/>
        <v>0.62675567352520978</v>
      </c>
      <c r="C356" s="63">
        <f t="shared" si="133"/>
        <v>3952.7924316282329</v>
      </c>
      <c r="D356" s="63">
        <f t="shared" si="134"/>
        <v>4516.8725378009221</v>
      </c>
      <c r="E356" s="71">
        <f t="shared" si="135"/>
        <v>8.865421257305595</v>
      </c>
      <c r="G356" s="76">
        <f t="shared" si="136"/>
        <v>0.59374304407755951</v>
      </c>
      <c r="H356" s="63">
        <f t="shared" si="137"/>
        <v>3952.654013146378</v>
      </c>
      <c r="I356" s="63">
        <f t="shared" si="138"/>
        <v>4516.7099050200604</v>
      </c>
      <c r="J356" s="71">
        <f t="shared" si="139"/>
        <v>8.8403546440504837</v>
      </c>
      <c r="L356" s="76">
        <f t="shared" si="140"/>
        <v>0.56403167561894929</v>
      </c>
      <c r="M356" s="63">
        <f t="shared" si="141"/>
        <v>3952.5155818563126</v>
      </c>
      <c r="N356" s="63">
        <f t="shared" si="142"/>
        <v>4516.5472574752621</v>
      </c>
      <c r="O356" s="71">
        <f t="shared" si="143"/>
        <v>8.8165682591350443</v>
      </c>
    </row>
    <row r="357" spans="1:17" ht="14.25" customHeight="1">
      <c r="A357" s="108">
        <v>1000</v>
      </c>
      <c r="B357" s="83">
        <f t="shared" si="132"/>
        <v>0.65250241540813481</v>
      </c>
      <c r="C357" s="63">
        <f t="shared" si="133"/>
        <v>4052.9449220561742</v>
      </c>
      <c r="D357" s="63">
        <f t="shared" si="134"/>
        <v>4640.1970959234959</v>
      </c>
      <c r="E357" s="71">
        <f t="shared" si="135"/>
        <v>8.9642360709219471</v>
      </c>
      <c r="G357" s="76">
        <f t="shared" si="136"/>
        <v>0.61814030391608332</v>
      </c>
      <c r="H357" s="63">
        <f t="shared" si="137"/>
        <v>4052.817626957667</v>
      </c>
      <c r="I357" s="63">
        <f t="shared" si="138"/>
        <v>4640.0509156779463</v>
      </c>
      <c r="J357" s="71">
        <f t="shared" si="139"/>
        <v>8.9391826463112238</v>
      </c>
      <c r="L357" s="76">
        <f t="shared" si="140"/>
        <v>0.58721440248984558</v>
      </c>
      <c r="M357" s="63">
        <f t="shared" si="141"/>
        <v>4052.6903225632987</v>
      </c>
      <c r="N357" s="63">
        <f t="shared" si="142"/>
        <v>4639.9047250531448</v>
      </c>
      <c r="O357" s="71">
        <f t="shared" si="143"/>
        <v>8.9154094535579027</v>
      </c>
    </row>
    <row r="358" spans="1:17" ht="14.25" customHeight="1">
      <c r="A358" s="108">
        <v>1050</v>
      </c>
      <c r="B358" s="83">
        <f t="shared" si="132"/>
        <v>0.67823696747559303</v>
      </c>
      <c r="C358" s="63">
        <f t="shared" si="133"/>
        <v>4154.6935762574067</v>
      </c>
      <c r="D358" s="63">
        <f t="shared" si="134"/>
        <v>4765.1068469854408</v>
      </c>
      <c r="E358" s="71">
        <f t="shared" si="135"/>
        <v>9.0604654440617995</v>
      </c>
      <c r="G358" s="76">
        <f t="shared" si="136"/>
        <v>0.64252537104240404</v>
      </c>
      <c r="H358" s="63">
        <f t="shared" si="137"/>
        <v>4154.5761714927658</v>
      </c>
      <c r="I358" s="63">
        <f t="shared" si="138"/>
        <v>4764.9752739830492</v>
      </c>
      <c r="J358" s="71">
        <f t="shared" si="139"/>
        <v>9.0354232774047833</v>
      </c>
      <c r="L358" s="76">
        <f t="shared" si="140"/>
        <v>0.61038493375692182</v>
      </c>
      <c r="M358" s="63">
        <f t="shared" si="141"/>
        <v>4154.4587598976068</v>
      </c>
      <c r="N358" s="63">
        <f t="shared" si="142"/>
        <v>4764.8436936545277</v>
      </c>
      <c r="O358" s="71">
        <f t="shared" si="143"/>
        <v>9.0116613449600411</v>
      </c>
    </row>
    <row r="359" spans="1:17" ht="14.25" customHeight="1">
      <c r="A359" s="108">
        <v>1100</v>
      </c>
      <c r="B359" s="83">
        <f t="shared" si="132"/>
        <v>0.70396108198721885</v>
      </c>
      <c r="C359" s="63">
        <f t="shared" si="133"/>
        <v>4258.000511102191</v>
      </c>
      <c r="D359" s="63">
        <f t="shared" si="134"/>
        <v>4891.5654848906879</v>
      </c>
      <c r="E359" s="71">
        <f t="shared" si="135"/>
        <v>9.1542743019189619</v>
      </c>
      <c r="G359" s="76">
        <f t="shared" si="136"/>
        <v>0.66689999866109595</v>
      </c>
      <c r="H359" s="63">
        <f t="shared" si="137"/>
        <v>4257.8919433406463</v>
      </c>
      <c r="I359" s="63">
        <f t="shared" si="138"/>
        <v>4891.4469420686883</v>
      </c>
      <c r="J359" s="71">
        <f t="shared" si="139"/>
        <v>9.1292418049466821</v>
      </c>
      <c r="L359" s="76">
        <f t="shared" si="140"/>
        <v>0.63354502356896047</v>
      </c>
      <c r="M359" s="63">
        <f t="shared" si="141"/>
        <v>4257.7833705023922</v>
      </c>
      <c r="N359" s="63">
        <f t="shared" si="142"/>
        <v>4891.3283940713527</v>
      </c>
      <c r="O359" s="71">
        <f t="shared" si="143"/>
        <v>9.1054895437839249</v>
      </c>
    </row>
    <row r="360" spans="1:17" ht="14.25" customHeight="1">
      <c r="A360" s="108">
        <v>1150</v>
      </c>
      <c r="B360" s="83">
        <f t="shared" si="132"/>
        <v>0.72967620598838512</v>
      </c>
      <c r="C360" s="63">
        <f t="shared" si="133"/>
        <v>4362.8211036362927</v>
      </c>
      <c r="D360" s="63">
        <f t="shared" si="134"/>
        <v>5019.5296890258396</v>
      </c>
      <c r="E360" s="71">
        <f t="shared" si="135"/>
        <v>9.2458048432060043</v>
      </c>
      <c r="G360" s="76">
        <f t="shared" si="136"/>
        <v>0.69126563443766198</v>
      </c>
      <c r="H360" s="63">
        <f t="shared" si="137"/>
        <v>4362.7204672129101</v>
      </c>
      <c r="I360" s="63">
        <f t="shared" si="138"/>
        <v>5019.4228199286899</v>
      </c>
      <c r="J360" s="71">
        <f t="shared" si="139"/>
        <v>9.2207806992159487</v>
      </c>
      <c r="L360" s="76">
        <f t="shared" si="140"/>
        <v>0.65669612021098855</v>
      </c>
      <c r="M360" s="63">
        <f t="shared" si="141"/>
        <v>4362.6198269760534</v>
      </c>
      <c r="N360" s="63">
        <f t="shared" si="142"/>
        <v>5019.3159471870422</v>
      </c>
      <c r="O360" s="71">
        <f t="shared" si="143"/>
        <v>9.1970367921315237</v>
      </c>
    </row>
    <row r="361" spans="1:17" ht="14.25" customHeight="1">
      <c r="A361" s="108">
        <v>1200</v>
      </c>
      <c r="B361" s="83">
        <f t="shared" si="132"/>
        <v>0.75538354333140956</v>
      </c>
      <c r="C361" s="63">
        <f t="shared" si="133"/>
        <v>4469.1060290511468</v>
      </c>
      <c r="D361" s="63">
        <f t="shared" si="134"/>
        <v>5148.9512180494148</v>
      </c>
      <c r="E361" s="71">
        <f t="shared" si="135"/>
        <v>9.3351811281574903</v>
      </c>
      <c r="G361" s="76">
        <f t="shared" si="136"/>
        <v>0.71562348263735642</v>
      </c>
      <c r="H361" s="63">
        <f t="shared" si="137"/>
        <v>4469.0125406685211</v>
      </c>
      <c r="I361" s="63">
        <f t="shared" si="138"/>
        <v>5148.8548491740094</v>
      </c>
      <c r="J361" s="71">
        <f t="shared" si="139"/>
        <v>9.3101642378417537</v>
      </c>
      <c r="L361" s="76">
        <f t="shared" si="140"/>
        <v>0.67983942836069267</v>
      </c>
      <c r="M361" s="63">
        <f t="shared" si="141"/>
        <v>4468.9190493928818</v>
      </c>
      <c r="N361" s="63">
        <f t="shared" si="142"/>
        <v>5148.758477753574</v>
      </c>
      <c r="O361" s="71">
        <f t="shared" si="143"/>
        <v>9.2864275851916567</v>
      </c>
    </row>
    <row r="362" spans="1:17" ht="14.25" customHeight="1">
      <c r="A362" s="108">
        <v>1250</v>
      </c>
      <c r="B362" s="83">
        <f t="shared" si="132"/>
        <v>0.78108410235992698</v>
      </c>
      <c r="C362" s="63">
        <f t="shared" si="133"/>
        <v>4576.8028929130951</v>
      </c>
      <c r="D362" s="63">
        <f t="shared" si="134"/>
        <v>5279.7785850370301</v>
      </c>
      <c r="E362" s="71">
        <f t="shared" si="135"/>
        <v>9.42251262062031</v>
      </c>
      <c r="G362" s="76">
        <f t="shared" si="136"/>
        <v>0.73997455188247607</v>
      </c>
      <c r="H362" s="63">
        <f t="shared" si="137"/>
        <v>4576.7158714543839</v>
      </c>
      <c r="I362" s="63">
        <f t="shared" si="138"/>
        <v>5279.6916957427356</v>
      </c>
      <c r="J362" s="71">
        <f t="shared" si="139"/>
        <v>9.3975020601852233</v>
      </c>
      <c r="L362" s="76">
        <f t="shared" si="140"/>
        <v>0.70297595691860815</v>
      </c>
      <c r="M362" s="63">
        <f t="shared" si="141"/>
        <v>4576.6288477806138</v>
      </c>
      <c r="N362" s="63">
        <f t="shared" si="142"/>
        <v>5279.6048046992228</v>
      </c>
      <c r="O362" s="71">
        <f t="shared" si="143"/>
        <v>9.3737717379474947</v>
      </c>
    </row>
    <row r="363" spans="1:17" ht="14.25" customHeight="1">
      <c r="A363" s="108">
        <v>1300</v>
      </c>
      <c r="B363" s="83">
        <f t="shared" si="132"/>
        <v>0.80677873296012781</v>
      </c>
      <c r="C363" s="63">
        <f t="shared" si="133"/>
        <v>4685.8575490374315</v>
      </c>
      <c r="D363" s="63">
        <f t="shared" si="134"/>
        <v>5411.9584087015464</v>
      </c>
      <c r="E363" s="71">
        <f t="shared" si="135"/>
        <v>9.5078969483228875</v>
      </c>
      <c r="G363" s="76">
        <f t="shared" si="136"/>
        <v>0.76431969224957153</v>
      </c>
      <c r="H363" s="63">
        <f t="shared" si="137"/>
        <v>4685.7763993010021</v>
      </c>
      <c r="I363" s="63">
        <f t="shared" si="138"/>
        <v>5411.8801069380952</v>
      </c>
      <c r="J363" s="71">
        <f t="shared" si="139"/>
        <v>9.4828919367840143</v>
      </c>
      <c r="L363" s="76">
        <f t="shared" si="140"/>
        <v>0.72610655615128872</v>
      </c>
      <c r="M363" s="63">
        <f t="shared" si="141"/>
        <v>4685.6952478539069</v>
      </c>
      <c r="N363" s="63">
        <f t="shared" si="142"/>
        <v>5411.8018040051957</v>
      </c>
      <c r="O363" s="71">
        <f t="shared" si="143"/>
        <v>9.4591671638173427</v>
      </c>
    </row>
    <row r="364" spans="1:17" ht="14.25" customHeight="1">
      <c r="A364" s="108">
        <v>1350</v>
      </c>
      <c r="B364" s="83">
        <f t="shared" si="132"/>
        <v>0.83246815562726839</v>
      </c>
      <c r="C364" s="63">
        <f t="shared" si="133"/>
        <v>4796.2151715436949</v>
      </c>
      <c r="D364" s="63">
        <f t="shared" si="134"/>
        <v>5545.4365116082363</v>
      </c>
      <c r="E364" s="71">
        <f t="shared" si="135"/>
        <v>9.5914220726181831</v>
      </c>
      <c r="G364" s="76">
        <f t="shared" si="136"/>
        <v>0.78865962436539738</v>
      </c>
      <c r="H364" s="63">
        <f t="shared" si="137"/>
        <v>4796.1393710233042</v>
      </c>
      <c r="I364" s="63">
        <f t="shared" si="138"/>
        <v>5545.3660141704313</v>
      </c>
      <c r="J364" s="71">
        <f t="shared" si="139"/>
        <v>9.5664219460256739</v>
      </c>
      <c r="L364" s="76">
        <f t="shared" si="140"/>
        <v>0.7492319468166847</v>
      </c>
      <c r="M364" s="63">
        <f t="shared" si="141"/>
        <v>4796.0635691710568</v>
      </c>
      <c r="N364" s="63">
        <f t="shared" si="142"/>
        <v>5545.295515987742</v>
      </c>
      <c r="O364" s="71">
        <f t="shared" si="143"/>
        <v>9.5427020582712618</v>
      </c>
    </row>
    <row r="365" spans="1:17" ht="14.25" customHeight="1">
      <c r="A365" s="108">
        <v>1400</v>
      </c>
      <c r="B365" s="83">
        <f t="shared" si="132"/>
        <v>0.85815298446879473</v>
      </c>
      <c r="C365" s="63">
        <f t="shared" si="133"/>
        <v>4907.8211330331824</v>
      </c>
      <c r="D365" s="63">
        <f t="shared" si="134"/>
        <v>5680.1588190550974</v>
      </c>
      <c r="E365" s="71">
        <f t="shared" si="135"/>
        <v>9.673168007861447</v>
      </c>
      <c r="G365" s="76">
        <f t="shared" si="136"/>
        <v>0.81299496242916691</v>
      </c>
      <c r="H365" s="63">
        <f t="shared" si="137"/>
        <v>4907.7502210888651</v>
      </c>
      <c r="I365" s="63">
        <f t="shared" si="138"/>
        <v>5680.0954353965735</v>
      </c>
      <c r="J365" s="71">
        <f t="shared" si="139"/>
        <v>9.648172198816054</v>
      </c>
      <c r="L365" s="76">
        <f t="shared" si="140"/>
        <v>0.77235274320551783</v>
      </c>
      <c r="M365" s="63">
        <f t="shared" si="141"/>
        <v>4907.6793080997131</v>
      </c>
      <c r="N365" s="63">
        <f t="shared" si="142"/>
        <v>5680.0320513052311</v>
      </c>
      <c r="O365" s="71">
        <f t="shared" si="143"/>
        <v>9.62445662879826</v>
      </c>
    </row>
    <row r="366" spans="1:17" ht="14.25" customHeight="1">
      <c r="A366" s="108">
        <v>1450</v>
      </c>
      <c r="B366" s="83">
        <f t="shared" si="132"/>
        <v>0.88383374555611682</v>
      </c>
      <c r="C366" s="63">
        <f t="shared" si="133"/>
        <v>5020.6217286342981</v>
      </c>
      <c r="D366" s="63">
        <f t="shared" si="134"/>
        <v>5816.0720996348036</v>
      </c>
      <c r="E366" s="71">
        <f t="shared" si="135"/>
        <v>9.7532081942141122</v>
      </c>
      <c r="G366" s="76">
        <f t="shared" si="136"/>
        <v>0.83732623257692329</v>
      </c>
      <c r="H366" s="63">
        <f t="shared" si="137"/>
        <v>5020.5552975581268</v>
      </c>
      <c r="I366" s="63">
        <f t="shared" si="138"/>
        <v>5816.0152185062034</v>
      </c>
      <c r="J366" s="71">
        <f t="shared" si="139"/>
        <v>9.7282162154615008</v>
      </c>
      <c r="L366" s="76">
        <f t="shared" si="140"/>
        <v>0.79546947151824388</v>
      </c>
      <c r="M366" s="63">
        <f t="shared" si="141"/>
        <v>5020.4888656564081</v>
      </c>
      <c r="N366" s="63">
        <f t="shared" si="142"/>
        <v>5815.9583371746512</v>
      </c>
      <c r="O366" s="71">
        <f t="shared" si="143"/>
        <v>9.7045044758719605</v>
      </c>
    </row>
    <row r="367" spans="1:17" ht="14.25" customHeight="1">
      <c r="A367" s="109">
        <v>1500</v>
      </c>
      <c r="B367" s="77">
        <f t="shared" si="132"/>
        <v>0.90951089167494348</v>
      </c>
      <c r="C367" s="72">
        <f t="shared" si="133"/>
        <v>5134.564776602374</v>
      </c>
      <c r="D367" s="72">
        <f t="shared" si="134"/>
        <v>5953.1245791098236</v>
      </c>
      <c r="E367" s="73">
        <f t="shared" si="135"/>
        <v>9.8316106014964966</v>
      </c>
      <c r="G367" s="77">
        <f t="shared" si="136"/>
        <v>0.86165388764027839</v>
      </c>
      <c r="H367" s="72">
        <f t="shared" si="137"/>
        <v>5134.5024641991613</v>
      </c>
      <c r="I367" s="72">
        <f t="shared" si="138"/>
        <v>5953.0736574574257</v>
      </c>
      <c r="J367" s="73">
        <f t="shared" si="139"/>
        <v>9.8066220326933955</v>
      </c>
      <c r="L367" s="77">
        <f t="shared" si="140"/>
        <v>0.81858258463218625</v>
      </c>
      <c r="M367" s="72">
        <f t="shared" si="141"/>
        <v>5134.4401511392552</v>
      </c>
      <c r="N367" s="72">
        <f t="shared" si="142"/>
        <v>5953.0227357714421</v>
      </c>
      <c r="O367" s="73">
        <f t="shared" si="143"/>
        <v>9.7829137031503279</v>
      </c>
      <c r="Q367" s="132"/>
    </row>
    <row r="371" spans="1:15" ht="35" thickBot="1">
      <c r="A371" s="106" t="s">
        <v>266</v>
      </c>
      <c r="B371" s="93" t="s">
        <v>273</v>
      </c>
      <c r="C371" s="94" t="s">
        <v>253</v>
      </c>
      <c r="D371" s="95" t="s">
        <v>254</v>
      </c>
      <c r="E371" s="96" t="s">
        <v>259</v>
      </c>
      <c r="F371" s="97"/>
      <c r="G371" s="98" t="s">
        <v>273</v>
      </c>
      <c r="H371" s="94" t="s">
        <v>253</v>
      </c>
      <c r="I371" s="95" t="s">
        <v>254</v>
      </c>
      <c r="J371" s="96" t="s">
        <v>259</v>
      </c>
      <c r="K371" s="97"/>
      <c r="L371" s="98" t="s">
        <v>273</v>
      </c>
      <c r="M371" s="94" t="s">
        <v>253</v>
      </c>
      <c r="N371" s="95" t="s">
        <v>254</v>
      </c>
      <c r="O371" s="96" t="s">
        <v>259</v>
      </c>
    </row>
    <row r="372" spans="1:15" ht="13.5" customHeight="1" thickBot="1">
      <c r="A372" s="69"/>
      <c r="B372" s="66" t="s">
        <v>274</v>
      </c>
      <c r="C372" s="67">
        <v>1100</v>
      </c>
      <c r="D372" s="66" t="s">
        <v>275</v>
      </c>
      <c r="E372" s="70">
        <f>Tsat_p(C372/100)</f>
        <v>184.06967567794567</v>
      </c>
      <c r="G372" s="74" t="s">
        <v>274</v>
      </c>
      <c r="H372" s="67">
        <v>1200</v>
      </c>
      <c r="I372" s="66" t="s">
        <v>275</v>
      </c>
      <c r="J372" s="70">
        <f>Tsat_p(H372/100)</f>
        <v>187.96464162130025</v>
      </c>
      <c r="L372" s="74" t="s">
        <v>274</v>
      </c>
      <c r="M372" s="67">
        <v>1300</v>
      </c>
      <c r="N372" s="66" t="s">
        <v>275</v>
      </c>
      <c r="O372" s="70">
        <f>Tsat_p(M372/100)</f>
        <v>191.61275852521874</v>
      </c>
    </row>
    <row r="373" spans="1:15" ht="13.5" customHeight="1" thickBot="1">
      <c r="A373" s="111" t="s">
        <v>276</v>
      </c>
      <c r="B373" s="110">
        <f>vV_p(C372/100)</f>
        <v>0.17743577848620296</v>
      </c>
      <c r="C373" s="68">
        <f>uV_p(C372/100)</f>
        <v>2585.4877994820463</v>
      </c>
      <c r="D373" s="68">
        <f>hV_p(C372/100)</f>
        <v>2780.6671558168696</v>
      </c>
      <c r="E373" s="78">
        <f>sV_p(C372/100)</f>
        <v>6.5519863300147918</v>
      </c>
      <c r="G373" s="75">
        <f>vV_p(H372/100)</f>
        <v>0.16324988370108848</v>
      </c>
      <c r="H373" s="68">
        <f>uV_p(H372/100)</f>
        <v>2587.8692726639283</v>
      </c>
      <c r="I373" s="68">
        <f>hV_p(H372/100)</f>
        <v>2783.7691331052342</v>
      </c>
      <c r="J373" s="78">
        <f>sV_p(H372/100)</f>
        <v>6.5216867022990535</v>
      </c>
      <c r="L373" s="75">
        <f>vV_p(M372/100)</f>
        <v>0.15117486709665115</v>
      </c>
      <c r="M373" s="68">
        <f>uV_p(M372/100)</f>
        <v>2589.9660340184364</v>
      </c>
      <c r="N373" s="68">
        <f>hV_p(M372/100)</f>
        <v>2786.4933612440827</v>
      </c>
      <c r="O373" s="79">
        <f>sV_p(M372/100)</f>
        <v>6.4936450356761162</v>
      </c>
    </row>
    <row r="374" spans="1:15" ht="13.5" customHeight="1">
      <c r="A374" s="108">
        <v>200</v>
      </c>
      <c r="B374" s="83">
        <f>v_pT($C$372/100,$A374)</f>
        <v>0.18601056384060441</v>
      </c>
      <c r="C374" s="63">
        <f>u_pT($C$372/100,$A374)</f>
        <v>2617.6498634966724</v>
      </c>
      <c r="D374" s="63">
        <f>h_pt($C$372/100,$A374)</f>
        <v>2822.2614837213373</v>
      </c>
      <c r="E374" s="71">
        <f>s_pT($C$372/100,$A374)</f>
        <v>6.6414350321723372</v>
      </c>
      <c r="G374" s="76">
        <f>v_pT($H$372/100,$A374)</f>
        <v>0.16932107401981147</v>
      </c>
      <c r="H374" s="63">
        <f>u_pT($H$372/100,$A374)</f>
        <v>2612.8778122784324</v>
      </c>
      <c r="I374" s="63">
        <f>h_pt($H$372/100,$A374)</f>
        <v>2816.063101102206</v>
      </c>
      <c r="J374" s="71">
        <f>s_pT($H$372/100,$A374)</f>
        <v>6.5908357992389863</v>
      </c>
      <c r="L374" s="76">
        <f>v_pT($M$372/100,$A374)</f>
        <v>0.15517025883720906</v>
      </c>
      <c r="M374" s="63">
        <f>u_pT($M$372/100,$A374)</f>
        <v>2607.9259541221804</v>
      </c>
      <c r="N374" s="63">
        <f>h_pt($M$372/100,$A374)</f>
        <v>2809.6472906105528</v>
      </c>
      <c r="O374" s="71">
        <f>s_pT($M$372/100,$A374)</f>
        <v>6.5430248145287946</v>
      </c>
    </row>
    <row r="375" spans="1:15" ht="13.5" customHeight="1">
      <c r="A375" s="108">
        <v>250</v>
      </c>
      <c r="B375" s="83">
        <f t="shared" ref="B375:B400" si="144">v_pT($C$372/100,$A375)</f>
        <v>0.21073894333018958</v>
      </c>
      <c r="C375" s="63">
        <f t="shared" ref="C375:C400" si="145">u_pT($C$372/100,$A375)</f>
        <v>2707.668120196829</v>
      </c>
      <c r="D375" s="63">
        <f t="shared" ref="D375:D400" si="146">h_pt($C$372/100,$A375)</f>
        <v>2939.4809578600375</v>
      </c>
      <c r="E375" s="71">
        <f t="shared" ref="E375:E400" si="147">s_pT($C$372/100,$A375)</f>
        <v>6.8771527035234108</v>
      </c>
      <c r="G375" s="76">
        <f t="shared" ref="G375:G400" si="148">v_pT($H$372/100,$A375)</f>
        <v>0.19239665125883235</v>
      </c>
      <c r="H375" s="63">
        <f t="shared" ref="H375:H400" si="149">u_pT($H$372/100,$A375)</f>
        <v>2704.8088894517473</v>
      </c>
      <c r="I375" s="63">
        <f t="shared" ref="I375:I400" si="150">h_pt($H$372/100,$A375)</f>
        <v>2935.6848709623464</v>
      </c>
      <c r="J375" s="71">
        <f t="shared" ref="J375:J400" si="151">s_pT($H$372/100,$A375)</f>
        <v>6.831417537254727</v>
      </c>
      <c r="L375" s="76">
        <f t="shared" ref="L375:L400" si="152">v_pT($M$372/100,$A375)</f>
        <v>0.17686782331243853</v>
      </c>
      <c r="M375" s="63">
        <f t="shared" ref="M375:M400" si="153">u_pT($M$372/100,$A375)</f>
        <v>2701.9049493499306</v>
      </c>
      <c r="N375" s="63">
        <f t="shared" ref="N375:N400" si="154">h_pt($M$372/100,$A375)</f>
        <v>2931.8331196561003</v>
      </c>
      <c r="O375" s="71">
        <f t="shared" ref="O375:O400" si="155">s_pT($M$372/100,$A375)</f>
        <v>6.7888019642409088</v>
      </c>
    </row>
    <row r="376" spans="1:15" ht="13.5" customHeight="1">
      <c r="A376" s="108">
        <v>300</v>
      </c>
      <c r="B376" s="83">
        <f t="shared" si="144"/>
        <v>0.23391094669156429</v>
      </c>
      <c r="C376" s="63">
        <f t="shared" si="145"/>
        <v>2791.7582719135194</v>
      </c>
      <c r="D376" s="63">
        <f t="shared" si="146"/>
        <v>3049.0603132742403</v>
      </c>
      <c r="E376" s="71">
        <f t="shared" si="147"/>
        <v>7.0772568520531687</v>
      </c>
      <c r="G376" s="76">
        <f t="shared" si="148"/>
        <v>0.21385042030450019</v>
      </c>
      <c r="H376" s="63">
        <f t="shared" si="149"/>
        <v>2789.7749149803503</v>
      </c>
      <c r="I376" s="63">
        <f t="shared" si="150"/>
        <v>3046.3954193457503</v>
      </c>
      <c r="J376" s="71">
        <f t="shared" si="151"/>
        <v>7.0335965360842634</v>
      </c>
      <c r="L376" s="76">
        <f t="shared" si="152"/>
        <v>0.19687270301167428</v>
      </c>
      <c r="M376" s="63">
        <f t="shared" si="153"/>
        <v>2787.7737304789366</v>
      </c>
      <c r="N376" s="63">
        <f t="shared" si="154"/>
        <v>3043.7082443941135</v>
      </c>
      <c r="O376" s="71">
        <f t="shared" si="155"/>
        <v>6.9931172255574499</v>
      </c>
    </row>
    <row r="377" spans="1:15" ht="13.5" customHeight="1">
      <c r="A377" s="108">
        <v>350</v>
      </c>
      <c r="B377" s="83">
        <f t="shared" si="144"/>
        <v>0.25633733040912399</v>
      </c>
      <c r="C377" s="63">
        <f t="shared" si="145"/>
        <v>2874.1845571815525</v>
      </c>
      <c r="D377" s="63">
        <f t="shared" si="146"/>
        <v>3156.155620631589</v>
      </c>
      <c r="E377" s="71">
        <f t="shared" si="147"/>
        <v>7.2564191520754786</v>
      </c>
      <c r="G377" s="76">
        <f t="shared" si="148"/>
        <v>0.23453997421094586</v>
      </c>
      <c r="H377" s="63">
        <f t="shared" si="149"/>
        <v>2872.6903647164945</v>
      </c>
      <c r="I377" s="63">
        <f t="shared" si="150"/>
        <v>3154.1383337696293</v>
      </c>
      <c r="J377" s="71">
        <f t="shared" si="151"/>
        <v>7.2138458322891932</v>
      </c>
      <c r="L377" s="76">
        <f t="shared" si="152"/>
        <v>0.2160945136998825</v>
      </c>
      <c r="M377" s="63">
        <f t="shared" si="153"/>
        <v>2871.188459551307</v>
      </c>
      <c r="N377" s="63">
        <f t="shared" si="154"/>
        <v>3152.1113273611541</v>
      </c>
      <c r="O377" s="71">
        <f t="shared" si="155"/>
        <v>7.1744746657190603</v>
      </c>
    </row>
    <row r="378" spans="1:15" ht="13.5" customHeight="1">
      <c r="A378" s="108">
        <v>400</v>
      </c>
      <c r="B378" s="83">
        <f t="shared" si="144"/>
        <v>0.27834689315047029</v>
      </c>
      <c r="C378" s="63">
        <f t="shared" si="145"/>
        <v>2956.6091576983285</v>
      </c>
      <c r="D378" s="63">
        <f t="shared" si="146"/>
        <v>3262.7907401638458</v>
      </c>
      <c r="E378" s="71">
        <f t="shared" si="147"/>
        <v>7.421021941992711</v>
      </c>
      <c r="G378" s="76">
        <f t="shared" si="148"/>
        <v>0.25480605598214517</v>
      </c>
      <c r="H378" s="63">
        <f t="shared" si="149"/>
        <v>2955.4241842887168</v>
      </c>
      <c r="I378" s="63">
        <f t="shared" si="150"/>
        <v>3261.1914514672903</v>
      </c>
      <c r="J378" s="71">
        <f t="shared" si="151"/>
        <v>7.3790954571524674</v>
      </c>
      <c r="L378" s="76">
        <f t="shared" si="152"/>
        <v>0.23488612016845248</v>
      </c>
      <c r="M378" s="63">
        <f t="shared" si="153"/>
        <v>2954.2355877380664</v>
      </c>
      <c r="N378" s="63">
        <f t="shared" si="154"/>
        <v>3259.5875439570555</v>
      </c>
      <c r="O378" s="71">
        <f t="shared" si="155"/>
        <v>7.3403790424286068</v>
      </c>
    </row>
    <row r="379" spans="1:15" ht="13.5" customHeight="1">
      <c r="A379" s="108">
        <v>450</v>
      </c>
      <c r="B379" s="83">
        <f t="shared" si="144"/>
        <v>0.30009613991784556</v>
      </c>
      <c r="C379" s="63">
        <f t="shared" si="145"/>
        <v>3039.7813764953462</v>
      </c>
      <c r="D379" s="63">
        <f t="shared" si="146"/>
        <v>3369.8871304049767</v>
      </c>
      <c r="E379" s="71">
        <f t="shared" si="147"/>
        <v>7.5744814154622704</v>
      </c>
      <c r="G379" s="76">
        <f t="shared" si="148"/>
        <v>0.27480925046002314</v>
      </c>
      <c r="H379" s="63">
        <f t="shared" si="149"/>
        <v>3038.8107715236524</v>
      </c>
      <c r="I379" s="63">
        <f t="shared" si="150"/>
        <v>3368.5818720756806</v>
      </c>
      <c r="J379" s="71">
        <f t="shared" si="151"/>
        <v>7.5329770661499262</v>
      </c>
      <c r="L379" s="76">
        <f t="shared" si="152"/>
        <v>0.25341223745836627</v>
      </c>
      <c r="M379" s="63">
        <f t="shared" si="153"/>
        <v>3037.8383082551877</v>
      </c>
      <c r="N379" s="63">
        <f t="shared" si="154"/>
        <v>3367.2742169510634</v>
      </c>
      <c r="O379" s="71">
        <f t="shared" si="155"/>
        <v>7.4946859859616275</v>
      </c>
    </row>
    <row r="380" spans="1:15" ht="13.5" customHeight="1">
      <c r="A380" s="108">
        <v>500</v>
      </c>
      <c r="B380" s="83">
        <f t="shared" si="144"/>
        <v>0.32166975600625991</v>
      </c>
      <c r="C380" s="63">
        <f t="shared" si="145"/>
        <v>3124.0820572120492</v>
      </c>
      <c r="D380" s="63">
        <f t="shared" si="146"/>
        <v>3477.9187888189349</v>
      </c>
      <c r="E380" s="71">
        <f t="shared" si="147"/>
        <v>7.7189254301567836</v>
      </c>
      <c r="G380" s="76">
        <f t="shared" si="148"/>
        <v>0.29463573909654656</v>
      </c>
      <c r="H380" s="63">
        <f t="shared" si="149"/>
        <v>3123.2696705037079</v>
      </c>
      <c r="I380" s="63">
        <f t="shared" si="150"/>
        <v>3476.8325574195633</v>
      </c>
      <c r="J380" s="71">
        <f t="shared" si="151"/>
        <v>7.6777143923864823</v>
      </c>
      <c r="L380" s="76">
        <f t="shared" si="152"/>
        <v>0.27176056169124735</v>
      </c>
      <c r="M380" s="63">
        <f t="shared" si="153"/>
        <v>3122.4562416059512</v>
      </c>
      <c r="N380" s="63">
        <f t="shared" si="154"/>
        <v>3475.7449718045723</v>
      </c>
      <c r="O380" s="71">
        <f t="shared" si="155"/>
        <v>7.6397180233295394</v>
      </c>
    </row>
    <row r="381" spans="1:15" ht="13.5" customHeight="1">
      <c r="A381" s="108">
        <v>550</v>
      </c>
      <c r="B381" s="83">
        <f t="shared" si="144"/>
        <v>0.34311860230260655</v>
      </c>
      <c r="C381" s="63">
        <f t="shared" si="145"/>
        <v>3209.7273721100887</v>
      </c>
      <c r="D381" s="63">
        <f t="shared" si="146"/>
        <v>3587.1578346429555</v>
      </c>
      <c r="E381" s="71">
        <f t="shared" si="147"/>
        <v>7.8558269814948316</v>
      </c>
      <c r="G381" s="76">
        <f t="shared" si="148"/>
        <v>0.31433697073004963</v>
      </c>
      <c r="H381" s="63">
        <f t="shared" si="149"/>
        <v>3209.0365672670637</v>
      </c>
      <c r="I381" s="63">
        <f t="shared" si="150"/>
        <v>3586.2409321431228</v>
      </c>
      <c r="J381" s="71">
        <f t="shared" si="151"/>
        <v>7.8148284341698044</v>
      </c>
      <c r="L381" s="76">
        <f t="shared" si="152"/>
        <v>0.28998313680065996</v>
      </c>
      <c r="M381" s="63">
        <f t="shared" si="153"/>
        <v>3208.3451244172797</v>
      </c>
      <c r="N381" s="63">
        <f t="shared" si="154"/>
        <v>3585.3232022581374</v>
      </c>
      <c r="O381" s="71">
        <f t="shared" si="155"/>
        <v>7.7770452180503451</v>
      </c>
    </row>
    <row r="382" spans="1:15" ht="13.5" customHeight="1">
      <c r="A382" s="108">
        <v>600</v>
      </c>
      <c r="B382" s="83">
        <f t="shared" si="144"/>
        <v>0.36447569287225717</v>
      </c>
      <c r="C382" s="63">
        <f t="shared" si="145"/>
        <v>3296.8501327109802</v>
      </c>
      <c r="D382" s="63">
        <f t="shared" si="146"/>
        <v>3697.7733948704631</v>
      </c>
      <c r="E382" s="71">
        <f t="shared" si="147"/>
        <v>7.9862762380408281</v>
      </c>
      <c r="G382" s="76">
        <f t="shared" si="148"/>
        <v>0.33394620825518267</v>
      </c>
      <c r="H382" s="63">
        <f t="shared" si="149"/>
        <v>3296.2551862973028</v>
      </c>
      <c r="I382" s="63">
        <f t="shared" si="150"/>
        <v>3696.9906362035226</v>
      </c>
      <c r="J382" s="71">
        <f t="shared" si="151"/>
        <v>7.9454360705993965</v>
      </c>
      <c r="L382" s="76">
        <f t="shared" si="152"/>
        <v>0.30811347732288141</v>
      </c>
      <c r="M382" s="63">
        <f t="shared" si="153"/>
        <v>3295.6598145561252</v>
      </c>
      <c r="N382" s="63">
        <f t="shared" si="154"/>
        <v>3696.2073350758706</v>
      </c>
      <c r="O382" s="71">
        <f t="shared" si="155"/>
        <v>7.907811571353645</v>
      </c>
    </row>
    <row r="383" spans="1:15" ht="13.5" customHeight="1">
      <c r="A383" s="108">
        <v>650</v>
      </c>
      <c r="B383" s="83">
        <f t="shared" si="144"/>
        <v>0.38576366486993363</v>
      </c>
      <c r="C383" s="63">
        <f t="shared" si="145"/>
        <v>3385.5347030081912</v>
      </c>
      <c r="D383" s="63">
        <f t="shared" si="146"/>
        <v>3809.874734365118</v>
      </c>
      <c r="E383" s="71">
        <f t="shared" si="147"/>
        <v>8.111114203359012</v>
      </c>
      <c r="G383" s="76">
        <f t="shared" si="148"/>
        <v>0.35348620229740774</v>
      </c>
      <c r="H383" s="63">
        <f t="shared" si="149"/>
        <v>3385.0166021374539</v>
      </c>
      <c r="I383" s="63">
        <f t="shared" si="150"/>
        <v>3809.2000448943431</v>
      </c>
      <c r="J383" s="71">
        <f t="shared" si="151"/>
        <v>8.0703945080609945</v>
      </c>
      <c r="L383" s="76">
        <f t="shared" si="152"/>
        <v>0.32617444849299232</v>
      </c>
      <c r="M383" s="63">
        <f t="shared" si="153"/>
        <v>3384.49819364941</v>
      </c>
      <c r="N383" s="63">
        <f t="shared" si="154"/>
        <v>3808.5249766903003</v>
      </c>
      <c r="O383" s="71">
        <f t="shared" si="155"/>
        <v>8.0328906637409343</v>
      </c>
    </row>
    <row r="384" spans="1:15" ht="13.5" customHeight="1">
      <c r="A384" s="108">
        <v>700</v>
      </c>
      <c r="B384" s="83">
        <f t="shared" si="144"/>
        <v>0.40699864364400218</v>
      </c>
      <c r="C384" s="63">
        <f t="shared" si="145"/>
        <v>3475.8340466561176</v>
      </c>
      <c r="D384" s="63">
        <f t="shared" si="146"/>
        <v>3923.5325546645199</v>
      </c>
      <c r="E384" s="71">
        <f t="shared" si="147"/>
        <v>8.2310079043497044</v>
      </c>
      <c r="G384" s="76">
        <f t="shared" si="148"/>
        <v>0.37297313335471305</v>
      </c>
      <c r="H384" s="63">
        <f t="shared" si="149"/>
        <v>3475.3782416650124</v>
      </c>
      <c r="I384" s="63">
        <f t="shared" si="150"/>
        <v>3922.9460016906683</v>
      </c>
      <c r="J384" s="71">
        <f t="shared" si="151"/>
        <v>8.1903812680449555</v>
      </c>
      <c r="L384" s="76">
        <f t="shared" si="152"/>
        <v>0.34418228644925802</v>
      </c>
      <c r="M384" s="63">
        <f t="shared" si="153"/>
        <v>3474.9221977088591</v>
      </c>
      <c r="N384" s="63">
        <f t="shared" si="154"/>
        <v>3922.3591700928955</v>
      </c>
      <c r="O384" s="71">
        <f t="shared" si="155"/>
        <v>8.1529705885371886</v>
      </c>
    </row>
    <row r="385" spans="1:15" ht="13.5" customHeight="1">
      <c r="A385" s="108">
        <v>750</v>
      </c>
      <c r="B385" s="83">
        <f t="shared" si="144"/>
        <v>0.42819243080824693</v>
      </c>
      <c r="C385" s="63">
        <f t="shared" si="145"/>
        <v>3567.7803299479165</v>
      </c>
      <c r="D385" s="63">
        <f t="shared" si="146"/>
        <v>4038.7920038369875</v>
      </c>
      <c r="E385" s="71">
        <f t="shared" si="147"/>
        <v>8.3464983628429028</v>
      </c>
      <c r="G385" s="76">
        <f t="shared" si="148"/>
        <v>0.39241883090779173</v>
      </c>
      <c r="H385" s="63">
        <f t="shared" si="149"/>
        <v>3567.3754214672381</v>
      </c>
      <c r="I385" s="63">
        <f t="shared" si="150"/>
        <v>4038.2780185565884</v>
      </c>
      <c r="J385" s="71">
        <f t="shared" si="151"/>
        <v>8.3059445016541584</v>
      </c>
      <c r="L385" s="76">
        <f t="shared" si="152"/>
        <v>0.36214884877673459</v>
      </c>
      <c r="M385" s="63">
        <f t="shared" si="153"/>
        <v>3566.9703176238177</v>
      </c>
      <c r="N385" s="63">
        <f t="shared" si="154"/>
        <v>4037.7638210335726</v>
      </c>
      <c r="O385" s="71">
        <f t="shared" si="155"/>
        <v>8.2686066638799556</v>
      </c>
    </row>
    <row r="386" spans="1:15" ht="13.5" customHeight="1">
      <c r="A386" s="108">
        <v>800</v>
      </c>
      <c r="B386" s="83">
        <f t="shared" si="144"/>
        <v>0.44935383775742316</v>
      </c>
      <c r="C386" s="63">
        <f t="shared" si="145"/>
        <v>3661.3939523733156</v>
      </c>
      <c r="D386" s="63">
        <f t="shared" si="146"/>
        <v>4155.683173906481</v>
      </c>
      <c r="E386" s="71">
        <f t="shared" si="147"/>
        <v>8.4580346937580853</v>
      </c>
      <c r="G386" s="76">
        <f t="shared" si="148"/>
        <v>0.41183212043984674</v>
      </c>
      <c r="H386" s="63">
        <f t="shared" si="149"/>
        <v>3661.0308611223199</v>
      </c>
      <c r="I386" s="63">
        <f t="shared" si="150"/>
        <v>4155.229405650136</v>
      </c>
      <c r="J386" s="71">
        <f t="shared" si="151"/>
        <v>8.4175383360364648</v>
      </c>
      <c r="L386" s="76">
        <f t="shared" si="152"/>
        <v>0.38008297518126022</v>
      </c>
      <c r="M386" s="63">
        <f t="shared" si="153"/>
        <v>3660.6676068008301</v>
      </c>
      <c r="N386" s="63">
        <f t="shared" si="154"/>
        <v>4154.7754745364682</v>
      </c>
      <c r="O386" s="71">
        <f t="shared" si="155"/>
        <v>8.3802580488973177</v>
      </c>
    </row>
    <row r="387" spans="1:15" ht="13.5" customHeight="1">
      <c r="A387" s="108">
        <v>850</v>
      </c>
      <c r="B387" s="83">
        <f t="shared" si="144"/>
        <v>0.47049655213961056</v>
      </c>
      <c r="C387" s="63">
        <f t="shared" si="145"/>
        <v>3756.7163191971654</v>
      </c>
      <c r="D387" s="63">
        <f t="shared" si="146"/>
        <v>4274.2625265507368</v>
      </c>
      <c r="E387" s="71">
        <f t="shared" si="147"/>
        <v>8.5660202271041328</v>
      </c>
      <c r="G387" s="76">
        <f t="shared" si="148"/>
        <v>0.43122652124338434</v>
      </c>
      <c r="H387" s="63">
        <f t="shared" si="149"/>
        <v>3756.3854885626633</v>
      </c>
      <c r="I387" s="63">
        <f t="shared" si="150"/>
        <v>4273.8573140547251</v>
      </c>
      <c r="J387" s="71">
        <f t="shared" si="151"/>
        <v>8.5255675434187435</v>
      </c>
      <c r="L387" s="76">
        <f t="shared" si="152"/>
        <v>0.39799801913771826</v>
      </c>
      <c r="M387" s="63">
        <f t="shared" si="153"/>
        <v>3756.0545565640673</v>
      </c>
      <c r="N387" s="63">
        <f t="shared" si="154"/>
        <v>4273.4519814431014</v>
      </c>
      <c r="O387" s="71">
        <f t="shared" si="155"/>
        <v>8.4883309847256037</v>
      </c>
    </row>
    <row r="388" spans="1:15" ht="13.5" customHeight="1">
      <c r="A388" s="108">
        <v>900</v>
      </c>
      <c r="B388" s="83">
        <f t="shared" si="144"/>
        <v>0.49161278831458405</v>
      </c>
      <c r="C388" s="63">
        <f t="shared" si="145"/>
        <v>3853.6605909818777</v>
      </c>
      <c r="D388" s="63">
        <f t="shared" si="146"/>
        <v>4394.4346581279206</v>
      </c>
      <c r="E388" s="71">
        <f t="shared" si="147"/>
        <v>8.6706975451390456</v>
      </c>
      <c r="G388" s="76">
        <f t="shared" si="148"/>
        <v>0.45059459275584079</v>
      </c>
      <c r="H388" s="63">
        <f t="shared" si="149"/>
        <v>3853.3584385033328</v>
      </c>
      <c r="I388" s="63">
        <f t="shared" si="150"/>
        <v>4394.0719498103417</v>
      </c>
      <c r="J388" s="71">
        <f t="shared" si="151"/>
        <v>8.6302819049389807</v>
      </c>
      <c r="L388" s="76">
        <f t="shared" si="152"/>
        <v>0.41588688029652016</v>
      </c>
      <c r="M388" s="63">
        <f t="shared" si="153"/>
        <v>3853.0562144833148</v>
      </c>
      <c r="N388" s="63">
        <f t="shared" si="154"/>
        <v>4393.7091588687908</v>
      </c>
      <c r="O388" s="71">
        <f t="shared" si="155"/>
        <v>8.5930824224373819</v>
      </c>
    </row>
    <row r="389" spans="1:15" ht="13.5" customHeight="1">
      <c r="A389" s="108">
        <v>950</v>
      </c>
      <c r="B389" s="83">
        <f t="shared" si="144"/>
        <v>0.51271203418272449</v>
      </c>
      <c r="C389" s="63">
        <f t="shared" si="145"/>
        <v>3952.2386808515475</v>
      </c>
      <c r="D389" s="63">
        <f t="shared" si="146"/>
        <v>4516.2219184525447</v>
      </c>
      <c r="E389" s="71">
        <f t="shared" si="147"/>
        <v>8.7723537083099021</v>
      </c>
      <c r="G389" s="76">
        <f t="shared" si="148"/>
        <v>0.46994566069683819</v>
      </c>
      <c r="H389" s="63">
        <f t="shared" si="149"/>
        <v>3951.961728613936</v>
      </c>
      <c r="I389" s="63">
        <f t="shared" si="150"/>
        <v>4515.8965214501422</v>
      </c>
      <c r="J389" s="71">
        <f t="shared" si="151"/>
        <v>8.7319692271838942</v>
      </c>
      <c r="L389" s="76">
        <f t="shared" si="152"/>
        <v>0.43375872464765397</v>
      </c>
      <c r="M389" s="63">
        <f t="shared" si="153"/>
        <v>3951.6847251434788</v>
      </c>
      <c r="N389" s="63">
        <f t="shared" si="154"/>
        <v>4515.5710671854295</v>
      </c>
      <c r="O389" s="71">
        <f t="shared" si="155"/>
        <v>8.6948009249549436</v>
      </c>
    </row>
    <row r="390" spans="1:15" ht="13.5" customHeight="1">
      <c r="A390" s="108">
        <v>1000</v>
      </c>
      <c r="B390" s="83">
        <f t="shared" si="144"/>
        <v>0.5337969337362467</v>
      </c>
      <c r="C390" s="63">
        <f t="shared" si="145"/>
        <v>4052.4356858869764</v>
      </c>
      <c r="D390" s="63">
        <f t="shared" si="146"/>
        <v>4639.6123129968482</v>
      </c>
      <c r="E390" s="71">
        <f t="shared" si="147"/>
        <v>8.871221297588022</v>
      </c>
      <c r="G390" s="76">
        <f t="shared" si="148"/>
        <v>0.48928237365794397</v>
      </c>
      <c r="H390" s="63">
        <f t="shared" si="149"/>
        <v>4052.1810120272085</v>
      </c>
      <c r="I390" s="63">
        <f t="shared" si="150"/>
        <v>4639.319860416741</v>
      </c>
      <c r="J390" s="71">
        <f t="shared" si="151"/>
        <v>8.8308632253217532</v>
      </c>
      <c r="L390" s="76">
        <f t="shared" si="152"/>
        <v>0.45161620537766478</v>
      </c>
      <c r="M390" s="63">
        <f t="shared" si="153"/>
        <v>4051.9263009839929</v>
      </c>
      <c r="N390" s="63">
        <f t="shared" si="154"/>
        <v>4639.0273679749571</v>
      </c>
      <c r="O390" s="71">
        <f t="shared" si="155"/>
        <v>8.7937213459127381</v>
      </c>
    </row>
    <row r="391" spans="1:15" ht="13.5" customHeight="1">
      <c r="A391" s="108">
        <v>1050</v>
      </c>
      <c r="B391" s="83">
        <f t="shared" si="144"/>
        <v>0.55486963191807259</v>
      </c>
      <c r="C391" s="63">
        <f t="shared" si="145"/>
        <v>4154.2239162157357</v>
      </c>
      <c r="D391" s="63">
        <f t="shared" si="146"/>
        <v>4764.5805113256156</v>
      </c>
      <c r="E391" s="71">
        <f t="shared" si="147"/>
        <v>8.967495716653028</v>
      </c>
      <c r="G391" s="76">
        <f t="shared" si="148"/>
        <v>0.50860687949995476</v>
      </c>
      <c r="H391" s="63">
        <f t="shared" si="149"/>
        <v>4153.9890452117961</v>
      </c>
      <c r="I391" s="63">
        <f t="shared" si="150"/>
        <v>4764.3173006117422</v>
      </c>
      <c r="J391" s="71">
        <f t="shared" si="151"/>
        <v>8.9271601814123702</v>
      </c>
      <c r="L391" s="76">
        <f t="shared" si="152"/>
        <v>0.4694614732616591</v>
      </c>
      <c r="M391" s="63">
        <f t="shared" si="153"/>
        <v>4153.754146885788</v>
      </c>
      <c r="N391" s="63">
        <f t="shared" si="154"/>
        <v>4764.0540621259443</v>
      </c>
      <c r="O391" s="71">
        <f t="shared" si="155"/>
        <v>8.8900408483538733</v>
      </c>
    </row>
    <row r="392" spans="1:15" ht="13.5" customHeight="1">
      <c r="A392" s="108">
        <v>1100</v>
      </c>
      <c r="B392" s="83">
        <f t="shared" si="144"/>
        <v>0.57593188476320623</v>
      </c>
      <c r="C392" s="63">
        <f t="shared" si="145"/>
        <v>4257.5662095957505</v>
      </c>
      <c r="D392" s="63">
        <f t="shared" si="146"/>
        <v>4891.0912828352775</v>
      </c>
      <c r="E392" s="71">
        <f t="shared" si="147"/>
        <v>9.0613432628163615</v>
      </c>
      <c r="G392" s="76">
        <f t="shared" si="148"/>
        <v>0.52792093614116808</v>
      </c>
      <c r="H392" s="63">
        <f t="shared" si="149"/>
        <v>4257.3490283822675</v>
      </c>
      <c r="I392" s="63">
        <f t="shared" si="150"/>
        <v>4890.8541517516696</v>
      </c>
      <c r="J392" s="71">
        <f t="shared" si="151"/>
        <v>9.0210270812553564</v>
      </c>
      <c r="L392" s="76">
        <f t="shared" si="152"/>
        <v>0.48729628809830067</v>
      </c>
      <c r="M392" s="63">
        <f t="shared" si="153"/>
        <v>4257.1318268619434</v>
      </c>
      <c r="N392" s="63">
        <f t="shared" si="154"/>
        <v>4890.6170013897336</v>
      </c>
      <c r="O392" s="71">
        <f t="shared" si="155"/>
        <v>8.9839271081841776</v>
      </c>
    </row>
    <row r="393" spans="1:15" ht="13.5" customHeight="1">
      <c r="A393" s="108">
        <v>1150</v>
      </c>
      <c r="B393" s="83">
        <f t="shared" si="144"/>
        <v>0.59698514179390527</v>
      </c>
      <c r="C393" s="63">
        <f t="shared" si="145"/>
        <v>4362.4185350619191</v>
      </c>
      <c r="D393" s="63">
        <f t="shared" si="146"/>
        <v>5019.1021910352147</v>
      </c>
      <c r="E393" s="71">
        <f t="shared" si="147"/>
        <v>9.1529072225949069</v>
      </c>
      <c r="G393" s="76">
        <f t="shared" si="148"/>
        <v>0.5472259943386506</v>
      </c>
      <c r="H393" s="63">
        <f t="shared" si="149"/>
        <v>4362.2172278938851</v>
      </c>
      <c r="I393" s="63">
        <f t="shared" si="150"/>
        <v>5018.888421100266</v>
      </c>
      <c r="J393" s="71">
        <f t="shared" si="151"/>
        <v>9.1126077568071189</v>
      </c>
      <c r="L393" s="76">
        <f t="shared" si="152"/>
        <v>0.50512210187704243</v>
      </c>
      <c r="M393" s="63">
        <f t="shared" si="153"/>
        <v>4362.0159054719552</v>
      </c>
      <c r="N393" s="63">
        <f t="shared" si="154"/>
        <v>5018.6746379121105</v>
      </c>
      <c r="O393" s="71">
        <f t="shared" si="155"/>
        <v>9.0755245038233188</v>
      </c>
    </row>
    <row r="394" spans="1:15" ht="13.5" customHeight="1">
      <c r="A394" s="108">
        <v>1200</v>
      </c>
      <c r="B394" s="83">
        <f t="shared" si="144"/>
        <v>0.61803060851120717</v>
      </c>
      <c r="C394" s="63">
        <f t="shared" si="145"/>
        <v>4468.7320581625627</v>
      </c>
      <c r="D394" s="63">
        <f t="shared" si="146"/>
        <v>5148.5657275248905</v>
      </c>
      <c r="E394" s="71">
        <f t="shared" si="147"/>
        <v>9.2423125267915154</v>
      </c>
      <c r="G394" s="76">
        <f t="shared" si="148"/>
        <v>0.56652326041477152</v>
      </c>
      <c r="H394" s="63">
        <f t="shared" si="149"/>
        <v>4468.5450553601877</v>
      </c>
      <c r="I394" s="63">
        <f t="shared" si="150"/>
        <v>5148.3729678579139</v>
      </c>
      <c r="J394" s="71">
        <f t="shared" si="151"/>
        <v>9.2020275751435996</v>
      </c>
      <c r="L394" s="76">
        <f t="shared" si="152"/>
        <v>0.52294012173956705</v>
      </c>
      <c r="M394" s="63">
        <f t="shared" si="153"/>
        <v>4468.3580409857595</v>
      </c>
      <c r="N394" s="63">
        <f t="shared" si="154"/>
        <v>5148.1801992471974</v>
      </c>
      <c r="O394" s="71">
        <f t="shared" si="155"/>
        <v>9.1649588392786452</v>
      </c>
    </row>
    <row r="395" spans="1:15" ht="13.5" customHeight="1">
      <c r="A395" s="108">
        <v>1250</v>
      </c>
      <c r="B395" s="83">
        <f t="shared" si="144"/>
        <v>0.63906929437085513</v>
      </c>
      <c r="C395" s="63">
        <f t="shared" si="145"/>
        <v>4576.4547937879061</v>
      </c>
      <c r="D395" s="63">
        <f t="shared" si="146"/>
        <v>5279.4310175958472</v>
      </c>
      <c r="E395" s="71">
        <f t="shared" si="147"/>
        <v>9.3296693419565724</v>
      </c>
      <c r="G395" s="76">
        <f t="shared" si="148"/>
        <v>0.5858137443787893</v>
      </c>
      <c r="H395" s="63">
        <f t="shared" si="149"/>
        <v>4576.280730934971</v>
      </c>
      <c r="I395" s="63">
        <f t="shared" si="150"/>
        <v>5279.2572241895186</v>
      </c>
      <c r="J395" s="71">
        <f t="shared" si="151"/>
        <v>9.2893970548127598</v>
      </c>
      <c r="L395" s="76">
        <f t="shared" si="152"/>
        <v>0.54075135824695575</v>
      </c>
      <c r="M395" s="63">
        <f t="shared" si="153"/>
        <v>4576.1066592218103</v>
      </c>
      <c r="N395" s="63">
        <f t="shared" si="154"/>
        <v>5279.0834249428535</v>
      </c>
      <c r="O395" s="71">
        <f t="shared" si="155"/>
        <v>9.252340985525457</v>
      </c>
    </row>
    <row r="396" spans="1:15" ht="13.5" customHeight="1">
      <c r="A396" s="108">
        <v>1300</v>
      </c>
      <c r="B396" s="83">
        <f t="shared" si="144"/>
        <v>0.66010205001833766</v>
      </c>
      <c r="C396" s="63">
        <f t="shared" si="145"/>
        <v>4685.5329398277208</v>
      </c>
      <c r="D396" s="63">
        <f t="shared" si="146"/>
        <v>5411.6451948478916</v>
      </c>
      <c r="E396" s="71">
        <f t="shared" si="147"/>
        <v>9.4150758674837043</v>
      </c>
      <c r="G396" s="76">
        <f t="shared" si="148"/>
        <v>0.60509829725369924</v>
      </c>
      <c r="H396" s="63">
        <f t="shared" si="149"/>
        <v>4685.3706249588704</v>
      </c>
      <c r="I396" s="63">
        <f t="shared" si="150"/>
        <v>5411.4885816633096</v>
      </c>
      <c r="J396" s="71">
        <f t="shared" si="151"/>
        <v>9.3748146814684929</v>
      </c>
      <c r="L396" s="76">
        <f t="shared" si="152"/>
        <v>0.55855666279828253</v>
      </c>
      <c r="M396" s="63">
        <f t="shared" si="153"/>
        <v>4685.2083032473574</v>
      </c>
      <c r="N396" s="63">
        <f t="shared" si="154"/>
        <v>5411.3319648851248</v>
      </c>
      <c r="O396" s="71">
        <f t="shared" si="155"/>
        <v>9.337769714762409</v>
      </c>
    </row>
    <row r="397" spans="1:15" ht="13.5" customHeight="1">
      <c r="A397" s="108">
        <v>1350</v>
      </c>
      <c r="B397" s="83">
        <f t="shared" si="144"/>
        <v>0.68112959647308835</v>
      </c>
      <c r="C397" s="63">
        <f t="shared" si="145"/>
        <v>4795.9119614709989</v>
      </c>
      <c r="D397" s="63">
        <f t="shared" si="146"/>
        <v>5545.1545175913961</v>
      </c>
      <c r="E397" s="71">
        <f t="shared" si="147"/>
        <v>9.4986205331515947</v>
      </c>
      <c r="G397" s="76">
        <f t="shared" si="148"/>
        <v>0.62437764031920673</v>
      </c>
      <c r="H397" s="63">
        <f t="shared" si="149"/>
        <v>4795.7603484435213</v>
      </c>
      <c r="I397" s="63">
        <f t="shared" si="150"/>
        <v>5545.0135168265697</v>
      </c>
      <c r="J397" s="71">
        <f t="shared" si="151"/>
        <v>9.4583691193892356</v>
      </c>
      <c r="L397" s="76">
        <f t="shared" si="152"/>
        <v>0.5763567569323127</v>
      </c>
      <c r="M397" s="63">
        <f t="shared" si="153"/>
        <v>4795.608730088622</v>
      </c>
      <c r="N397" s="63">
        <f t="shared" si="154"/>
        <v>5544.8725141006289</v>
      </c>
      <c r="O397" s="71">
        <f t="shared" si="155"/>
        <v>9.4213339259584217</v>
      </c>
    </row>
    <row r="398" spans="1:15" ht="13.5" customHeight="1">
      <c r="A398" s="108">
        <v>1400</v>
      </c>
      <c r="B398" s="83">
        <f t="shared" si="144"/>
        <v>0.70215254820807105</v>
      </c>
      <c r="C398" s="63">
        <f t="shared" si="145"/>
        <v>4907.5374789869093</v>
      </c>
      <c r="D398" s="63">
        <f t="shared" si="146"/>
        <v>5679.9052820157867</v>
      </c>
      <c r="E398" s="71">
        <f t="shared" si="147"/>
        <v>9.5803837397130707</v>
      </c>
      <c r="G398" s="76">
        <f t="shared" si="148"/>
        <v>0.64365238822948434</v>
      </c>
      <c r="H398" s="63">
        <f t="shared" si="149"/>
        <v>4907.3956456947699</v>
      </c>
      <c r="I398" s="63">
        <f t="shared" si="150"/>
        <v>5679.7785115701508</v>
      </c>
      <c r="J398" s="71">
        <f t="shared" si="151"/>
        <v>9.5401409627213702</v>
      </c>
      <c r="L398" s="76">
        <f t="shared" si="152"/>
        <v>0.59415225548339423</v>
      </c>
      <c r="M398" s="63">
        <f t="shared" si="153"/>
        <v>4907.253808223295</v>
      </c>
      <c r="N398" s="63">
        <f t="shared" si="154"/>
        <v>5679.6517403517073</v>
      </c>
      <c r="O398" s="71">
        <f t="shared" si="155"/>
        <v>9.5031144067828421</v>
      </c>
    </row>
    <row r="399" spans="1:15" ht="13.5" customHeight="1">
      <c r="A399" s="108">
        <v>1450</v>
      </c>
      <c r="B399" s="83">
        <f t="shared" si="144"/>
        <v>0.723171431551901</v>
      </c>
      <c r="C399" s="63">
        <f t="shared" si="145"/>
        <v>5020.355999376332</v>
      </c>
      <c r="D399" s="63">
        <f t="shared" si="146"/>
        <v>5815.8445740834222</v>
      </c>
      <c r="E399" s="71">
        <f t="shared" si="147"/>
        <v>9.6604392480432431</v>
      </c>
      <c r="G399" s="76">
        <f t="shared" si="148"/>
        <v>0.66292306744042173</v>
      </c>
      <c r="H399" s="63">
        <f t="shared" si="149"/>
        <v>5020.223129794068</v>
      </c>
      <c r="I399" s="63">
        <f t="shared" si="150"/>
        <v>5815.7308107225736</v>
      </c>
      <c r="J399" s="71">
        <f t="shared" si="151"/>
        <v>9.6202041328305352</v>
      </c>
      <c r="L399" s="76">
        <f t="shared" si="152"/>
        <v>0.61194368503380581</v>
      </c>
      <c r="M399" s="63">
        <f t="shared" si="153"/>
        <v>5020.0902569096197</v>
      </c>
      <c r="N399" s="63">
        <f t="shared" si="154"/>
        <v>5815.6170474535666</v>
      </c>
      <c r="O399" s="71">
        <f t="shared" si="155"/>
        <v>9.5831852391806063</v>
      </c>
    </row>
    <row r="400" spans="1:15" ht="13.5" customHeight="1">
      <c r="A400" s="109">
        <v>1500</v>
      </c>
      <c r="B400" s="83">
        <f t="shared" si="144"/>
        <v>0.74418669947275495</v>
      </c>
      <c r="C400" s="63">
        <f t="shared" si="145"/>
        <v>5134.3155230493639</v>
      </c>
      <c r="D400" s="63">
        <f t="shared" si="146"/>
        <v>5952.9208924693949</v>
      </c>
      <c r="E400" s="71">
        <f t="shared" si="147"/>
        <v>9.7388552956996808</v>
      </c>
      <c r="G400" s="76">
        <f t="shared" si="148"/>
        <v>0.68219013101028558</v>
      </c>
      <c r="H400" s="63">
        <f t="shared" si="149"/>
        <v>5134.1908923327001</v>
      </c>
      <c r="I400" s="63">
        <f t="shared" si="150"/>
        <v>5952.8190495450426</v>
      </c>
      <c r="J400" s="71">
        <f t="shared" si="151"/>
        <v>9.6986270012356322</v>
      </c>
      <c r="L400" s="76">
        <f t="shared" si="152"/>
        <v>0.62973149873114143</v>
      </c>
      <c r="M400" s="63">
        <f t="shared" si="153"/>
        <v>5134.0662589892636</v>
      </c>
      <c r="N400" s="63">
        <f t="shared" si="154"/>
        <v>5952.7172073397478</v>
      </c>
      <c r="O400" s="71">
        <f t="shared" si="155"/>
        <v>9.6616149286934512</v>
      </c>
    </row>
    <row r="401" spans="1:15" ht="3" customHeight="1" thickBot="1">
      <c r="A401" s="85"/>
      <c r="B401" s="85"/>
      <c r="C401" s="85"/>
      <c r="D401" s="85"/>
      <c r="E401" s="85"/>
      <c r="G401" s="85"/>
      <c r="H401" s="85"/>
      <c r="I401" s="85"/>
      <c r="J401" s="85"/>
      <c r="L401" s="85"/>
      <c r="M401" s="85"/>
      <c r="N401" s="85"/>
      <c r="O401" s="85"/>
    </row>
    <row r="402" spans="1:15" ht="13.5" customHeight="1" thickBot="1">
      <c r="A402" s="69"/>
      <c r="B402" s="66" t="s">
        <v>274</v>
      </c>
      <c r="C402" s="67">
        <v>1400</v>
      </c>
      <c r="D402" s="66" t="s">
        <v>275</v>
      </c>
      <c r="E402" s="70">
        <f>Tsat_p(C402/100)</f>
        <v>195.04735825190602</v>
      </c>
      <c r="G402" s="74" t="s">
        <v>274</v>
      </c>
      <c r="H402" s="67">
        <v>1500</v>
      </c>
      <c r="I402" s="66" t="s">
        <v>275</v>
      </c>
      <c r="J402" s="70">
        <f>Tsat_p(H402/100)</f>
        <v>198.29524288241385</v>
      </c>
      <c r="L402" s="74" t="s">
        <v>274</v>
      </c>
      <c r="M402" s="67">
        <v>1600</v>
      </c>
      <c r="N402" s="66" t="s">
        <v>275</v>
      </c>
      <c r="O402" s="70">
        <f>Tsat_p(M402/100)</f>
        <v>201.3783080151527</v>
      </c>
    </row>
    <row r="403" spans="1:15" ht="13.5" customHeight="1" thickBot="1">
      <c r="A403" s="111" t="s">
        <v>276</v>
      </c>
      <c r="B403" s="110">
        <f>vV_p(C402/100)</f>
        <v>0.14076786551144241</v>
      </c>
      <c r="C403" s="68">
        <f>uV_p(C402/100)</f>
        <v>2591.8180022913671</v>
      </c>
      <c r="D403" s="68">
        <f>hV_p(C402/100)</f>
        <v>2788.8930140073862</v>
      </c>
      <c r="E403" s="78">
        <f>sV_p(C402/100)</f>
        <v>6.4675235236825577</v>
      </c>
      <c r="G403" s="75">
        <f>vV_p(H402/100)</f>
        <v>0.13170232600376061</v>
      </c>
      <c r="H403" s="68">
        <f>uV_p(H402/100)</f>
        <v>2593.4570472896835</v>
      </c>
      <c r="I403" s="68">
        <f>hV_p(H402/100)</f>
        <v>2791.0105362953245</v>
      </c>
      <c r="J403" s="78">
        <f>sV_p(H402/100)</f>
        <v>6.4430546561046258</v>
      </c>
      <c r="L403" s="75">
        <f>vV_p(M402/100)</f>
        <v>0.12373208336146432</v>
      </c>
      <c r="M403" s="68">
        <f>uV_p(M402/100)</f>
        <v>2594.9090302341142</v>
      </c>
      <c r="N403" s="68">
        <f>hV_p(M402/100)</f>
        <v>2792.8803636124567</v>
      </c>
      <c r="O403" s="79">
        <f>sV_p(M402/100)</f>
        <v>6.4200229883115725</v>
      </c>
    </row>
    <row r="404" spans="1:15" ht="13.5" customHeight="1">
      <c r="A404" s="108">
        <v>200</v>
      </c>
      <c r="B404" s="83">
        <f>v_pT($C$402/100,$A404)</f>
        <v>0.14301095394777844</v>
      </c>
      <c r="C404" s="63">
        <f>u_pT($C$402/100,$A404)</f>
        <v>2602.7646526363037</v>
      </c>
      <c r="D404" s="63">
        <f>h_pt($C$402/100,$A404)</f>
        <v>2802.9799881631934</v>
      </c>
      <c r="E404" s="71">
        <f>s_pT($C$402/100,$A404)</f>
        <v>6.4974544386998803</v>
      </c>
      <c r="G404" s="76">
        <f>v_pT($H$402/100,$A404)</f>
        <v>0.13244095420519048</v>
      </c>
      <c r="H404" s="63">
        <f>u_pT($H$402/100,$A404)</f>
        <v>2597.3541856260772</v>
      </c>
      <c r="I404" s="63">
        <f>h_pt($H$402/100,$A404)</f>
        <v>2796.0156169338634</v>
      </c>
      <c r="J404" s="71">
        <f>s_pT($H$402/100,$A404)</f>
        <v>6.4536520302851565</v>
      </c>
      <c r="L404" s="76"/>
      <c r="M404" s="63"/>
      <c r="N404" s="63"/>
      <c r="O404" s="71"/>
    </row>
    <row r="405" spans="1:15" ht="13.5" customHeight="1">
      <c r="A405" s="108">
        <v>250</v>
      </c>
      <c r="B405" s="83">
        <f t="shared" ref="B405:B430" si="156">v_pT($C$402/100,$A405)</f>
        <v>0.16354942905104072</v>
      </c>
      <c r="C405" s="63">
        <f t="shared" ref="C405:C430" si="157">u_pT($C$402/100,$A405)</f>
        <v>2698.9556634303735</v>
      </c>
      <c r="D405" s="63">
        <f t="shared" ref="D405:D430" si="158">h_pt($C$402/100,$A405)</f>
        <v>2927.9248641018307</v>
      </c>
      <c r="E405" s="71">
        <f t="shared" ref="E405:E430" si="159">s_pT($C$402/100,$A405)</f>
        <v>6.748827309283417</v>
      </c>
      <c r="G405" s="76">
        <f t="shared" ref="G405:G430" si="160">v_pT($H$402/100,$A405)</f>
        <v>0.15199923897718667</v>
      </c>
      <c r="H405" s="63">
        <f t="shared" ref="H405:H430" si="161">u_pT($H$402/100,$A405)</f>
        <v>2695.9603390043521</v>
      </c>
      <c r="I405" s="63">
        <f t="shared" ref="I405:I430" si="162">h_pt($H$402/100,$A405)</f>
        <v>2923.959197470132</v>
      </c>
      <c r="J405" s="71">
        <f t="shared" ref="J405:J430" si="163">s_pT($H$402/100,$A405)</f>
        <v>6.7111136768544712</v>
      </c>
      <c r="L405" s="76">
        <f t="shared" ref="L405:L430" si="164">v_pT($M$402/100,$A405)</f>
        <v>0.14188557288818474</v>
      </c>
      <c r="M405" s="63">
        <f t="shared" ref="M405:M430" si="165">u_pT($M$402/100,$A405)</f>
        <v>2692.9182156289662</v>
      </c>
      <c r="N405" s="63">
        <f t="shared" ref="N405:N430" si="166">h_pt($M$402/100,$A405)</f>
        <v>2919.935132250062</v>
      </c>
      <c r="O405" s="71">
        <f t="shared" ref="O405:O430" si="167">s_pT($M$402/100,$A405)</f>
        <v>6.6753543503707879</v>
      </c>
    </row>
    <row r="406" spans="1:15" ht="13.5" customHeight="1">
      <c r="A406" s="108">
        <v>300</v>
      </c>
      <c r="B406" s="83">
        <f t="shared" si="156"/>
        <v>0.18231714620466971</v>
      </c>
      <c r="C406" s="63">
        <f t="shared" si="157"/>
        <v>2785.7545225440758</v>
      </c>
      <c r="D406" s="63">
        <f t="shared" si="158"/>
        <v>3040.9985272306135</v>
      </c>
      <c r="E406" s="71">
        <f t="shared" si="159"/>
        <v>6.9553413152876011</v>
      </c>
      <c r="G406" s="76">
        <f t="shared" si="160"/>
        <v>0.16969927407456112</v>
      </c>
      <c r="H406" s="63">
        <f t="shared" si="161"/>
        <v>2783.7170933663106</v>
      </c>
      <c r="I406" s="63">
        <f t="shared" si="162"/>
        <v>3038.2660044781524</v>
      </c>
      <c r="J406" s="71">
        <f t="shared" si="163"/>
        <v>6.9198901008481855</v>
      </c>
      <c r="L406" s="76">
        <f t="shared" si="164"/>
        <v>0.15865572956458998</v>
      </c>
      <c r="M406" s="63">
        <f t="shared" si="165"/>
        <v>2781.6612428223525</v>
      </c>
      <c r="N406" s="63">
        <f t="shared" si="166"/>
        <v>3035.5104101256966</v>
      </c>
      <c r="O406" s="71">
        <f t="shared" si="167"/>
        <v>6.886458202624671</v>
      </c>
    </row>
    <row r="407" spans="1:15" ht="13.5" customHeight="1">
      <c r="A407" s="108">
        <v>350</v>
      </c>
      <c r="B407" s="83">
        <f t="shared" si="156"/>
        <v>0.2002826675556634</v>
      </c>
      <c r="C407" s="63">
        <f t="shared" si="157"/>
        <v>2869.6787605244076</v>
      </c>
      <c r="D407" s="63">
        <f t="shared" si="158"/>
        <v>3150.0744951023366</v>
      </c>
      <c r="E407" s="71">
        <f t="shared" si="159"/>
        <v>7.1378283080377916</v>
      </c>
      <c r="G407" s="76">
        <f t="shared" si="160"/>
        <v>0.1865776961993352</v>
      </c>
      <c r="H407" s="63">
        <f t="shared" si="161"/>
        <v>2868.1611864844931</v>
      </c>
      <c r="I407" s="63">
        <f t="shared" si="162"/>
        <v>3148.0277307834954</v>
      </c>
      <c r="J407" s="71">
        <f t="shared" si="163"/>
        <v>7.1035283195687953</v>
      </c>
      <c r="L407" s="76">
        <f t="shared" si="164"/>
        <v>0.17458454499776258</v>
      </c>
      <c r="M407" s="63">
        <f t="shared" si="165"/>
        <v>2866.6356562733231</v>
      </c>
      <c r="N407" s="63">
        <f t="shared" si="166"/>
        <v>3145.9709282697427</v>
      </c>
      <c r="O407" s="71">
        <f t="shared" si="167"/>
        <v>7.0712695900655573</v>
      </c>
    </row>
    <row r="408" spans="1:15" ht="13.5" customHeight="1">
      <c r="A408" s="108">
        <v>400</v>
      </c>
      <c r="B408" s="83">
        <f t="shared" si="156"/>
        <v>0.21781117118444546</v>
      </c>
      <c r="C408" s="63">
        <f t="shared" si="157"/>
        <v>2953.0433326937018</v>
      </c>
      <c r="D408" s="63">
        <f t="shared" si="158"/>
        <v>3257.9789723519257</v>
      </c>
      <c r="E408" s="71">
        <f t="shared" si="159"/>
        <v>7.3043954482197115</v>
      </c>
      <c r="G408" s="76">
        <f t="shared" si="160"/>
        <v>0.20301220508054213</v>
      </c>
      <c r="H408" s="63">
        <f t="shared" si="161"/>
        <v>2951.8473838682053</v>
      </c>
      <c r="I408" s="63">
        <f t="shared" si="162"/>
        <v>3256.3656914890184</v>
      </c>
      <c r="J408" s="71">
        <f t="shared" si="163"/>
        <v>7.270766329615161</v>
      </c>
      <c r="L408" s="76">
        <f t="shared" si="164"/>
        <v>0.1900624689280685</v>
      </c>
      <c r="M408" s="63">
        <f t="shared" si="165"/>
        <v>2950.6477060402108</v>
      </c>
      <c r="N408" s="63">
        <f t="shared" si="166"/>
        <v>3254.7476563251207</v>
      </c>
      <c r="O408" s="71">
        <f t="shared" si="167"/>
        <v>7.2391866712070545</v>
      </c>
    </row>
    <row r="409" spans="1:15" ht="13.5" customHeight="1">
      <c r="A409" s="108">
        <v>450</v>
      </c>
      <c r="B409" s="83">
        <f t="shared" si="156"/>
        <v>0.2350715532122189</v>
      </c>
      <c r="C409" s="63">
        <f t="shared" si="157"/>
        <v>3036.8639708225037</v>
      </c>
      <c r="D409" s="63">
        <f t="shared" si="158"/>
        <v>3365.96414531961</v>
      </c>
      <c r="E409" s="71">
        <f t="shared" si="159"/>
        <v>7.4591309621218356</v>
      </c>
      <c r="G409" s="76">
        <f t="shared" si="160"/>
        <v>0.21917592942657349</v>
      </c>
      <c r="H409" s="63">
        <f t="shared" si="161"/>
        <v>3035.8877433990324</v>
      </c>
      <c r="I409" s="63">
        <f t="shared" si="162"/>
        <v>3364.6516375388924</v>
      </c>
      <c r="J409" s="71">
        <f t="shared" si="163"/>
        <v>7.4259336864750702</v>
      </c>
      <c r="L409" s="76">
        <f t="shared" si="164"/>
        <v>0.20526691489794077</v>
      </c>
      <c r="M409" s="63">
        <f t="shared" si="165"/>
        <v>3034.9096101997434</v>
      </c>
      <c r="N409" s="63">
        <f t="shared" si="166"/>
        <v>3363.3366740364481</v>
      </c>
      <c r="O409" s="71">
        <f t="shared" si="167"/>
        <v>7.3947891802971952</v>
      </c>
    </row>
    <row r="410" spans="1:15" ht="13.5" customHeight="1">
      <c r="A410" s="108">
        <v>500</v>
      </c>
      <c r="B410" s="83">
        <f t="shared" si="156"/>
        <v>0.25215304294068974</v>
      </c>
      <c r="C410" s="63">
        <f t="shared" si="157"/>
        <v>3121.6417631408444</v>
      </c>
      <c r="D410" s="63">
        <f t="shared" si="158"/>
        <v>3474.6560232578099</v>
      </c>
      <c r="E410" s="71">
        <f t="shared" si="159"/>
        <v>7.6044591249798668</v>
      </c>
      <c r="G410" s="76">
        <f t="shared" si="160"/>
        <v>0.2351596502316752</v>
      </c>
      <c r="H410" s="63">
        <f t="shared" si="161"/>
        <v>3120.8262277559579</v>
      </c>
      <c r="I410" s="63">
        <f t="shared" si="162"/>
        <v>3473.5657031034702</v>
      </c>
      <c r="J410" s="71">
        <f t="shared" si="163"/>
        <v>7.5715594039128771</v>
      </c>
      <c r="L410" s="76">
        <f t="shared" si="164"/>
        <v>0.22029023411361512</v>
      </c>
      <c r="M410" s="63">
        <f t="shared" si="165"/>
        <v>3120.0096281245801</v>
      </c>
      <c r="N410" s="63">
        <f t="shared" si="166"/>
        <v>3472.4740027063644</v>
      </c>
      <c r="O410" s="71">
        <f t="shared" si="167"/>
        <v>7.5407138960959559</v>
      </c>
    </row>
    <row r="411" spans="1:15" ht="13.5" customHeight="1">
      <c r="A411" s="108">
        <v>550</v>
      </c>
      <c r="B411" s="83">
        <f t="shared" si="156"/>
        <v>0.26910828652988561</v>
      </c>
      <c r="C411" s="63">
        <f t="shared" si="157"/>
        <v>3207.6530400233219</v>
      </c>
      <c r="D411" s="63">
        <f t="shared" si="158"/>
        <v>3584.4046411651611</v>
      </c>
      <c r="E411" s="71">
        <f t="shared" si="159"/>
        <v>7.7420001412880808</v>
      </c>
      <c r="G411" s="76">
        <f t="shared" si="160"/>
        <v>0.2510166230007278</v>
      </c>
      <c r="H411" s="63">
        <f t="shared" si="161"/>
        <v>3206.9603105641181</v>
      </c>
      <c r="I411" s="63">
        <f t="shared" si="162"/>
        <v>3583.4852450652088</v>
      </c>
      <c r="J411" s="71">
        <f t="shared" si="163"/>
        <v>7.7093149165954173</v>
      </c>
      <c r="L411" s="76">
        <f t="shared" si="164"/>
        <v>0.23518629853013731</v>
      </c>
      <c r="M411" s="63">
        <f t="shared" si="165"/>
        <v>3206.2669325349962</v>
      </c>
      <c r="N411" s="63">
        <f t="shared" si="166"/>
        <v>3582.5650101832161</v>
      </c>
      <c r="O411" s="71">
        <f t="shared" si="167"/>
        <v>7.6786845860557493</v>
      </c>
    </row>
    <row r="412" spans="1:15" ht="13.5" customHeight="1">
      <c r="A412" s="108">
        <v>600</v>
      </c>
      <c r="B412" s="83">
        <f t="shared" si="156"/>
        <v>0.28597105296384645</v>
      </c>
      <c r="C412" s="63">
        <f t="shared" si="157"/>
        <v>3295.0640158175452</v>
      </c>
      <c r="D412" s="63">
        <f t="shared" si="158"/>
        <v>3695.4234899669295</v>
      </c>
      <c r="E412" s="71">
        <f t="shared" si="159"/>
        <v>7.8729255511799376</v>
      </c>
      <c r="G412" s="76">
        <f t="shared" si="160"/>
        <v>0.26678087396527433</v>
      </c>
      <c r="H412" s="63">
        <f t="shared" si="161"/>
        <v>3294.4677884218531</v>
      </c>
      <c r="I412" s="63">
        <f t="shared" si="162"/>
        <v>3694.6390993697642</v>
      </c>
      <c r="J412" s="71">
        <f t="shared" si="163"/>
        <v>7.8403997255033504</v>
      </c>
      <c r="L412" s="76">
        <f t="shared" si="164"/>
        <v>0.24998939441972173</v>
      </c>
      <c r="M412" s="63">
        <f t="shared" si="165"/>
        <v>3293.8711307195404</v>
      </c>
      <c r="N412" s="63">
        <f t="shared" si="166"/>
        <v>3693.8541617910951</v>
      </c>
      <c r="O412" s="71">
        <f t="shared" si="167"/>
        <v>7.8099291391078127</v>
      </c>
    </row>
    <row r="413" spans="1:15" ht="13.5" customHeight="1">
      <c r="A413" s="108">
        <v>650</v>
      </c>
      <c r="B413" s="83">
        <f t="shared" si="156"/>
        <v>0.30276432322295921</v>
      </c>
      <c r="C413" s="63">
        <f t="shared" si="157"/>
        <v>3383.9794768806878</v>
      </c>
      <c r="D413" s="63">
        <f t="shared" si="158"/>
        <v>3807.8495293928308</v>
      </c>
      <c r="E413" s="71">
        <f t="shared" si="159"/>
        <v>7.9981254825714307</v>
      </c>
      <c r="G413" s="76">
        <f t="shared" si="160"/>
        <v>0.28247550098344992</v>
      </c>
      <c r="H413" s="63">
        <f t="shared" si="161"/>
        <v>3383.4604511736929</v>
      </c>
      <c r="I413" s="63">
        <f t="shared" si="162"/>
        <v>3807.1737026488677</v>
      </c>
      <c r="J413" s="71">
        <f t="shared" si="163"/>
        <v>7.9657206812664754</v>
      </c>
      <c r="L413" s="76">
        <f t="shared" si="164"/>
        <v>0.26472273764739201</v>
      </c>
      <c r="M413" s="63">
        <f t="shared" si="165"/>
        <v>3382.9411158766088</v>
      </c>
      <c r="N413" s="63">
        <f t="shared" si="166"/>
        <v>3806.4974961124367</v>
      </c>
      <c r="O413" s="71">
        <f t="shared" si="167"/>
        <v>7.9353713058915973</v>
      </c>
    </row>
    <row r="414" spans="1:15" ht="13.5" customHeight="1">
      <c r="A414" s="108">
        <v>700</v>
      </c>
      <c r="B414" s="83">
        <f t="shared" si="156"/>
        <v>0.31950438957454963</v>
      </c>
      <c r="C414" s="63">
        <f t="shared" si="157"/>
        <v>3474.4659147169214</v>
      </c>
      <c r="D414" s="63">
        <f t="shared" si="158"/>
        <v>3921.7720601212905</v>
      </c>
      <c r="E414" s="71">
        <f t="shared" si="159"/>
        <v>8.1182986786445905</v>
      </c>
      <c r="G414" s="76">
        <f t="shared" si="160"/>
        <v>0.29811685293853918</v>
      </c>
      <c r="H414" s="63">
        <f t="shared" si="161"/>
        <v>3474.0093926211098</v>
      </c>
      <c r="I414" s="63">
        <f t="shared" si="162"/>
        <v>3921.1846720289191</v>
      </c>
      <c r="J414" s="71">
        <f t="shared" si="163"/>
        <v>8.0859872557223849</v>
      </c>
      <c r="L414" s="76">
        <f t="shared" si="164"/>
        <v>0.27940273419739231</v>
      </c>
      <c r="M414" s="63">
        <f t="shared" si="165"/>
        <v>3473.5526313559949</v>
      </c>
      <c r="N414" s="63">
        <f t="shared" si="166"/>
        <v>3920.5970060718223</v>
      </c>
      <c r="O414" s="71">
        <f t="shared" si="167"/>
        <v>8.0557313664729868</v>
      </c>
    </row>
    <row r="415" spans="1:15" ht="13.5" customHeight="1">
      <c r="A415" s="108">
        <v>750</v>
      </c>
      <c r="B415" s="83">
        <f t="shared" si="156"/>
        <v>0.33620313794427725</v>
      </c>
      <c r="C415" s="63">
        <f t="shared" si="157"/>
        <v>3566.5650186977505</v>
      </c>
      <c r="D415" s="63">
        <f t="shared" si="158"/>
        <v>4037.2494118197383</v>
      </c>
      <c r="E415" s="71">
        <f t="shared" si="159"/>
        <v>8.2340076626418188</v>
      </c>
      <c r="G415" s="76">
        <f t="shared" si="160"/>
        <v>0.31371684433182873</v>
      </c>
      <c r="H415" s="63">
        <f t="shared" si="161"/>
        <v>3566.1595249697643</v>
      </c>
      <c r="I415" s="63">
        <f t="shared" si="162"/>
        <v>4036.7347914675065</v>
      </c>
      <c r="J415" s="71">
        <f t="shared" si="163"/>
        <v>8.2017692155959612</v>
      </c>
      <c r="L415" s="76">
        <f t="shared" si="164"/>
        <v>0.29404132738044131</v>
      </c>
      <c r="M415" s="63">
        <f t="shared" si="165"/>
        <v>3565.7538367212128</v>
      </c>
      <c r="N415" s="63">
        <f t="shared" si="166"/>
        <v>4036.2199605299184</v>
      </c>
      <c r="O415" s="71">
        <f t="shared" si="167"/>
        <v>8.1715863697434052</v>
      </c>
    </row>
    <row r="416" spans="1:15" ht="13.5" customHeight="1">
      <c r="A416" s="108">
        <v>800</v>
      </c>
      <c r="B416" s="83">
        <f t="shared" si="156"/>
        <v>0.35286942239397323</v>
      </c>
      <c r="C416" s="63">
        <f t="shared" si="157"/>
        <v>3660.3041898632823</v>
      </c>
      <c r="D416" s="63">
        <f t="shared" si="158"/>
        <v>4154.3213812148451</v>
      </c>
      <c r="E416" s="71">
        <f t="shared" si="159"/>
        <v>8.3457166455559246</v>
      </c>
      <c r="G416" s="76">
        <f t="shared" si="160"/>
        <v>0.32928434371367171</v>
      </c>
      <c r="H416" s="63">
        <f t="shared" si="161"/>
        <v>3659.9406107637146</v>
      </c>
      <c r="I416" s="63">
        <f t="shared" si="162"/>
        <v>4153.8671263342221</v>
      </c>
      <c r="J416" s="71">
        <f t="shared" si="163"/>
        <v>8.3135358437612705</v>
      </c>
      <c r="L416" s="76">
        <f t="shared" si="164"/>
        <v>0.30864740036711336</v>
      </c>
      <c r="M416" s="63">
        <f t="shared" si="165"/>
        <v>3659.5768699557566</v>
      </c>
      <c r="N416" s="63">
        <f t="shared" si="166"/>
        <v>4153.412710543138</v>
      </c>
      <c r="O416" s="71">
        <f t="shared" si="167"/>
        <v>8.2834106906061429</v>
      </c>
    </row>
    <row r="417" spans="1:15" ht="13.5" customHeight="1">
      <c r="A417" s="108">
        <v>850</v>
      </c>
      <c r="B417" s="83">
        <f t="shared" si="156"/>
        <v>0.36951643311806681</v>
      </c>
      <c r="C417" s="63">
        <f t="shared" si="157"/>
        <v>3755.7235232013768</v>
      </c>
      <c r="D417" s="63">
        <f t="shared" si="158"/>
        <v>4273.04652956667</v>
      </c>
      <c r="E417" s="71">
        <f t="shared" si="159"/>
        <v>8.4538333642004613</v>
      </c>
      <c r="G417" s="76">
        <f t="shared" si="160"/>
        <v>0.34483238053442999</v>
      </c>
      <c r="H417" s="63">
        <f t="shared" si="161"/>
        <v>3755.3923884745905</v>
      </c>
      <c r="I417" s="63">
        <f t="shared" si="162"/>
        <v>4272.6409592762357</v>
      </c>
      <c r="J417" s="71">
        <f t="shared" si="163"/>
        <v>8.4216963995531398</v>
      </c>
      <c r="L417" s="76">
        <f t="shared" si="164"/>
        <v>0.32323382439930787</v>
      </c>
      <c r="M417" s="63">
        <f t="shared" si="165"/>
        <v>3755.0611523837097</v>
      </c>
      <c r="N417" s="63">
        <f t="shared" si="166"/>
        <v>4272.2352714226026</v>
      </c>
      <c r="O417" s="71">
        <f t="shared" si="167"/>
        <v>8.39161513783767</v>
      </c>
    </row>
    <row r="418" spans="1:15" ht="13.5" customHeight="1">
      <c r="A418" s="108">
        <v>900</v>
      </c>
      <c r="B418" s="83">
        <f t="shared" si="156"/>
        <v>0.38613740511519357</v>
      </c>
      <c r="C418" s="63">
        <f t="shared" si="157"/>
        <v>3852.7539189218232</v>
      </c>
      <c r="D418" s="63">
        <f t="shared" si="158"/>
        <v>4393.3462860830941</v>
      </c>
      <c r="E418" s="71">
        <f t="shared" si="159"/>
        <v>8.558621910748144</v>
      </c>
      <c r="G418" s="76">
        <f t="shared" si="160"/>
        <v>0.36035452027614689</v>
      </c>
      <c r="H418" s="63">
        <f t="shared" si="161"/>
        <v>3852.4515518188587</v>
      </c>
      <c r="I418" s="63">
        <f t="shared" si="162"/>
        <v>4392.9833322330796</v>
      </c>
      <c r="J418" s="71">
        <f t="shared" si="163"/>
        <v>8.5265220875192327</v>
      </c>
      <c r="L418" s="76">
        <f t="shared" si="164"/>
        <v>0.33779449057759431</v>
      </c>
      <c r="M418" s="63">
        <f t="shared" si="165"/>
        <v>3852.1491131744215</v>
      </c>
      <c r="N418" s="63">
        <f t="shared" si="166"/>
        <v>4392.6202980985727</v>
      </c>
      <c r="O418" s="71">
        <f t="shared" si="167"/>
        <v>8.496477999742817</v>
      </c>
    </row>
    <row r="419" spans="1:15" ht="13.5" customHeight="1">
      <c r="A419" s="108">
        <v>950</v>
      </c>
      <c r="B419" s="83">
        <f t="shared" si="156"/>
        <v>0.40274134709686044</v>
      </c>
      <c r="C419" s="63">
        <f t="shared" si="157"/>
        <v>3951.4076704401764</v>
      </c>
      <c r="D419" s="63">
        <f t="shared" si="158"/>
        <v>4515.2455563757812</v>
      </c>
      <c r="E419" s="71">
        <f t="shared" si="159"/>
        <v>8.6603716146847916</v>
      </c>
      <c r="G419" s="76">
        <f t="shared" si="160"/>
        <v>0.37585961682302876</v>
      </c>
      <c r="H419" s="63">
        <f t="shared" si="161"/>
        <v>3951.1305645040275</v>
      </c>
      <c r="I419" s="63">
        <f t="shared" si="162"/>
        <v>4514.9199897385715</v>
      </c>
      <c r="J419" s="71">
        <f t="shared" si="163"/>
        <v>8.6283030139692443</v>
      </c>
      <c r="L419" s="76">
        <f t="shared" si="164"/>
        <v>0.35233810041008762</v>
      </c>
      <c r="M419" s="63">
        <f t="shared" si="165"/>
        <v>3950.8534073350324</v>
      </c>
      <c r="N419" s="63">
        <f t="shared" si="166"/>
        <v>4514.5943679911734</v>
      </c>
      <c r="O419" s="71">
        <f t="shared" si="167"/>
        <v>8.5982901697483207</v>
      </c>
    </row>
    <row r="420" spans="1:15" ht="13.5" customHeight="1">
      <c r="A420" s="108">
        <v>1000</v>
      </c>
      <c r="B420" s="83">
        <f t="shared" si="156"/>
        <v>0.41933091684021429</v>
      </c>
      <c r="C420" s="63">
        <f t="shared" si="157"/>
        <v>4051.6715527573315</v>
      </c>
      <c r="D420" s="63">
        <f t="shared" si="158"/>
        <v>4638.7348363336314</v>
      </c>
      <c r="E420" s="71">
        <f t="shared" si="159"/>
        <v>8.7593184723784336</v>
      </c>
      <c r="G420" s="76">
        <f t="shared" si="160"/>
        <v>0.39135033253844959</v>
      </c>
      <c r="H420" s="63">
        <f t="shared" si="161"/>
        <v>4051.416767347223</v>
      </c>
      <c r="I420" s="63">
        <f t="shared" si="162"/>
        <v>4638.4422661548979</v>
      </c>
      <c r="J420" s="71">
        <f t="shared" si="163"/>
        <v>8.7272763222703666</v>
      </c>
      <c r="L420" s="76">
        <f t="shared" si="164"/>
        <v>0.36686732084201362</v>
      </c>
      <c r="M420" s="63">
        <f t="shared" si="165"/>
        <v>4051.1619447536682</v>
      </c>
      <c r="N420" s="63">
        <f t="shared" si="166"/>
        <v>4638.1496581008905</v>
      </c>
      <c r="O420" s="71">
        <f t="shared" si="167"/>
        <v>8.6972899424842769</v>
      </c>
    </row>
    <row r="421" spans="1:15" ht="13.5" customHeight="1">
      <c r="A421" s="108">
        <v>1050</v>
      </c>
      <c r="B421" s="83">
        <f t="shared" si="156"/>
        <v>0.43590826803110777</v>
      </c>
      <c r="C421" s="63">
        <f t="shared" si="157"/>
        <v>4153.5192212377096</v>
      </c>
      <c r="D421" s="63">
        <f t="shared" si="158"/>
        <v>4763.7907964812603</v>
      </c>
      <c r="E421" s="71">
        <f t="shared" si="159"/>
        <v>8.8556605304571487</v>
      </c>
      <c r="G421" s="76">
        <f t="shared" si="160"/>
        <v>0.40682882401544346</v>
      </c>
      <c r="H421" s="63">
        <f t="shared" si="161"/>
        <v>4153.2842682675628</v>
      </c>
      <c r="I421" s="63">
        <f t="shared" si="162"/>
        <v>4763.5275042907278</v>
      </c>
      <c r="J421" s="71">
        <f t="shared" si="163"/>
        <v>8.8236409452358924</v>
      </c>
      <c r="L421" s="76">
        <f t="shared" si="164"/>
        <v>0.38138431137002338</v>
      </c>
      <c r="M421" s="63">
        <f t="shared" si="165"/>
        <v>4153.0492879753465</v>
      </c>
      <c r="N421" s="63">
        <f t="shared" si="166"/>
        <v>4763.2641861673837</v>
      </c>
      <c r="O421" s="71">
        <f t="shared" si="167"/>
        <v>8.7936771395479951</v>
      </c>
    </row>
    <row r="422" spans="1:15" ht="13.5" customHeight="1">
      <c r="A422" s="108">
        <v>1100</v>
      </c>
      <c r="B422" s="83">
        <f t="shared" si="156"/>
        <v>0.452475162345643</v>
      </c>
      <c r="C422" s="63">
        <f t="shared" si="157"/>
        <v>4256.9146050347754</v>
      </c>
      <c r="D422" s="63">
        <f t="shared" si="158"/>
        <v>4890.3798323186757</v>
      </c>
      <c r="E422" s="71">
        <f t="shared" si="159"/>
        <v>8.9495661565499187</v>
      </c>
      <c r="G422" s="76">
        <f t="shared" si="160"/>
        <v>0.42229685480462353</v>
      </c>
      <c r="H422" s="63">
        <f t="shared" si="161"/>
        <v>4256.697362900768</v>
      </c>
      <c r="I422" s="63">
        <f t="shared" si="162"/>
        <v>4890.1426451077032</v>
      </c>
      <c r="J422" s="71">
        <f t="shared" si="163"/>
        <v>8.9175659438337433</v>
      </c>
      <c r="L422" s="76">
        <f t="shared" si="164"/>
        <v>0.39589083741631376</v>
      </c>
      <c r="M422" s="63">
        <f t="shared" si="165"/>
        <v>4256.4801004599167</v>
      </c>
      <c r="N422" s="63">
        <f t="shared" si="166"/>
        <v>4889.9054403260188</v>
      </c>
      <c r="O422" s="71">
        <f t="shared" si="167"/>
        <v>8.8876215168610191</v>
      </c>
    </row>
    <row r="423" spans="1:15" ht="13.5" customHeight="1">
      <c r="A423" s="108">
        <v>1150</v>
      </c>
      <c r="B423" s="83">
        <f t="shared" si="156"/>
        <v>0.46903305300323683</v>
      </c>
      <c r="C423" s="63">
        <f t="shared" si="157"/>
        <v>4361.8145677961265</v>
      </c>
      <c r="D423" s="63">
        <f t="shared" si="158"/>
        <v>5018.4608420006589</v>
      </c>
      <c r="E423" s="71">
        <f t="shared" si="159"/>
        <v>9.0411802765624767</v>
      </c>
      <c r="G423" s="76">
        <f t="shared" si="160"/>
        <v>0.43775587935294796</v>
      </c>
      <c r="H423" s="63">
        <f t="shared" si="161"/>
        <v>4361.6132148664019</v>
      </c>
      <c r="I423" s="63">
        <f t="shared" si="162"/>
        <v>5018.2470338958237</v>
      </c>
      <c r="J423" s="71">
        <f t="shared" si="163"/>
        <v>9.0091967924776437</v>
      </c>
      <c r="L423" s="76">
        <f t="shared" si="164"/>
        <v>0.41038835465296153</v>
      </c>
      <c r="M423" s="63">
        <f t="shared" si="165"/>
        <v>4361.4118466827786</v>
      </c>
      <c r="N423" s="63">
        <f t="shared" si="166"/>
        <v>5018.0332141275176</v>
      </c>
      <c r="O423" s="71">
        <f t="shared" si="167"/>
        <v>8.9792690983660677</v>
      </c>
    </row>
    <row r="424" spans="1:15" ht="13.5" customHeight="1">
      <c r="A424" s="108">
        <v>1200</v>
      </c>
      <c r="B424" s="83">
        <f t="shared" si="156"/>
        <v>0.485583147962867</v>
      </c>
      <c r="C424" s="63">
        <f t="shared" si="157"/>
        <v>4468.1710150392755</v>
      </c>
      <c r="D424" s="63">
        <f t="shared" si="158"/>
        <v>5147.9874221872897</v>
      </c>
      <c r="E424" s="71">
        <f t="shared" si="159"/>
        <v>9.1306291320911939</v>
      </c>
      <c r="G424" s="76">
        <f t="shared" si="160"/>
        <v>0.4532071064346711</v>
      </c>
      <c r="H424" s="63">
        <f t="shared" si="161"/>
        <v>4467.9839775207383</v>
      </c>
      <c r="I424" s="63">
        <f t="shared" si="162"/>
        <v>5147.7946371727448</v>
      </c>
      <c r="J424" s="71">
        <f t="shared" si="163"/>
        <v>9.0986601710098665</v>
      </c>
      <c r="L424" s="76">
        <f t="shared" si="164"/>
        <v>0.4248780726674794</v>
      </c>
      <c r="M424" s="63">
        <f t="shared" si="165"/>
        <v>4467.7969284301453</v>
      </c>
      <c r="N424" s="63">
        <f t="shared" si="166"/>
        <v>5147.6018446981125</v>
      </c>
      <c r="O424" s="71">
        <f t="shared" si="167"/>
        <v>9.0687470028074877</v>
      </c>
    </row>
    <row r="425" spans="1:15" ht="13.5" customHeight="1">
      <c r="A425" s="108">
        <v>1250</v>
      </c>
      <c r="B425" s="83">
        <f t="shared" si="156"/>
        <v>0.50212645833574454</v>
      </c>
      <c r="C425" s="63">
        <f t="shared" si="157"/>
        <v>4575.9325786484223</v>
      </c>
      <c r="D425" s="63">
        <f t="shared" si="158"/>
        <v>5278.9096203184645</v>
      </c>
      <c r="E425" s="71">
        <f t="shared" si="159"/>
        <v>9.2180239469678895</v>
      </c>
      <c r="G425" s="76">
        <f t="shared" si="160"/>
        <v>0.46865154770944101</v>
      </c>
      <c r="H425" s="63">
        <f t="shared" si="161"/>
        <v>4575.758489214807</v>
      </c>
      <c r="I425" s="63">
        <f t="shared" si="162"/>
        <v>5278.7358107789687</v>
      </c>
      <c r="J425" s="71">
        <f t="shared" si="163"/>
        <v>9.1860676565473511</v>
      </c>
      <c r="L425" s="76">
        <f t="shared" si="164"/>
        <v>0.43936100366625958</v>
      </c>
      <c r="M425" s="63">
        <f t="shared" si="165"/>
        <v>4575.5843909209652</v>
      </c>
      <c r="N425" s="63">
        <f t="shared" si="166"/>
        <v>5278.5619967869807</v>
      </c>
      <c r="O425" s="71">
        <f t="shared" si="167"/>
        <v>9.1561671610153414</v>
      </c>
    </row>
    <row r="426" spans="1:15" ht="13.5" customHeight="1">
      <c r="A426" s="108">
        <v>1300</v>
      </c>
      <c r="B426" s="83">
        <f t="shared" si="156"/>
        <v>0.51866383589559406</v>
      </c>
      <c r="C426" s="63">
        <f t="shared" si="157"/>
        <v>4685.0459746931811</v>
      </c>
      <c r="D426" s="63">
        <f t="shared" si="158"/>
        <v>5411.1753449470125</v>
      </c>
      <c r="E426" s="71">
        <f t="shared" si="159"/>
        <v>9.3034637802199782</v>
      </c>
      <c r="G426" s="76">
        <f t="shared" si="160"/>
        <v>0.48409005532420502</v>
      </c>
      <c r="H426" s="63">
        <f t="shared" si="161"/>
        <v>4684.8836392963422</v>
      </c>
      <c r="I426" s="63">
        <f t="shared" si="162"/>
        <v>5411.0187222826489</v>
      </c>
      <c r="J426" s="71">
        <f t="shared" si="163"/>
        <v>9.2715185952297912</v>
      </c>
      <c r="L426" s="76">
        <f t="shared" si="164"/>
        <v>0.45383800016804426</v>
      </c>
      <c r="M426" s="63">
        <f t="shared" si="165"/>
        <v>4684.7212970568389</v>
      </c>
      <c r="N426" s="63">
        <f t="shared" si="166"/>
        <v>5410.8620973257102</v>
      </c>
      <c r="O426" s="71">
        <f t="shared" si="167"/>
        <v>9.2416292065246513</v>
      </c>
    </row>
    <row r="427" spans="1:15" ht="13.5" customHeight="1">
      <c r="A427" s="108">
        <v>1350</v>
      </c>
      <c r="B427" s="83">
        <f t="shared" si="156"/>
        <v>0.53519600243902932</v>
      </c>
      <c r="C427" s="63">
        <f t="shared" si="157"/>
        <v>4795.457106406303</v>
      </c>
      <c r="D427" s="63">
        <f t="shared" si="158"/>
        <v>5544.7315098209438</v>
      </c>
      <c r="E427" s="71">
        <f t="shared" si="159"/>
        <v>9.3870377656972099</v>
      </c>
      <c r="G427" s="76">
        <f t="shared" si="160"/>
        <v>0.49952335133221409</v>
      </c>
      <c r="H427" s="63">
        <f t="shared" si="161"/>
        <v>4795.3054773965623</v>
      </c>
      <c r="I427" s="63">
        <f t="shared" si="162"/>
        <v>5544.5905043948833</v>
      </c>
      <c r="J427" s="71">
        <f t="shared" si="163"/>
        <v>9.3551023559777295</v>
      </c>
      <c r="L427" s="76">
        <f t="shared" si="164"/>
        <v>0.46830978448150956</v>
      </c>
      <c r="M427" s="63">
        <f t="shared" si="165"/>
        <v>4795.1538430594019</v>
      </c>
      <c r="N427" s="63">
        <f t="shared" si="166"/>
        <v>5544.4494982298174</v>
      </c>
      <c r="O427" s="71">
        <f t="shared" si="167"/>
        <v>9.3252227435163118</v>
      </c>
    </row>
    <row r="428" spans="1:15" ht="13.5" customHeight="1">
      <c r="A428" s="108">
        <v>1400</v>
      </c>
      <c r="B428" s="83">
        <f t="shared" si="156"/>
        <v>0.551723572979541</v>
      </c>
      <c r="C428" s="63">
        <f t="shared" si="157"/>
        <v>4907.1119665724855</v>
      </c>
      <c r="D428" s="63">
        <f t="shared" si="158"/>
        <v>5679.5249687438427</v>
      </c>
      <c r="E428" s="71">
        <f t="shared" si="159"/>
        <v>9.4688268847209844</v>
      </c>
      <c r="G428" s="76">
        <f t="shared" si="160"/>
        <v>0.51495205092506724</v>
      </c>
      <c r="H428" s="63">
        <f t="shared" si="161"/>
        <v>4906.9701207423404</v>
      </c>
      <c r="I428" s="63">
        <f t="shared" si="162"/>
        <v>5679.3981971299409</v>
      </c>
      <c r="J428" s="71">
        <f t="shared" si="163"/>
        <v>9.4369001138933744</v>
      </c>
      <c r="L428" s="76">
        <f t="shared" si="164"/>
        <v>0.48277697197533048</v>
      </c>
      <c r="M428" s="63">
        <f t="shared" si="165"/>
        <v>4906.828270732859</v>
      </c>
      <c r="N428" s="63">
        <f t="shared" si="166"/>
        <v>5679.2714258933884</v>
      </c>
      <c r="O428" s="71">
        <f t="shared" si="167"/>
        <v>9.4070291410017841</v>
      </c>
    </row>
    <row r="429" spans="1:15" ht="13.5" customHeight="1">
      <c r="A429" s="108">
        <v>1450</v>
      </c>
      <c r="B429" s="83">
        <f t="shared" si="156"/>
        <v>0.56824707422491039</v>
      </c>
      <c r="C429" s="63">
        <f t="shared" si="157"/>
        <v>5019.9573807229845</v>
      </c>
      <c r="D429" s="63">
        <f t="shared" si="158"/>
        <v>5815.503284637859</v>
      </c>
      <c r="E429" s="71">
        <f t="shared" si="159"/>
        <v>9.5489053799040384</v>
      </c>
      <c r="G429" s="76">
        <f t="shared" si="160"/>
        <v>0.53037668093516421</v>
      </c>
      <c r="H429" s="63">
        <f t="shared" si="161"/>
        <v>5019.8245012341622</v>
      </c>
      <c r="I429" s="63">
        <f t="shared" si="162"/>
        <v>5815.3895226369077</v>
      </c>
      <c r="J429" s="71">
        <f t="shared" si="163"/>
        <v>9.5169862723454912</v>
      </c>
      <c r="L429" s="76">
        <f t="shared" si="164"/>
        <v>0.49724008960563865</v>
      </c>
      <c r="M429" s="63">
        <f t="shared" si="165"/>
        <v>5019.6916184431539</v>
      </c>
      <c r="N429" s="63">
        <f t="shared" si="166"/>
        <v>5815.2757618121759</v>
      </c>
      <c r="O429" s="71">
        <f t="shared" si="167"/>
        <v>9.4871229631938192</v>
      </c>
    </row>
    <row r="430" spans="1:15" ht="13.5" customHeight="1">
      <c r="A430" s="109">
        <v>1500</v>
      </c>
      <c r="B430" s="83">
        <f t="shared" si="156"/>
        <v>0.58476695941129719</v>
      </c>
      <c r="C430" s="63">
        <f t="shared" si="157"/>
        <v>5133.9416230190554</v>
      </c>
      <c r="D430" s="63">
        <f t="shared" si="158"/>
        <v>5952.615366194872</v>
      </c>
      <c r="E430" s="71">
        <f t="shared" si="159"/>
        <v>9.6273418908722217</v>
      </c>
      <c r="G430" s="76">
        <f t="shared" si="160"/>
        <v>0.54579769468646677</v>
      </c>
      <c r="H430" s="63">
        <f t="shared" si="161"/>
        <v>5133.8169844220756</v>
      </c>
      <c r="I430" s="63">
        <f t="shared" si="162"/>
        <v>5952.5135264517758</v>
      </c>
      <c r="J430" s="71">
        <f t="shared" si="163"/>
        <v>9.5954296051051031</v>
      </c>
      <c r="L430" s="76">
        <f t="shared" si="164"/>
        <v>0.51169959078343596</v>
      </c>
      <c r="M430" s="63">
        <f t="shared" si="165"/>
        <v>5133.6923431983214</v>
      </c>
      <c r="N430" s="63">
        <f t="shared" si="166"/>
        <v>5952.4116884518189</v>
      </c>
      <c r="O430" s="71">
        <f t="shared" si="167"/>
        <v>9.5655731180694534</v>
      </c>
    </row>
    <row r="431" spans="1:15" ht="3" customHeight="1" thickBot="1">
      <c r="A431" s="85"/>
      <c r="B431" s="85"/>
      <c r="C431" s="85"/>
      <c r="D431" s="85"/>
      <c r="E431" s="85"/>
      <c r="G431" s="85"/>
      <c r="H431" s="85"/>
      <c r="I431" s="85"/>
      <c r="J431" s="85"/>
      <c r="L431" s="85"/>
      <c r="M431" s="85"/>
      <c r="N431" s="85"/>
      <c r="O431" s="85"/>
    </row>
    <row r="432" spans="1:15" ht="13.5" customHeight="1" thickBot="1">
      <c r="A432" s="69"/>
      <c r="B432" s="66" t="s">
        <v>274</v>
      </c>
      <c r="C432" s="67">
        <v>1700</v>
      </c>
      <c r="D432" s="66" t="s">
        <v>275</v>
      </c>
      <c r="E432" s="70">
        <f>Tsat_p(C432/100)</f>
        <v>204.31468753689563</v>
      </c>
      <c r="G432" s="74" t="s">
        <v>274</v>
      </c>
      <c r="H432" s="67">
        <v>1800</v>
      </c>
      <c r="I432" s="66" t="s">
        <v>275</v>
      </c>
      <c r="J432" s="70">
        <f>Tsat_p(H432/100)</f>
        <v>207.11958047187682</v>
      </c>
      <c r="L432" s="74" t="s">
        <v>274</v>
      </c>
      <c r="M432" s="67">
        <v>1900</v>
      </c>
      <c r="N432" s="66" t="s">
        <v>275</v>
      </c>
      <c r="O432" s="70">
        <f>Tsat_p(M432/100)</f>
        <v>209.80586076938266</v>
      </c>
    </row>
    <row r="433" spans="1:15" ht="13.5" customHeight="1" thickBot="1">
      <c r="A433" s="111" t="s">
        <v>276</v>
      </c>
      <c r="B433" s="110">
        <f>vV_p(C432/100)</f>
        <v>0.11666799685730837</v>
      </c>
      <c r="C433" s="68">
        <f>uV_p(C432/100)</f>
        <v>2596.1952338891597</v>
      </c>
      <c r="D433" s="68">
        <f>hV_p(C432/100)</f>
        <v>2794.530828546584</v>
      </c>
      <c r="E433" s="78">
        <f>sV_p(C432/100)</f>
        <v>6.3982524597475887</v>
      </c>
      <c r="G433" s="75">
        <f>vV_p(H432/100)</f>
        <v>0.11036230025549353</v>
      </c>
      <c r="H433" s="68">
        <f>uV_p(H432/100)</f>
        <v>2597.333389480551</v>
      </c>
      <c r="I433" s="68">
        <f>hV_p(H432/100)</f>
        <v>2795.9855299404394</v>
      </c>
      <c r="J433" s="78">
        <f>sV_p(H432/100)</f>
        <v>6.3775973507847059</v>
      </c>
      <c r="L433" s="75">
        <f>vV_p(M432/100)</f>
        <v>0.10469784595487516</v>
      </c>
      <c r="M433" s="68">
        <f>uV_p(M432/100)</f>
        <v>2598.3384298052774</v>
      </c>
      <c r="N433" s="68">
        <f>hV_p(M432/100)</f>
        <v>2797.26433711954</v>
      </c>
      <c r="O433" s="79">
        <f>sV_p(M432/100)</f>
        <v>6.3579356932831583</v>
      </c>
    </row>
    <row r="434" spans="1:15" ht="13.5" customHeight="1">
      <c r="A434" s="108">
        <v>250</v>
      </c>
      <c r="B434" s="83">
        <f t="shared" ref="B434:B459" si="168">v_pT($C$432/100,$A434)</f>
        <v>0.13295478394979696</v>
      </c>
      <c r="C434" s="63">
        <f t="shared" ref="C434:C459" si="169">u_pT($C$432/100,$A434)</f>
        <v>2689.8284520510865</v>
      </c>
      <c r="D434" s="63">
        <f t="shared" ref="D434:D459" si="170">h_pt($C$432/100,$A434)</f>
        <v>2915.8515847657418</v>
      </c>
      <c r="E434" s="71">
        <f t="shared" ref="E434:E459" si="171">s_pT($C$432/100,$A434)</f>
        <v>6.641297955211094</v>
      </c>
      <c r="G434" s="76">
        <f t="shared" ref="G434:G459" si="172">v_pT($H$432/100,$A434)</f>
        <v>0.12500958125689127</v>
      </c>
      <c r="H434" s="63">
        <f t="shared" ref="H434:H459" si="173">u_pT($H$432/100,$A434)</f>
        <v>2686.6901114989732</v>
      </c>
      <c r="I434" s="63">
        <f t="shared" ref="I434:I459" si="174">h_pt($H$432/100,$A434)</f>
        <v>2911.7073577613774</v>
      </c>
      <c r="J434" s="71">
        <f t="shared" ref="J434:J459" si="175">s_pT($H$432/100,$A434)</f>
        <v>6.6087357159696891</v>
      </c>
      <c r="L434" s="76">
        <f t="shared" ref="L434:L459" si="176">v_pT($M$432/100,$A434)</f>
        <v>0.11789419774526513</v>
      </c>
      <c r="M434" s="63">
        <f t="shared" ref="M434:M459" si="177">u_pT($M$432/100,$A434)</f>
        <v>2683.502145196022</v>
      </c>
      <c r="N434" s="63">
        <f t="shared" ref="N434:N459" si="178">h_pt($M$432/100,$A434)</f>
        <v>2907.5011209120257</v>
      </c>
      <c r="O434" s="71">
        <f t="shared" ref="O434:O459" si="179">s_pT($M$432/100,$A434)</f>
        <v>6.5774921509005351</v>
      </c>
    </row>
    <row r="435" spans="1:15" ht="13.5" customHeight="1">
      <c r="A435" s="108">
        <v>300</v>
      </c>
      <c r="B435" s="83">
        <f t="shared" si="168"/>
        <v>0.14890865115842419</v>
      </c>
      <c r="C435" s="63">
        <f t="shared" si="169"/>
        <v>2779.5867680709989</v>
      </c>
      <c r="D435" s="63">
        <f t="shared" si="170"/>
        <v>3032.7314750403198</v>
      </c>
      <c r="E435" s="71">
        <f t="shared" si="171"/>
        <v>6.8547957568915336</v>
      </c>
      <c r="G435" s="76">
        <f t="shared" si="172"/>
        <v>0.14024192406784219</v>
      </c>
      <c r="H435" s="63">
        <f t="shared" si="173"/>
        <v>2777.4934631138185</v>
      </c>
      <c r="I435" s="63">
        <f t="shared" si="174"/>
        <v>3029.9289264359345</v>
      </c>
      <c r="J435" s="71">
        <f t="shared" si="175"/>
        <v>6.8246957046664196</v>
      </c>
      <c r="L435" s="76">
        <f t="shared" si="176"/>
        <v>0.13248493104101633</v>
      </c>
      <c r="M435" s="63">
        <f t="shared" si="177"/>
        <v>2775.3811183198477</v>
      </c>
      <c r="N435" s="63">
        <f t="shared" si="178"/>
        <v>3027.1024872977791</v>
      </c>
      <c r="O435" s="71">
        <f t="shared" si="179"/>
        <v>6.7959845215625379</v>
      </c>
    </row>
    <row r="436" spans="1:15" ht="13.5" customHeight="1">
      <c r="A436" s="108">
        <v>350</v>
      </c>
      <c r="B436" s="83">
        <f t="shared" si="168"/>
        <v>0.16400111339562376</v>
      </c>
      <c r="C436" s="63">
        <f t="shared" si="169"/>
        <v>2865.1020887062336</v>
      </c>
      <c r="D436" s="63">
        <f t="shared" si="170"/>
        <v>3143.9039814787939</v>
      </c>
      <c r="E436" s="71">
        <f t="shared" si="171"/>
        <v>7.040802530582015</v>
      </c>
      <c r="G436" s="76">
        <f t="shared" si="172"/>
        <v>0.15459243433642145</v>
      </c>
      <c r="H436" s="63">
        <f t="shared" si="173"/>
        <v>2863.5604025503203</v>
      </c>
      <c r="I436" s="63">
        <f t="shared" si="174"/>
        <v>3141.8267843558783</v>
      </c>
      <c r="J436" s="71">
        <f t="shared" si="175"/>
        <v>7.0119203631888958</v>
      </c>
      <c r="L436" s="76">
        <f t="shared" si="176"/>
        <v>0.14617300755023116</v>
      </c>
      <c r="M436" s="63">
        <f t="shared" si="177"/>
        <v>2862.010516500246</v>
      </c>
      <c r="N436" s="63">
        <f t="shared" si="178"/>
        <v>3139.7392308456847</v>
      </c>
      <c r="O436" s="71">
        <f t="shared" si="179"/>
        <v>6.9844498517585976</v>
      </c>
    </row>
    <row r="437" spans="1:15" ht="13.5" customHeight="1">
      <c r="A437" s="108">
        <v>400</v>
      </c>
      <c r="B437" s="83">
        <f t="shared" si="168"/>
        <v>0.17863562228399255</v>
      </c>
      <c r="C437" s="63">
        <f t="shared" si="169"/>
        <v>2949.4442640549828</v>
      </c>
      <c r="D437" s="63">
        <f t="shared" si="170"/>
        <v>3253.1248219377699</v>
      </c>
      <c r="E437" s="71">
        <f t="shared" si="171"/>
        <v>7.2094069789971602</v>
      </c>
      <c r="G437" s="76">
        <f t="shared" si="172"/>
        <v>0.1684778448340509</v>
      </c>
      <c r="H437" s="63">
        <f t="shared" si="173"/>
        <v>2948.2370228247942</v>
      </c>
      <c r="I437" s="63">
        <f t="shared" si="174"/>
        <v>3251.4971435260863</v>
      </c>
      <c r="J437" s="71">
        <f t="shared" si="175"/>
        <v>7.1812205701539797</v>
      </c>
      <c r="L437" s="76">
        <f t="shared" si="176"/>
        <v>0.15938875214854403</v>
      </c>
      <c r="M437" s="63">
        <f t="shared" si="177"/>
        <v>2947.025947329098</v>
      </c>
      <c r="N437" s="63">
        <f t="shared" si="178"/>
        <v>3249.8645764113317</v>
      </c>
      <c r="O437" s="71">
        <f t="shared" si="179"/>
        <v>7.1544543038425834</v>
      </c>
    </row>
    <row r="438" spans="1:15" ht="13.5" customHeight="1">
      <c r="A438" s="108">
        <v>450</v>
      </c>
      <c r="B438" s="83">
        <f t="shared" si="168"/>
        <v>0.19299392931108564</v>
      </c>
      <c r="C438" s="63">
        <f t="shared" si="169"/>
        <v>3033.9295554817945</v>
      </c>
      <c r="D438" s="63">
        <f t="shared" si="170"/>
        <v>3362.0192353106404</v>
      </c>
      <c r="E438" s="71">
        <f t="shared" si="171"/>
        <v>7.365447986202061</v>
      </c>
      <c r="G438" s="76">
        <f t="shared" si="172"/>
        <v>0.18208429910351467</v>
      </c>
      <c r="H438" s="63">
        <f t="shared" si="173"/>
        <v>3032.9475635451568</v>
      </c>
      <c r="I438" s="63">
        <f t="shared" si="174"/>
        <v>3360.6993019314828</v>
      </c>
      <c r="J438" s="71">
        <f t="shared" si="175"/>
        <v>7.3377034578986029</v>
      </c>
      <c r="L438" s="76">
        <f t="shared" si="176"/>
        <v>0.17232275568854363</v>
      </c>
      <c r="M438" s="63">
        <f t="shared" si="177"/>
        <v>3031.963618733213</v>
      </c>
      <c r="N438" s="63">
        <f t="shared" si="178"/>
        <v>3359.3768545414459</v>
      </c>
      <c r="O438" s="71">
        <f t="shared" si="179"/>
        <v>7.3113824910210425</v>
      </c>
    </row>
    <row r="439" spans="1:15" ht="13.5" customHeight="1">
      <c r="A439" s="108">
        <v>500</v>
      </c>
      <c r="B439" s="83">
        <f t="shared" si="168"/>
        <v>0.20716997442720597</v>
      </c>
      <c r="C439" s="63">
        <f t="shared" si="169"/>
        <v>3119.1919569459378</v>
      </c>
      <c r="D439" s="63">
        <f t="shared" si="170"/>
        <v>3471.3809134721878</v>
      </c>
      <c r="E439" s="71">
        <f t="shared" si="171"/>
        <v>7.5116731587943129</v>
      </c>
      <c r="G439" s="76">
        <f t="shared" si="172"/>
        <v>0.19550734439021256</v>
      </c>
      <c r="H439" s="63">
        <f t="shared" si="173"/>
        <v>3118.373206945404</v>
      </c>
      <c r="I439" s="63">
        <f t="shared" si="174"/>
        <v>3470.286426847787</v>
      </c>
      <c r="J439" s="71">
        <f t="shared" si="175"/>
        <v>7.4842305603273154</v>
      </c>
      <c r="L439" s="76">
        <f t="shared" si="176"/>
        <v>0.18507219128774066</v>
      </c>
      <c r="M439" s="63">
        <f t="shared" si="177"/>
        <v>3117.5533708747125</v>
      </c>
      <c r="N439" s="63">
        <f t="shared" si="178"/>
        <v>3469.1905343214194</v>
      </c>
      <c r="O439" s="71">
        <f t="shared" si="179"/>
        <v>7.4582130108979667</v>
      </c>
    </row>
    <row r="440" spans="1:15" ht="13.5" customHeight="1">
      <c r="A440" s="108">
        <v>550</v>
      </c>
      <c r="B440" s="83">
        <f t="shared" si="168"/>
        <v>0.2212182531296232</v>
      </c>
      <c r="C440" s="63">
        <f t="shared" si="169"/>
        <v>3205.5729024477419</v>
      </c>
      <c r="D440" s="63">
        <f t="shared" si="170"/>
        <v>3581.6439327681014</v>
      </c>
      <c r="E440" s="71">
        <f t="shared" si="171"/>
        <v>7.6498597130290511</v>
      </c>
      <c r="G440" s="76">
        <f t="shared" si="172"/>
        <v>0.20880210681232544</v>
      </c>
      <c r="H440" s="63">
        <f t="shared" si="173"/>
        <v>3204.878216830647</v>
      </c>
      <c r="I440" s="63">
        <f t="shared" si="174"/>
        <v>3580.7220090928331</v>
      </c>
      <c r="J440" s="71">
        <f t="shared" si="175"/>
        <v>7.6226336719079635</v>
      </c>
      <c r="L440" s="76">
        <f t="shared" si="176"/>
        <v>0.19769282275048566</v>
      </c>
      <c r="M440" s="63">
        <f t="shared" si="177"/>
        <v>3204.1828722285659</v>
      </c>
      <c r="N440" s="63">
        <f t="shared" si="178"/>
        <v>3579.7992354544886</v>
      </c>
      <c r="O440" s="71">
        <f t="shared" si="179"/>
        <v>7.5968333789470224</v>
      </c>
    </row>
    <row r="441" spans="1:15" ht="13.5" customHeight="1">
      <c r="A441" s="108">
        <v>600</v>
      </c>
      <c r="B441" s="83">
        <f t="shared" si="168"/>
        <v>0.23517331451764642</v>
      </c>
      <c r="C441" s="63">
        <f t="shared" si="169"/>
        <v>3293.27404107131</v>
      </c>
      <c r="D441" s="63">
        <f t="shared" si="170"/>
        <v>3693.068675751309</v>
      </c>
      <c r="E441" s="71">
        <f t="shared" si="171"/>
        <v>7.7812643580416392</v>
      </c>
      <c r="G441" s="76">
        <f t="shared" si="172"/>
        <v>0.22200340107576916</v>
      </c>
      <c r="H441" s="63">
        <f t="shared" si="173"/>
        <v>3292.676517848086</v>
      </c>
      <c r="I441" s="63">
        <f t="shared" si="174"/>
        <v>3692.2826397844701</v>
      </c>
      <c r="J441" s="71">
        <f t="shared" si="175"/>
        <v>7.7541987593735504</v>
      </c>
      <c r="L441" s="76">
        <f t="shared" si="176"/>
        <v>0.21021973316174186</v>
      </c>
      <c r="M441" s="63">
        <f t="shared" si="177"/>
        <v>3292.0785594310209</v>
      </c>
      <c r="N441" s="63">
        <f t="shared" si="178"/>
        <v>3691.4960524383309</v>
      </c>
      <c r="O441" s="71">
        <f t="shared" si="179"/>
        <v>7.7285592620218422</v>
      </c>
    </row>
    <row r="442" spans="1:15" ht="13.5" customHeight="1">
      <c r="A442" s="108">
        <v>650</v>
      </c>
      <c r="B442" s="83">
        <f t="shared" si="168"/>
        <v>0.24905849358897333</v>
      </c>
      <c r="C442" s="63">
        <f t="shared" si="169"/>
        <v>3382.4214703434009</v>
      </c>
      <c r="D442" s="63">
        <f t="shared" si="170"/>
        <v>3805.8209094446556</v>
      </c>
      <c r="E442" s="71">
        <f t="shared" si="171"/>
        <v>7.906827923769371</v>
      </c>
      <c r="G442" s="76">
        <f t="shared" si="172"/>
        <v>0.23513468243329183</v>
      </c>
      <c r="H442" s="63">
        <f t="shared" si="173"/>
        <v>3381.9015139338135</v>
      </c>
      <c r="I442" s="63">
        <f t="shared" si="174"/>
        <v>3805.1439423137385</v>
      </c>
      <c r="J442" s="71">
        <f t="shared" si="175"/>
        <v>7.8798839132354344</v>
      </c>
      <c r="L442" s="76">
        <f t="shared" si="176"/>
        <v>0.22267649914822144</v>
      </c>
      <c r="M442" s="63">
        <f t="shared" si="177"/>
        <v>3381.3812460133718</v>
      </c>
      <c r="N442" s="63">
        <f t="shared" si="178"/>
        <v>3804.4665943949926</v>
      </c>
      <c r="O442" s="71">
        <f t="shared" si="179"/>
        <v>7.8543661944676382</v>
      </c>
    </row>
    <row r="443" spans="1:15" ht="13.5" customHeight="1">
      <c r="A443" s="108">
        <v>700</v>
      </c>
      <c r="B443" s="83">
        <f t="shared" si="168"/>
        <v>0.26289025391189613</v>
      </c>
      <c r="C443" s="63">
        <f t="shared" si="169"/>
        <v>3473.0956308587943</v>
      </c>
      <c r="D443" s="63">
        <f t="shared" si="170"/>
        <v>3920.0090625090179</v>
      </c>
      <c r="E443" s="71">
        <f t="shared" si="171"/>
        <v>8.0272815788514986</v>
      </c>
      <c r="G443" s="76">
        <f t="shared" si="172"/>
        <v>0.24821247251839806</v>
      </c>
      <c r="H443" s="63">
        <f t="shared" si="173"/>
        <v>3472.6383910693794</v>
      </c>
      <c r="I443" s="63">
        <f t="shared" si="174"/>
        <v>3919.4208416024958</v>
      </c>
      <c r="J443" s="71">
        <f t="shared" si="175"/>
        <v>8.0004312718217321</v>
      </c>
      <c r="L443" s="76">
        <f t="shared" si="176"/>
        <v>0.23507970088786867</v>
      </c>
      <c r="M443" s="63">
        <f t="shared" si="177"/>
        <v>3472.1809119302729</v>
      </c>
      <c r="N443" s="63">
        <f t="shared" si="178"/>
        <v>3918.8323436172236</v>
      </c>
      <c r="O443" s="71">
        <f t="shared" si="179"/>
        <v>7.9750073661853564</v>
      </c>
    </row>
    <row r="444" spans="1:15" ht="13.5" customHeight="1">
      <c r="A444" s="108">
        <v>750</v>
      </c>
      <c r="B444" s="83">
        <f t="shared" si="168"/>
        <v>0.27668056783915024</v>
      </c>
      <c r="C444" s="63">
        <f t="shared" si="169"/>
        <v>3565.3479542340797</v>
      </c>
      <c r="D444" s="63">
        <f t="shared" si="170"/>
        <v>4035.7049195606351</v>
      </c>
      <c r="E444" s="71">
        <f t="shared" si="171"/>
        <v>8.1432096933354998</v>
      </c>
      <c r="G444" s="76">
        <f t="shared" si="172"/>
        <v>0.26124877295720084</v>
      </c>
      <c r="H444" s="63">
        <f t="shared" si="173"/>
        <v>3564.9418777909773</v>
      </c>
      <c r="I444" s="63">
        <f t="shared" si="174"/>
        <v>4035.1896691139391</v>
      </c>
      <c r="J444" s="71">
        <f t="shared" si="175"/>
        <v>8.116432565629939</v>
      </c>
      <c r="L444" s="76">
        <f t="shared" si="176"/>
        <v>0.24744136951030901</v>
      </c>
      <c r="M444" s="63">
        <f t="shared" si="177"/>
        <v>3564.535607675145</v>
      </c>
      <c r="N444" s="63">
        <f t="shared" si="178"/>
        <v>4034.6742097447323</v>
      </c>
      <c r="O444" s="71">
        <f t="shared" si="179"/>
        <v>8.091081907719909</v>
      </c>
    </row>
    <row r="445" spans="1:15" ht="13.5" customHeight="1">
      <c r="A445" s="108">
        <v>800</v>
      </c>
      <c r="B445" s="83">
        <f t="shared" si="168"/>
        <v>0.29043833329239999</v>
      </c>
      <c r="C445" s="63">
        <f t="shared" si="169"/>
        <v>3659.212967892639</v>
      </c>
      <c r="D445" s="63">
        <f t="shared" si="170"/>
        <v>4152.9581344897188</v>
      </c>
      <c r="E445" s="71">
        <f t="shared" si="171"/>
        <v>8.2550917544326783</v>
      </c>
      <c r="G445" s="76">
        <f t="shared" si="172"/>
        <v>0.27425249655249379</v>
      </c>
      <c r="H445" s="63">
        <f t="shared" si="173"/>
        <v>3658.8489050271887</v>
      </c>
      <c r="I445" s="63">
        <f t="shared" si="174"/>
        <v>4152.5033988216774</v>
      </c>
      <c r="J445" s="71">
        <f t="shared" si="175"/>
        <v>8.2283724145883621</v>
      </c>
      <c r="L445" s="76">
        <f t="shared" si="176"/>
        <v>0.25977043282867451</v>
      </c>
      <c r="M445" s="63">
        <f t="shared" si="177"/>
        <v>3658.484681811829</v>
      </c>
      <c r="N445" s="63">
        <f t="shared" si="178"/>
        <v>4152.0485041863103</v>
      </c>
      <c r="O445" s="71">
        <f t="shared" si="179"/>
        <v>8.2030795922551771</v>
      </c>
    </row>
    <row r="446" spans="1:15" ht="13.5" customHeight="1">
      <c r="A446" s="108">
        <v>850</v>
      </c>
      <c r="B446" s="83">
        <f t="shared" si="168"/>
        <v>0.30417626583990626</v>
      </c>
      <c r="C446" s="63">
        <f t="shared" si="169"/>
        <v>3754.7298149287358</v>
      </c>
      <c r="D446" s="63">
        <f t="shared" si="170"/>
        <v>4271.8294668565768</v>
      </c>
      <c r="E446" s="71">
        <f t="shared" si="171"/>
        <v>8.3633401473577997</v>
      </c>
      <c r="G446" s="76">
        <f t="shared" si="172"/>
        <v>0.2872362057329409</v>
      </c>
      <c r="H446" s="63">
        <f t="shared" si="173"/>
        <v>3754.3983761096665</v>
      </c>
      <c r="I446" s="63">
        <f t="shared" si="174"/>
        <v>4271.4235464289595</v>
      </c>
      <c r="J446" s="71">
        <f t="shared" si="175"/>
        <v>8.336664807423011</v>
      </c>
      <c r="L446" s="76">
        <f t="shared" si="176"/>
        <v>0.27207930266529257</v>
      </c>
      <c r="M446" s="63">
        <f t="shared" si="177"/>
        <v>3754.0668359265023</v>
      </c>
      <c r="N446" s="63">
        <f t="shared" si="178"/>
        <v>4271.0175109905576</v>
      </c>
      <c r="O446" s="71">
        <f t="shared" si="179"/>
        <v>8.3114160391776615</v>
      </c>
    </row>
    <row r="447" spans="1:15" ht="13.5" customHeight="1">
      <c r="A447" s="108">
        <v>900</v>
      </c>
      <c r="B447" s="83">
        <f t="shared" si="168"/>
        <v>0.31788857733581743</v>
      </c>
      <c r="C447" s="63">
        <f t="shared" si="169"/>
        <v>3851.8466029885112</v>
      </c>
      <c r="D447" s="63">
        <f t="shared" si="170"/>
        <v>4392.2571844594013</v>
      </c>
      <c r="E447" s="71">
        <f t="shared" si="171"/>
        <v>8.4682402156607868</v>
      </c>
      <c r="G447" s="76">
        <f t="shared" si="172"/>
        <v>0.30019442824125725</v>
      </c>
      <c r="H447" s="63">
        <f t="shared" si="173"/>
        <v>3851.5440212611288</v>
      </c>
      <c r="I447" s="63">
        <f t="shared" si="174"/>
        <v>4391.8939920953926</v>
      </c>
      <c r="J447" s="71">
        <f t="shared" si="175"/>
        <v>8.4416021145207676</v>
      </c>
      <c r="L447" s="76">
        <f t="shared" si="176"/>
        <v>0.28436281778636746</v>
      </c>
      <c r="M447" s="63">
        <f t="shared" si="177"/>
        <v>3851.2413679922729</v>
      </c>
      <c r="N447" s="63">
        <f t="shared" si="178"/>
        <v>4391.530721786371</v>
      </c>
      <c r="O447" s="71">
        <f t="shared" si="179"/>
        <v>8.416390617405261</v>
      </c>
    </row>
    <row r="448" spans="1:15" ht="13.5" customHeight="1">
      <c r="A448" s="108">
        <v>950</v>
      </c>
      <c r="B448" s="83">
        <f t="shared" si="168"/>
        <v>0.33158381936339409</v>
      </c>
      <c r="C448" s="63">
        <f t="shared" si="169"/>
        <v>3950.5761989331932</v>
      </c>
      <c r="D448" s="63">
        <f t="shared" si="170"/>
        <v>4514.2686918509635</v>
      </c>
      <c r="E448" s="71">
        <f t="shared" si="171"/>
        <v>8.570083650211755</v>
      </c>
      <c r="G448" s="76">
        <f t="shared" si="172"/>
        <v>0.31313556818711485</v>
      </c>
      <c r="H448" s="63">
        <f t="shared" si="173"/>
        <v>3950.2989392985073</v>
      </c>
      <c r="I448" s="63">
        <f t="shared" si="174"/>
        <v>4513.9429620353148</v>
      </c>
      <c r="J448" s="71">
        <f t="shared" si="175"/>
        <v>8.5434768345550154</v>
      </c>
      <c r="L448" s="76">
        <f t="shared" si="176"/>
        <v>0.29662923727927626</v>
      </c>
      <c r="M448" s="63">
        <f t="shared" si="177"/>
        <v>3950.0216284309759</v>
      </c>
      <c r="N448" s="63">
        <f t="shared" si="178"/>
        <v>4513.6171792616005</v>
      </c>
      <c r="O448" s="71">
        <f t="shared" si="179"/>
        <v>8.5182966438084549</v>
      </c>
    </row>
    <row r="449" spans="1:15" ht="13.5" customHeight="1">
      <c r="A449" s="108">
        <v>1000</v>
      </c>
      <c r="B449" s="83">
        <f t="shared" si="168"/>
        <v>0.34526466344533907</v>
      </c>
      <c r="C449" s="63">
        <f t="shared" si="169"/>
        <v>4050.9070849766672</v>
      </c>
      <c r="D449" s="63">
        <f t="shared" si="170"/>
        <v>4637.8570128337433</v>
      </c>
      <c r="E449" s="71">
        <f t="shared" si="171"/>
        <v>8.6691099011656139</v>
      </c>
      <c r="G449" s="76">
        <f t="shared" si="172"/>
        <v>0.32606230166631822</v>
      </c>
      <c r="H449" s="63">
        <f t="shared" si="173"/>
        <v>4050.65218801622</v>
      </c>
      <c r="I449" s="63">
        <f t="shared" si="174"/>
        <v>4637.5643310155929</v>
      </c>
      <c r="J449" s="71">
        <f t="shared" si="175"/>
        <v>8.6425295774655684</v>
      </c>
      <c r="L449" s="76">
        <f t="shared" si="176"/>
        <v>0.30888124180854998</v>
      </c>
      <c r="M449" s="63">
        <f t="shared" si="177"/>
        <v>4050.3972538723251</v>
      </c>
      <c r="N449" s="63">
        <f t="shared" si="178"/>
        <v>4637.2716133085705</v>
      </c>
      <c r="O449" s="71">
        <f t="shared" si="179"/>
        <v>8.6173758923702088</v>
      </c>
    </row>
    <row r="450" spans="1:15" ht="13.5" customHeight="1">
      <c r="A450" s="108">
        <v>1050</v>
      </c>
      <c r="B450" s="83">
        <f t="shared" si="168"/>
        <v>0.35893327197835612</v>
      </c>
      <c r="C450" s="63">
        <f t="shared" si="169"/>
        <v>4152.8142803610617</v>
      </c>
      <c r="D450" s="63">
        <f t="shared" si="170"/>
        <v>4763.0008427242665</v>
      </c>
      <c r="E450" s="71">
        <f t="shared" si="171"/>
        <v>8.7655196815010772</v>
      </c>
      <c r="G450" s="76">
        <f t="shared" si="172"/>
        <v>0.3389767939720591</v>
      </c>
      <c r="H450" s="63">
        <f t="shared" si="173"/>
        <v>4152.5792454247057</v>
      </c>
      <c r="I450" s="63">
        <f t="shared" si="174"/>
        <v>4762.7374745744119</v>
      </c>
      <c r="J450" s="71">
        <f t="shared" si="175"/>
        <v>8.7389619502084805</v>
      </c>
      <c r="L450" s="76">
        <f t="shared" si="176"/>
        <v>0.32112099956030415</v>
      </c>
      <c r="M450" s="63">
        <f t="shared" si="177"/>
        <v>4152.3441831662813</v>
      </c>
      <c r="N450" s="63">
        <f t="shared" si="178"/>
        <v>4762.4740823308593</v>
      </c>
      <c r="O450" s="71">
        <f t="shared" si="179"/>
        <v>8.7138308666184408</v>
      </c>
    </row>
    <row r="451" spans="1:15" ht="13.5" customHeight="1">
      <c r="A451" s="108">
        <v>1100</v>
      </c>
      <c r="B451" s="83">
        <f t="shared" si="168"/>
        <v>0.37259141225329767</v>
      </c>
      <c r="C451" s="63">
        <f t="shared" si="169"/>
        <v>4256.2628177122251</v>
      </c>
      <c r="D451" s="63">
        <f t="shared" si="170"/>
        <v>4889.6682185428308</v>
      </c>
      <c r="E451" s="71">
        <f t="shared" si="171"/>
        <v>8.8594834437068304</v>
      </c>
      <c r="G451" s="76">
        <f t="shared" si="172"/>
        <v>0.35188081426091844</v>
      </c>
      <c r="H451" s="63">
        <f t="shared" si="173"/>
        <v>4256.0455146576905</v>
      </c>
      <c r="I451" s="63">
        <f t="shared" si="174"/>
        <v>4889.4309803273436</v>
      </c>
      <c r="J451" s="71">
        <f t="shared" si="175"/>
        <v>8.832945103452003</v>
      </c>
      <c r="L451" s="76">
        <f t="shared" si="176"/>
        <v>0.33335028155392071</v>
      </c>
      <c r="M451" s="63">
        <f t="shared" si="177"/>
        <v>4255.8281912963148</v>
      </c>
      <c r="N451" s="63">
        <f t="shared" si="178"/>
        <v>4889.1937262487636</v>
      </c>
      <c r="O451" s="71">
        <f t="shared" si="179"/>
        <v>8.8078334170122385</v>
      </c>
    </row>
    <row r="452" spans="1:15" ht="13.5" customHeight="1">
      <c r="A452" s="108">
        <v>1150</v>
      </c>
      <c r="B452" s="83">
        <f t="shared" si="168"/>
        <v>0.38624054116493733</v>
      </c>
      <c r="C452" s="63">
        <f t="shared" si="169"/>
        <v>4361.2104632452592</v>
      </c>
      <c r="D452" s="63">
        <f t="shared" si="170"/>
        <v>5017.8193832256529</v>
      </c>
      <c r="E452" s="71">
        <f t="shared" si="171"/>
        <v>8.9511477622747275</v>
      </c>
      <c r="G452" s="76">
        <f t="shared" si="172"/>
        <v>0.36477582064794389</v>
      </c>
      <c r="H452" s="63">
        <f t="shared" si="173"/>
        <v>4361.0090645538412</v>
      </c>
      <c r="I452" s="63">
        <f t="shared" si="174"/>
        <v>5017.6055417201405</v>
      </c>
      <c r="J452" s="71">
        <f t="shared" si="175"/>
        <v>8.9246261632563186</v>
      </c>
      <c r="L452" s="76">
        <f t="shared" si="176"/>
        <v>0.3455705471222984</v>
      </c>
      <c r="M452" s="63">
        <f t="shared" si="177"/>
        <v>4360.8076506085263</v>
      </c>
      <c r="N452" s="63">
        <f t="shared" si="178"/>
        <v>5017.3916901408938</v>
      </c>
      <c r="O452" s="71">
        <f t="shared" si="179"/>
        <v>8.8995312221984353</v>
      </c>
    </row>
    <row r="453" spans="1:15" ht="13.5" customHeight="1">
      <c r="A453" s="108">
        <v>1200</v>
      </c>
      <c r="B453" s="83">
        <f t="shared" si="168"/>
        <v>0.39988186911202706</v>
      </c>
      <c r="C453" s="63">
        <f t="shared" si="169"/>
        <v>4467.6098677674972</v>
      </c>
      <c r="D453" s="63">
        <f t="shared" si="170"/>
        <v>5147.4090452579439</v>
      </c>
      <c r="E453" s="71">
        <f t="shared" si="171"/>
        <v>9.0406401955066009</v>
      </c>
      <c r="G453" s="76">
        <f t="shared" si="172"/>
        <v>0.37766302434110838</v>
      </c>
      <c r="H453" s="63">
        <f t="shared" si="173"/>
        <v>4467.422795532796</v>
      </c>
      <c r="I453" s="63">
        <f t="shared" si="174"/>
        <v>5147.2162393467906</v>
      </c>
      <c r="J453" s="71">
        <f t="shared" si="175"/>
        <v>9.014133128135482</v>
      </c>
      <c r="L453" s="76">
        <f t="shared" si="176"/>
        <v>0.35778300828061343</v>
      </c>
      <c r="M453" s="63">
        <f t="shared" si="177"/>
        <v>4467.235711726039</v>
      </c>
      <c r="N453" s="63">
        <f t="shared" si="178"/>
        <v>5147.0234274592049</v>
      </c>
      <c r="O453" s="71">
        <f t="shared" si="179"/>
        <v>8.9890527215572948</v>
      </c>
    </row>
    <row r="454" spans="1:15" ht="13.5" customHeight="1">
      <c r="A454" s="108">
        <v>1250</v>
      </c>
      <c r="B454" s="83">
        <f t="shared" si="168"/>
        <v>0.41351640884601121</v>
      </c>
      <c r="C454" s="63">
        <f t="shared" si="169"/>
        <v>4575.4102837668961</v>
      </c>
      <c r="D454" s="63">
        <f t="shared" si="170"/>
        <v>5278.3881788051158</v>
      </c>
      <c r="E454" s="71">
        <f t="shared" si="171"/>
        <v>9.1280730283730804</v>
      </c>
      <c r="G454" s="76">
        <f t="shared" si="172"/>
        <v>0.39054343863521546</v>
      </c>
      <c r="H454" s="63">
        <f t="shared" si="173"/>
        <v>4575.2361677526014</v>
      </c>
      <c r="I454" s="63">
        <f t="shared" si="174"/>
        <v>5278.2143572959894</v>
      </c>
      <c r="J454" s="71">
        <f t="shared" si="175"/>
        <v>9.1015786376275152</v>
      </c>
      <c r="L454" s="76">
        <f t="shared" si="176"/>
        <v>0.36998867886533515</v>
      </c>
      <c r="M454" s="63">
        <f t="shared" si="177"/>
        <v>4575.0620428780785</v>
      </c>
      <c r="N454" s="63">
        <f t="shared" si="178"/>
        <v>5278.0405327222161</v>
      </c>
      <c r="O454" s="71">
        <f t="shared" si="179"/>
        <v>9.0765109096204863</v>
      </c>
    </row>
    <row r="455" spans="1:15" ht="13.5" customHeight="1">
      <c r="A455" s="108">
        <v>1300</v>
      </c>
      <c r="B455" s="83">
        <f t="shared" si="168"/>
        <v>0.42714501325599824</v>
      </c>
      <c r="C455" s="63">
        <f t="shared" si="169"/>
        <v>4684.5589479746732</v>
      </c>
      <c r="D455" s="63">
        <f t="shared" si="170"/>
        <v>5410.7054705098699</v>
      </c>
      <c r="E455" s="71">
        <f t="shared" si="171"/>
        <v>9.213546182087077</v>
      </c>
      <c r="G455" s="76">
        <f t="shared" si="172"/>
        <v>0.40341791678831201</v>
      </c>
      <c r="H455" s="63">
        <f t="shared" si="173"/>
        <v>4684.396592049844</v>
      </c>
      <c r="I455" s="63">
        <f t="shared" si="174"/>
        <v>5410.5488422688059</v>
      </c>
      <c r="J455" s="71">
        <f t="shared" si="175"/>
        <v>9.1870629009053211</v>
      </c>
      <c r="L455" s="76">
        <f t="shared" si="176"/>
        <v>0.38218841250202112</v>
      </c>
      <c r="M455" s="63">
        <f t="shared" si="177"/>
        <v>4684.2342292823523</v>
      </c>
      <c r="N455" s="63">
        <f t="shared" si="178"/>
        <v>5410.3922130361925</v>
      </c>
      <c r="O455" s="71">
        <f t="shared" si="179"/>
        <v>9.1620062838025191</v>
      </c>
    </row>
    <row r="456" spans="1:15" ht="13.5" customHeight="1">
      <c r="A456" s="108">
        <v>1350</v>
      </c>
      <c r="B456" s="83">
        <f t="shared" si="168"/>
        <v>0.44076840490487812</v>
      </c>
      <c r="C456" s="63">
        <f t="shared" si="169"/>
        <v>4795.0022033948208</v>
      </c>
      <c r="D456" s="63">
        <f t="shared" si="170"/>
        <v>5544.3084917331134</v>
      </c>
      <c r="E456" s="71">
        <f t="shared" si="171"/>
        <v>9.2971494962790135</v>
      </c>
      <c r="G456" s="76">
        <f t="shared" si="172"/>
        <v>0.41628718161629025</v>
      </c>
      <c r="H456" s="63">
        <f t="shared" si="173"/>
        <v>4794.8505584028189</v>
      </c>
      <c r="I456" s="63">
        <f t="shared" si="174"/>
        <v>5544.1674853121403</v>
      </c>
      <c r="J456" s="71">
        <f t="shared" si="175"/>
        <v>9.270675993237619</v>
      </c>
      <c r="L456" s="76">
        <f t="shared" si="176"/>
        <v>0.3943829322583543</v>
      </c>
      <c r="M456" s="63">
        <f t="shared" si="177"/>
        <v>4794.6989080833964</v>
      </c>
      <c r="N456" s="63">
        <f t="shared" si="178"/>
        <v>5544.026479374269</v>
      </c>
      <c r="O456" s="71">
        <f t="shared" si="179"/>
        <v>9.2456291551987952</v>
      </c>
    </row>
    <row r="457" spans="1:15" ht="13.5" customHeight="1">
      <c r="A457" s="108">
        <v>1400</v>
      </c>
      <c r="B457" s="83">
        <f t="shared" si="168"/>
        <v>0.45438719933736837</v>
      </c>
      <c r="C457" s="63">
        <f t="shared" si="169"/>
        <v>4906.6864165440438</v>
      </c>
      <c r="D457" s="63">
        <f t="shared" si="170"/>
        <v>5679.1446554175691</v>
      </c>
      <c r="E457" s="71">
        <f t="shared" si="171"/>
        <v>9.3789645339977152</v>
      </c>
      <c r="G457" s="76">
        <f t="shared" si="172"/>
        <v>0.42915184883887697</v>
      </c>
      <c r="H457" s="63">
        <f t="shared" si="173"/>
        <v>4906.5445581758922</v>
      </c>
      <c r="I457" s="63">
        <f t="shared" si="174"/>
        <v>5679.0178860858705</v>
      </c>
      <c r="J457" s="71">
        <f t="shared" si="175"/>
        <v>9.3524996718383928</v>
      </c>
      <c r="L457" s="76">
        <f t="shared" si="176"/>
        <v>0.40657285402803728</v>
      </c>
      <c r="M457" s="63">
        <f t="shared" si="177"/>
        <v>4906.402695628406</v>
      </c>
      <c r="N457" s="63">
        <f t="shared" si="178"/>
        <v>5678.8911182816764</v>
      </c>
      <c r="O457" s="71">
        <f t="shared" si="179"/>
        <v>9.3274614753159373</v>
      </c>
    </row>
    <row r="458" spans="1:15" ht="13.5" customHeight="1">
      <c r="A458" s="108">
        <v>1450</v>
      </c>
      <c r="B458" s="83">
        <f t="shared" si="168"/>
        <v>0.46800192363244719</v>
      </c>
      <c r="C458" s="63">
        <f t="shared" si="169"/>
        <v>5019.5587323499594</v>
      </c>
      <c r="D458" s="63">
        <f t="shared" si="170"/>
        <v>5815.1620025251204</v>
      </c>
      <c r="E458" s="71">
        <f t="shared" si="171"/>
        <v>9.4590660203876133</v>
      </c>
      <c r="G458" s="76">
        <f t="shared" si="172"/>
        <v>0.4420124456570112</v>
      </c>
      <c r="H458" s="63">
        <f t="shared" si="173"/>
        <v>5019.4258429545798</v>
      </c>
      <c r="I458" s="63">
        <f t="shared" si="174"/>
        <v>5815.0482451372</v>
      </c>
      <c r="J458" s="71">
        <f t="shared" si="175"/>
        <v>9.4326088228711829</v>
      </c>
      <c r="L458" s="76">
        <f t="shared" si="176"/>
        <v>0.41875870513308461</v>
      </c>
      <c r="M458" s="63">
        <f t="shared" si="177"/>
        <v>5019.2929502570132</v>
      </c>
      <c r="N458" s="63">
        <f t="shared" si="178"/>
        <v>5814.9344900098731</v>
      </c>
      <c r="O458" s="71">
        <f t="shared" si="179"/>
        <v>9.4075782914237269</v>
      </c>
    </row>
    <row r="459" spans="1:15" ht="13.5" customHeight="1">
      <c r="A459" s="109">
        <v>1500</v>
      </c>
      <c r="B459" s="84">
        <f t="shared" si="168"/>
        <v>0.48161303128739386</v>
      </c>
      <c r="C459" s="72">
        <f t="shared" si="169"/>
        <v>5133.5676993477964</v>
      </c>
      <c r="D459" s="72">
        <f t="shared" si="170"/>
        <v>5952.3098525363657</v>
      </c>
      <c r="E459" s="73">
        <f t="shared" si="171"/>
        <v>9.5375229976923546</v>
      </c>
      <c r="G459" s="77">
        <f t="shared" si="172"/>
        <v>0.45486942565348742</v>
      </c>
      <c r="H459" s="72">
        <f t="shared" si="173"/>
        <v>5133.4430528704988</v>
      </c>
      <c r="I459" s="72">
        <f t="shared" si="174"/>
        <v>5952.2080190467759</v>
      </c>
      <c r="J459" s="73">
        <f t="shared" si="175"/>
        <v>9.5110726229066263</v>
      </c>
      <c r="L459" s="77">
        <f t="shared" si="176"/>
        <v>0.43094093924104332</v>
      </c>
      <c r="M459" s="72">
        <f t="shared" si="177"/>
        <v>5133.3184037664296</v>
      </c>
      <c r="N459" s="72">
        <f t="shared" si="178"/>
        <v>5952.106188324412</v>
      </c>
      <c r="O459" s="73">
        <f t="shared" si="179"/>
        <v>9.486048914479964</v>
      </c>
    </row>
    <row r="462" spans="1:15" ht="35" thickBot="1">
      <c r="A462" s="106" t="s">
        <v>266</v>
      </c>
      <c r="B462" s="93" t="s">
        <v>273</v>
      </c>
      <c r="C462" s="94" t="s">
        <v>253</v>
      </c>
      <c r="D462" s="95" t="s">
        <v>254</v>
      </c>
      <c r="E462" s="96" t="s">
        <v>259</v>
      </c>
      <c r="F462" s="97"/>
      <c r="G462" s="98" t="s">
        <v>273</v>
      </c>
      <c r="H462" s="94" t="s">
        <v>253</v>
      </c>
      <c r="I462" s="95" t="s">
        <v>254</v>
      </c>
      <c r="J462" s="96" t="s">
        <v>259</v>
      </c>
      <c r="K462" s="97"/>
      <c r="L462" s="98" t="s">
        <v>273</v>
      </c>
      <c r="M462" s="94" t="s">
        <v>253</v>
      </c>
      <c r="N462" s="95" t="s">
        <v>254</v>
      </c>
      <c r="O462" s="96" t="s">
        <v>259</v>
      </c>
    </row>
    <row r="463" spans="1:15" ht="14.25" customHeight="1" thickBot="1">
      <c r="A463" s="69"/>
      <c r="B463" s="66" t="s">
        <v>274</v>
      </c>
      <c r="C463" s="67">
        <v>2000</v>
      </c>
      <c r="D463" s="66" t="s">
        <v>275</v>
      </c>
      <c r="E463" s="70">
        <f>Tsat_p(C463/100)</f>
        <v>212.38453531849029</v>
      </c>
      <c r="G463" s="74" t="s">
        <v>274</v>
      </c>
      <c r="H463" s="67">
        <v>2100</v>
      </c>
      <c r="I463" s="66" t="s">
        <v>275</v>
      </c>
      <c r="J463" s="70">
        <f>Tsat_p(H463/100)</f>
        <v>214.86509358874514</v>
      </c>
      <c r="L463" s="74" t="s">
        <v>274</v>
      </c>
      <c r="M463" s="67">
        <v>2200</v>
      </c>
      <c r="N463" s="66" t="s">
        <v>275</v>
      </c>
      <c r="O463" s="70">
        <f>Tsat_p(M463/100)</f>
        <v>217.25577842912793</v>
      </c>
    </row>
    <row r="464" spans="1:15" ht="14.25" customHeight="1" thickBot="1">
      <c r="A464" s="111" t="s">
        <v>276</v>
      </c>
      <c r="B464" s="110">
        <f>vV_p(C463/100)</f>
        <v>9.958054416889657E-2</v>
      </c>
      <c r="C464" s="68">
        <f>uV_p(C463/100)</f>
        <v>2599.2230519037212</v>
      </c>
      <c r="D464" s="68">
        <f>hV_p(C463/100)</f>
        <v>2798.3841402415142</v>
      </c>
      <c r="E464" s="78">
        <f>sV_p(C463/100)</f>
        <v>6.3391643771286583</v>
      </c>
      <c r="G464" s="75">
        <f>vV_p(H463/100)</f>
        <v>9.4933940861810534E-2</v>
      </c>
      <c r="H464" s="68">
        <f>uV_p(H463/100)</f>
        <v>2599.9981444451614</v>
      </c>
      <c r="I464" s="68">
        <f>hV_p(H463/100)</f>
        <v>2799.3594202549634</v>
      </c>
      <c r="J464" s="78">
        <f>sV_p(H463/100)</f>
        <v>6.3211954546706313</v>
      </c>
      <c r="L464" s="75">
        <f>vV_p(M463/100)</f>
        <v>9.069525957745056E-2</v>
      </c>
      <c r="M464" s="68">
        <f>uV_p(M463/100)</f>
        <v>2600.6731171761917</v>
      </c>
      <c r="N464" s="68">
        <f>hV_p(M463/100)</f>
        <v>2800.202688246583</v>
      </c>
      <c r="O464" s="79">
        <f>sV_p(M463/100)</f>
        <v>6.3039533076769363</v>
      </c>
    </row>
    <row r="465" spans="1:15" ht="14.25" customHeight="1">
      <c r="A465" s="108">
        <v>250</v>
      </c>
      <c r="B465" s="83">
        <f t="shared" ref="B465:B490" si="180">v_pT($C$463/100,$A465)</f>
        <v>0.11148400757335485</v>
      </c>
      <c r="C465" s="63">
        <f t="shared" ref="C465:C490" si="181">u_pT($C$463/100,$A465)</f>
        <v>2680.2633739704215</v>
      </c>
      <c r="D465" s="63">
        <f t="shared" ref="D465:D490" si="182">h_pt($C$463/100,$A465)</f>
        <v>2903.2313891171316</v>
      </c>
      <c r="E465" s="71">
        <f t="shared" ref="E465:E490" si="183">s_pT($C$463/100,$A465)</f>
        <v>6.547418142543143</v>
      </c>
      <c r="G465" s="76">
        <f t="shared" ref="G465:G490" si="184">v_pT($H$463/100,$A465)</f>
        <v>0.10567810980967079</v>
      </c>
      <c r="H465" s="63">
        <f t="shared" ref="H465:H490" si="185">u_pT($H$463/100,$A465)</f>
        <v>2676.9724678366442</v>
      </c>
      <c r="I465" s="63">
        <f t="shared" ref="I465:I490" si="186">h_pt($H$463/100,$A465)</f>
        <v>2898.8964984369527</v>
      </c>
      <c r="J465" s="71">
        <f t="shared" ref="J465:J490" si="187">s_pT($H$463/100,$A465)</f>
        <v>6.5183856864366856</v>
      </c>
      <c r="L465" s="76">
        <f t="shared" ref="L465:L490" si="188">v_pT($M$463/100,$A465)</f>
        <v>0.10039393459498852</v>
      </c>
      <c r="M465" s="63">
        <f t="shared" ref="M465:M490" si="189">u_pT($M$463/100,$A465)</f>
        <v>2673.6279234306094</v>
      </c>
      <c r="N465" s="63">
        <f t="shared" ref="N465:N490" si="190">h_pt($M$463/100,$A465)</f>
        <v>2894.4945795395843</v>
      </c>
      <c r="O465" s="71">
        <f t="shared" ref="O465:O490" si="191">s_pT($M$463/100,$A465)</f>
        <v>6.4902838474415416</v>
      </c>
    </row>
    <row r="466" spans="1:15" ht="14.25" customHeight="1">
      <c r="A466" s="108">
        <v>300</v>
      </c>
      <c r="B466" s="83">
        <f t="shared" si="180"/>
        <v>0.12550117792410034</v>
      </c>
      <c r="C466" s="63">
        <f t="shared" si="181"/>
        <v>2773.2495199135446</v>
      </c>
      <c r="D466" s="63">
        <f t="shared" si="182"/>
        <v>3024.2518757617449</v>
      </c>
      <c r="E466" s="71">
        <f t="shared" si="183"/>
        <v>6.768515327897763</v>
      </c>
      <c r="G466" s="76">
        <f t="shared" si="184"/>
        <v>0.11918016905827553</v>
      </c>
      <c r="H466" s="63">
        <f t="shared" si="185"/>
        <v>2771.0984494252643</v>
      </c>
      <c r="I466" s="63">
        <f t="shared" si="186"/>
        <v>3021.3768044476437</v>
      </c>
      <c r="J466" s="71">
        <f t="shared" si="187"/>
        <v>6.7421626812281996</v>
      </c>
      <c r="L466" s="76">
        <f t="shared" si="188"/>
        <v>0.11343149847362788</v>
      </c>
      <c r="M466" s="63">
        <f t="shared" si="189"/>
        <v>2768.9276831035208</v>
      </c>
      <c r="N466" s="63">
        <f t="shared" si="190"/>
        <v>3018.4769797455024</v>
      </c>
      <c r="O466" s="71">
        <f t="shared" si="191"/>
        <v>6.7168185810723546</v>
      </c>
    </row>
    <row r="467" spans="1:15" ht="14.25" customHeight="1">
      <c r="A467" s="108">
        <v>350</v>
      </c>
      <c r="B467" s="83">
        <f t="shared" si="180"/>
        <v>0.13859443285482081</v>
      </c>
      <c r="C467" s="63">
        <f t="shared" si="181"/>
        <v>2860.4523491516229</v>
      </c>
      <c r="D467" s="63">
        <f t="shared" si="182"/>
        <v>3137.6412148612649</v>
      </c>
      <c r="E467" s="71">
        <f t="shared" si="183"/>
        <v>6.9582444130785168</v>
      </c>
      <c r="G467" s="76">
        <f t="shared" si="184"/>
        <v>0.13173657679901071</v>
      </c>
      <c r="H467" s="63">
        <f t="shared" si="185"/>
        <v>2858.8858189719299</v>
      </c>
      <c r="I467" s="63">
        <f t="shared" si="186"/>
        <v>3135.5326302498529</v>
      </c>
      <c r="J467" s="71">
        <f t="shared" si="187"/>
        <v>6.9331789104620363</v>
      </c>
      <c r="L467" s="76">
        <f t="shared" si="188"/>
        <v>0.1255011484030083</v>
      </c>
      <c r="M467" s="63">
        <f t="shared" si="189"/>
        <v>2857.310844268904</v>
      </c>
      <c r="N467" s="63">
        <f t="shared" si="190"/>
        <v>3133.4133707555225</v>
      </c>
      <c r="O467" s="71">
        <f t="shared" si="191"/>
        <v>6.9091456596247465</v>
      </c>
    </row>
    <row r="468" spans="1:15" ht="14.25" customHeight="1">
      <c r="A468" s="108">
        <v>400</v>
      </c>
      <c r="B468" s="83">
        <f t="shared" si="180"/>
        <v>0.15120803671136404</v>
      </c>
      <c r="C468" s="63">
        <f t="shared" si="181"/>
        <v>2945.8110026144664</v>
      </c>
      <c r="D468" s="63">
        <f t="shared" si="182"/>
        <v>3248.2270760371948</v>
      </c>
      <c r="E468" s="71">
        <f t="shared" si="183"/>
        <v>7.1289616923872101</v>
      </c>
      <c r="G468" s="76">
        <f t="shared" si="184"/>
        <v>0.14380592579784382</v>
      </c>
      <c r="H468" s="63">
        <f t="shared" si="185"/>
        <v>2944.5921537943186</v>
      </c>
      <c r="I468" s="63">
        <f t="shared" si="186"/>
        <v>3246.5845979697906</v>
      </c>
      <c r="J468" s="71">
        <f t="shared" si="187"/>
        <v>7.1046176949359268</v>
      </c>
      <c r="L468" s="76">
        <f t="shared" si="188"/>
        <v>0.13707624174952879</v>
      </c>
      <c r="M468" s="63">
        <f t="shared" si="189"/>
        <v>2943.3693660484</v>
      </c>
      <c r="N468" s="63">
        <f t="shared" si="190"/>
        <v>3244.9370978973634</v>
      </c>
      <c r="O468" s="71">
        <f t="shared" si="191"/>
        <v>7.081314723394998</v>
      </c>
    </row>
    <row r="469" spans="1:15" ht="14.25" customHeight="1">
      <c r="A469" s="108">
        <v>450</v>
      </c>
      <c r="B469" s="83">
        <f t="shared" si="180"/>
        <v>0.16353708421144206</v>
      </c>
      <c r="C469" s="63">
        <f t="shared" si="181"/>
        <v>3030.977705433344</v>
      </c>
      <c r="D469" s="63">
        <f t="shared" si="182"/>
        <v>3358.0518738562282</v>
      </c>
      <c r="E469" s="71">
        <f t="shared" si="183"/>
        <v>7.2863386342922265</v>
      </c>
      <c r="G469" s="76">
        <f t="shared" si="184"/>
        <v>0.15558787266096158</v>
      </c>
      <c r="H469" s="63">
        <f t="shared" si="185"/>
        <v>3029.9898080774774</v>
      </c>
      <c r="I469" s="63">
        <f t="shared" si="186"/>
        <v>3356.724340665497</v>
      </c>
      <c r="J469" s="71">
        <f t="shared" si="187"/>
        <v>7.2624468831893898</v>
      </c>
      <c r="L469" s="76">
        <f t="shared" si="188"/>
        <v>0.14836105667771782</v>
      </c>
      <c r="M469" s="63">
        <f t="shared" si="189"/>
        <v>3028.9999111426241</v>
      </c>
      <c r="N469" s="63">
        <f t="shared" si="190"/>
        <v>3355.3942358336035</v>
      </c>
      <c r="O469" s="71">
        <f t="shared" si="191"/>
        <v>7.2395996858800133</v>
      </c>
    </row>
    <row r="470" spans="1:15" ht="14.25" customHeight="1">
      <c r="A470" s="108">
        <v>500</v>
      </c>
      <c r="B470" s="83">
        <f t="shared" si="180"/>
        <v>0.17568039295542739</v>
      </c>
      <c r="C470" s="63">
        <f t="shared" si="181"/>
        <v>3116.7324415121607</v>
      </c>
      <c r="D470" s="63">
        <f t="shared" si="182"/>
        <v>3468.0932274230154</v>
      </c>
      <c r="E470" s="71">
        <f t="shared" si="183"/>
        <v>7.433474073755562</v>
      </c>
      <c r="G470" s="76">
        <f t="shared" si="184"/>
        <v>0.16718289812457651</v>
      </c>
      <c r="H470" s="63">
        <f t="shared" si="185"/>
        <v>3115.9104116628191</v>
      </c>
      <c r="I470" s="63">
        <f t="shared" si="186"/>
        <v>3466.9944977244299</v>
      </c>
      <c r="J470" s="71">
        <f t="shared" si="187"/>
        <v>7.409888758860788</v>
      </c>
      <c r="L470" s="76">
        <f t="shared" si="188"/>
        <v>0.15945775576407525</v>
      </c>
      <c r="M470" s="63">
        <f t="shared" si="189"/>
        <v>3115.0872741587332</v>
      </c>
      <c r="N470" s="63">
        <f t="shared" si="190"/>
        <v>3465.8943368396986</v>
      </c>
      <c r="O470" s="71">
        <f t="shared" si="191"/>
        <v>7.3873495288209741</v>
      </c>
    </row>
    <row r="471" spans="1:15" ht="14.25" customHeight="1">
      <c r="A471" s="108">
        <v>550</v>
      </c>
      <c r="B471" s="83">
        <f t="shared" si="180"/>
        <v>0.18769437148567655</v>
      </c>
      <c r="C471" s="63">
        <f t="shared" si="181"/>
        <v>3203.4868652029686</v>
      </c>
      <c r="D471" s="63">
        <f t="shared" si="182"/>
        <v>3578.8756081743222</v>
      </c>
      <c r="E471" s="71">
        <f t="shared" si="183"/>
        <v>7.572312403425058</v>
      </c>
      <c r="G471" s="76">
        <f t="shared" si="184"/>
        <v>0.17864806250753693</v>
      </c>
      <c r="H471" s="63">
        <f t="shared" si="185"/>
        <v>3202.7901923319973</v>
      </c>
      <c r="I471" s="63">
        <f t="shared" si="186"/>
        <v>3577.9511235978248</v>
      </c>
      <c r="J471" s="71">
        <f t="shared" si="187"/>
        <v>7.5489457613100628</v>
      </c>
      <c r="L471" s="76">
        <f t="shared" si="188"/>
        <v>0.1704240581292156</v>
      </c>
      <c r="M471" s="63">
        <f t="shared" si="189"/>
        <v>3202.0928502105112</v>
      </c>
      <c r="N471" s="63">
        <f t="shared" si="190"/>
        <v>3577.025778094785</v>
      </c>
      <c r="O471" s="71">
        <f t="shared" si="191"/>
        <v>7.5266259211941913</v>
      </c>
    </row>
    <row r="472" spans="1:15" ht="14.25" customHeight="1">
      <c r="A472" s="108">
        <v>600</v>
      </c>
      <c r="B472" s="83">
        <f t="shared" si="180"/>
        <v>0.19961437403141499</v>
      </c>
      <c r="C472" s="63">
        <f t="shared" si="181"/>
        <v>3291.4801642115149</v>
      </c>
      <c r="D472" s="63">
        <f t="shared" si="182"/>
        <v>3690.7089122743446</v>
      </c>
      <c r="E472" s="71">
        <f t="shared" si="183"/>
        <v>7.7041994379167251</v>
      </c>
      <c r="G472" s="76">
        <f t="shared" si="184"/>
        <v>0.19001899394117192</v>
      </c>
      <c r="H472" s="63">
        <f t="shared" si="185"/>
        <v>3290.8813305912113</v>
      </c>
      <c r="I472" s="63">
        <f t="shared" si="186"/>
        <v>3689.9212178676721</v>
      </c>
      <c r="J472" s="71">
        <f t="shared" si="187"/>
        <v>7.6809943056651191</v>
      </c>
      <c r="L472" s="76">
        <f t="shared" si="188"/>
        <v>0.18129586855689897</v>
      </c>
      <c r="M472" s="63">
        <f t="shared" si="189"/>
        <v>3290.2820569820201</v>
      </c>
      <c r="N472" s="63">
        <f t="shared" si="190"/>
        <v>3689.1329678071984</v>
      </c>
      <c r="O472" s="71">
        <f t="shared" si="191"/>
        <v>7.65883633648561</v>
      </c>
    </row>
    <row r="473" spans="1:15" ht="14.25" customHeight="1">
      <c r="A473" s="108">
        <v>650</v>
      </c>
      <c r="B473" s="83">
        <f t="shared" si="180"/>
        <v>0.21146409970871802</v>
      </c>
      <c r="C473" s="63">
        <f t="shared" si="181"/>
        <v>3380.8606659533866</v>
      </c>
      <c r="D473" s="63">
        <f t="shared" si="182"/>
        <v>3803.7888653708228</v>
      </c>
      <c r="E473" s="71">
        <f t="shared" si="183"/>
        <v>7.8301283406483746</v>
      </c>
      <c r="G473" s="76">
        <f t="shared" si="184"/>
        <v>0.20131951514275195</v>
      </c>
      <c r="H473" s="63">
        <f t="shared" si="185"/>
        <v>3380.3397731309483</v>
      </c>
      <c r="I473" s="63">
        <f t="shared" si="186"/>
        <v>3803.1107549307276</v>
      </c>
      <c r="J473" s="71">
        <f t="shared" si="187"/>
        <v>7.8070453716293748</v>
      </c>
      <c r="L473" s="76">
        <f t="shared" si="188"/>
        <v>0.19209713447380503</v>
      </c>
      <c r="M473" s="63">
        <f t="shared" si="189"/>
        <v>3379.8185669289333</v>
      </c>
      <c r="N473" s="63">
        <f t="shared" si="190"/>
        <v>3802.4322627713045</v>
      </c>
      <c r="O473" s="71">
        <f t="shared" si="191"/>
        <v>7.7850097598666315</v>
      </c>
    </row>
    <row r="474" spans="1:15" ht="14.25" customHeight="1">
      <c r="A474" s="108">
        <v>700</v>
      </c>
      <c r="B474" s="83">
        <f t="shared" si="180"/>
        <v>0.22326018771724582</v>
      </c>
      <c r="C474" s="63">
        <f t="shared" si="181"/>
        <v>3471.7231933866506</v>
      </c>
      <c r="D474" s="63">
        <f t="shared" si="182"/>
        <v>3918.2435688211422</v>
      </c>
      <c r="E474" s="71">
        <f t="shared" si="183"/>
        <v>7.9508634357442274</v>
      </c>
      <c r="G474" s="76">
        <f t="shared" si="184"/>
        <v>0.21256632480896628</v>
      </c>
      <c r="H474" s="63">
        <f t="shared" si="185"/>
        <v>3471.2652353863368</v>
      </c>
      <c r="I474" s="63">
        <f t="shared" si="186"/>
        <v>3917.6545174851667</v>
      </c>
      <c r="J474" s="71">
        <f t="shared" si="187"/>
        <v>7.9278745009651743</v>
      </c>
      <c r="L474" s="76">
        <f t="shared" si="188"/>
        <v>0.20284461454698868</v>
      </c>
      <c r="M474" s="63">
        <f t="shared" si="189"/>
        <v>3470.8070378798097</v>
      </c>
      <c r="N474" s="63">
        <f t="shared" si="190"/>
        <v>3917.0651898831857</v>
      </c>
      <c r="O474" s="71">
        <f t="shared" si="191"/>
        <v>7.9059330349149386</v>
      </c>
    </row>
    <row r="475" spans="1:15" ht="14.25" customHeight="1">
      <c r="A475" s="108">
        <v>750</v>
      </c>
      <c r="B475" s="83">
        <f t="shared" si="180"/>
        <v>0.23501469891904372</v>
      </c>
      <c r="C475" s="63">
        <f t="shared" si="181"/>
        <v>3564.1291441704511</v>
      </c>
      <c r="D475" s="63">
        <f t="shared" si="182"/>
        <v>4034.1585420085389</v>
      </c>
      <c r="E475" s="71">
        <f t="shared" si="183"/>
        <v>8.0670112936964156</v>
      </c>
      <c r="G475" s="76">
        <f t="shared" si="184"/>
        <v>0.22377151376195689</v>
      </c>
      <c r="H475" s="63">
        <f t="shared" si="185"/>
        <v>3563.7224875613924</v>
      </c>
      <c r="I475" s="63">
        <f t="shared" si="186"/>
        <v>4033.6426664615019</v>
      </c>
      <c r="J475" s="71">
        <f t="shared" si="187"/>
        <v>8.0440957443130774</v>
      </c>
      <c r="L475" s="76">
        <f t="shared" si="188"/>
        <v>0.213550429785133</v>
      </c>
      <c r="M475" s="63">
        <f t="shared" si="189"/>
        <v>3563.31563813309</v>
      </c>
      <c r="N475" s="63">
        <f t="shared" si="190"/>
        <v>4033.126583660382</v>
      </c>
      <c r="O475" s="71">
        <f t="shared" si="191"/>
        <v>8.0222277329210474</v>
      </c>
    </row>
    <row r="476" spans="1:15" ht="14.25" customHeight="1">
      <c r="A476" s="108">
        <v>800</v>
      </c>
      <c r="B476" s="83">
        <f t="shared" si="180"/>
        <v>0.2467365762659606</v>
      </c>
      <c r="C476" s="63">
        <f t="shared" si="181"/>
        <v>3658.1202986985822</v>
      </c>
      <c r="D476" s="63">
        <f t="shared" si="182"/>
        <v>4151.5934512305039</v>
      </c>
      <c r="E476" s="71">
        <f t="shared" si="183"/>
        <v>8.1790668616119397</v>
      </c>
      <c r="G476" s="76">
        <f t="shared" si="184"/>
        <v>0.23494404021983739</v>
      </c>
      <c r="H476" s="63">
        <f t="shared" si="185"/>
        <v>3657.7557561390672</v>
      </c>
      <c r="I476" s="63">
        <f t="shared" si="186"/>
        <v>4151.138240600726</v>
      </c>
      <c r="J476" s="71">
        <f t="shared" si="187"/>
        <v>8.1562092434990792</v>
      </c>
      <c r="L476" s="76">
        <f t="shared" si="188"/>
        <v>0.22422355379933362</v>
      </c>
      <c r="M476" s="63">
        <f t="shared" si="189"/>
        <v>3657.3910545845001</v>
      </c>
      <c r="N476" s="63">
        <f t="shared" si="190"/>
        <v>4150.6828729430345</v>
      </c>
      <c r="O476" s="71">
        <f t="shared" si="191"/>
        <v>8.1343992113535855</v>
      </c>
    </row>
    <row r="477" spans="1:15" ht="14.25" customHeight="1">
      <c r="A477" s="108">
        <v>850</v>
      </c>
      <c r="B477" s="83">
        <f t="shared" si="180"/>
        <v>0.25843808350646597</v>
      </c>
      <c r="C477" s="63">
        <f t="shared" si="181"/>
        <v>3753.7351943792437</v>
      </c>
      <c r="D477" s="63">
        <f t="shared" si="182"/>
        <v>4270.6113613921761</v>
      </c>
      <c r="E477" s="71">
        <f t="shared" si="183"/>
        <v>8.2874474167633387</v>
      </c>
      <c r="G477" s="76">
        <f t="shared" si="184"/>
        <v>0.24609602238891715</v>
      </c>
      <c r="H477" s="63">
        <f t="shared" si="185"/>
        <v>3753.4034514678906</v>
      </c>
      <c r="I477" s="63">
        <f t="shared" si="186"/>
        <v>4270.2050984846164</v>
      </c>
      <c r="J477" s="71">
        <f t="shared" si="187"/>
        <v>8.2646339609836197</v>
      </c>
      <c r="L477" s="76">
        <f t="shared" si="188"/>
        <v>0.23487596178465572</v>
      </c>
      <c r="M477" s="63">
        <f t="shared" si="189"/>
        <v>3753.071607192443</v>
      </c>
      <c r="N477" s="63">
        <f t="shared" si="190"/>
        <v>4269.7987231186862</v>
      </c>
      <c r="O477" s="71">
        <f t="shared" si="191"/>
        <v>8.2428681452390169</v>
      </c>
    </row>
    <row r="478" spans="1:15" ht="14.25" customHeight="1">
      <c r="A478" s="108">
        <v>900</v>
      </c>
      <c r="B478" s="83">
        <f t="shared" si="180"/>
        <v>0.27011436556511093</v>
      </c>
      <c r="C478" s="63">
        <f t="shared" si="181"/>
        <v>3850.9386431819439</v>
      </c>
      <c r="D478" s="63">
        <f t="shared" si="182"/>
        <v>4391.1673743121655</v>
      </c>
      <c r="E478" s="71">
        <f t="shared" si="183"/>
        <v>8.392459298393991</v>
      </c>
      <c r="G478" s="76">
        <f t="shared" si="184"/>
        <v>0.25722290648688606</v>
      </c>
      <c r="H478" s="63">
        <f t="shared" si="185"/>
        <v>3850.6358468301423</v>
      </c>
      <c r="I478" s="63">
        <f t="shared" si="186"/>
        <v>4390.8039504526032</v>
      </c>
      <c r="J478" s="71">
        <f t="shared" si="187"/>
        <v>8.3696831782286782</v>
      </c>
      <c r="L478" s="76">
        <f t="shared" si="188"/>
        <v>0.24550339638665533</v>
      </c>
      <c r="M478" s="63">
        <f t="shared" si="189"/>
        <v>3850.3329789368668</v>
      </c>
      <c r="N478" s="63">
        <f t="shared" si="190"/>
        <v>4390.4404509875085</v>
      </c>
      <c r="O478" s="71">
        <f t="shared" si="191"/>
        <v>8.3479547302479791</v>
      </c>
    </row>
    <row r="479" spans="1:15" ht="14.25" customHeight="1">
      <c r="A479" s="108">
        <v>950</v>
      </c>
      <c r="B479" s="83">
        <f t="shared" si="180"/>
        <v>0.28177353895829943</v>
      </c>
      <c r="C479" s="63">
        <f t="shared" si="181"/>
        <v>3949.7442663305978</v>
      </c>
      <c r="D479" s="63">
        <f t="shared" si="182"/>
        <v>4513.2913442471972</v>
      </c>
      <c r="E479" s="71">
        <f t="shared" si="183"/>
        <v>8.4943966519996383</v>
      </c>
      <c r="G479" s="76">
        <f t="shared" si="184"/>
        <v>0.26833266891052499</v>
      </c>
      <c r="H479" s="63">
        <f t="shared" si="185"/>
        <v>3949.4668529973751</v>
      </c>
      <c r="I479" s="63">
        <f t="shared" si="186"/>
        <v>4512.965457709478</v>
      </c>
      <c r="J479" s="71">
        <f t="shared" si="187"/>
        <v>8.4716518798181344</v>
      </c>
      <c r="L479" s="76">
        <f t="shared" si="188"/>
        <v>0.25611369633386843</v>
      </c>
      <c r="M479" s="63">
        <f t="shared" si="189"/>
        <v>3949.1893884313063</v>
      </c>
      <c r="N479" s="63">
        <f t="shared" si="190"/>
        <v>4512.6395203658167</v>
      </c>
      <c r="O479" s="71">
        <f t="shared" si="191"/>
        <v>8.4499548005504455</v>
      </c>
    </row>
    <row r="480" spans="1:15" ht="14.25" customHeight="1">
      <c r="A480" s="108">
        <v>1000</v>
      </c>
      <c r="B480" s="83">
        <f t="shared" si="180"/>
        <v>0.29341828891491378</v>
      </c>
      <c r="C480" s="63">
        <f t="shared" si="181"/>
        <v>4050.1422825449845</v>
      </c>
      <c r="D480" s="63">
        <f t="shared" si="182"/>
        <v>4636.978860374812</v>
      </c>
      <c r="E480" s="71">
        <f t="shared" si="183"/>
        <v>8.5935024198628192</v>
      </c>
      <c r="G480" s="76">
        <f t="shared" si="184"/>
        <v>0.27942799944869268</v>
      </c>
      <c r="H480" s="63">
        <f t="shared" si="185"/>
        <v>4049.8872740341972</v>
      </c>
      <c r="I480" s="63">
        <f t="shared" si="186"/>
        <v>4636.6860728764523</v>
      </c>
      <c r="J480" s="71">
        <f t="shared" si="187"/>
        <v>8.5707841805886904</v>
      </c>
      <c r="L480" s="76">
        <f t="shared" si="188"/>
        <v>0.2667095559707548</v>
      </c>
      <c r="M480" s="63">
        <f t="shared" si="189"/>
        <v>4049.6322283399631</v>
      </c>
      <c r="N480" s="63">
        <f t="shared" si="190"/>
        <v>4636.3932514756243</v>
      </c>
      <c r="O480" s="71">
        <f t="shared" si="191"/>
        <v>8.5491136477900422</v>
      </c>
    </row>
    <row r="481" spans="1:15" ht="14.25" customHeight="1">
      <c r="A481" s="108">
        <v>1050</v>
      </c>
      <c r="B481" s="83">
        <f t="shared" si="180"/>
        <v>0.30505078651042888</v>
      </c>
      <c r="C481" s="63">
        <f t="shared" si="181"/>
        <v>4152.1090935857874</v>
      </c>
      <c r="D481" s="63">
        <f t="shared" si="182"/>
        <v>4762.2106666066456</v>
      </c>
      <c r="E481" s="71">
        <f t="shared" si="183"/>
        <v>8.6899800046764053</v>
      </c>
      <c r="G481" s="76">
        <f t="shared" si="184"/>
        <v>0.29051107206265875</v>
      </c>
      <c r="H481" s="63">
        <f t="shared" si="185"/>
        <v>4151.873976683225</v>
      </c>
      <c r="I481" s="63">
        <f t="shared" si="186"/>
        <v>4761.9472280148084</v>
      </c>
      <c r="J481" s="71">
        <f t="shared" si="187"/>
        <v>8.6672843849898147</v>
      </c>
      <c r="L481" s="76">
        <f t="shared" si="188"/>
        <v>0.27729315214081468</v>
      </c>
      <c r="M481" s="63">
        <f t="shared" si="189"/>
        <v>4151.6388324585932</v>
      </c>
      <c r="N481" s="63">
        <f t="shared" si="190"/>
        <v>4761.6837671683852</v>
      </c>
      <c r="O481" s="71">
        <f t="shared" si="191"/>
        <v>8.6456364807630575</v>
      </c>
    </row>
    <row r="482" spans="1:15" ht="14.25" customHeight="1">
      <c r="A482" s="108">
        <v>1100</v>
      </c>
      <c r="B482" s="83">
        <f t="shared" si="180"/>
        <v>0.31667280462410002</v>
      </c>
      <c r="C482" s="63">
        <f t="shared" si="181"/>
        <v>4255.6108476280961</v>
      </c>
      <c r="D482" s="63">
        <f t="shared" si="182"/>
        <v>4888.9564568762962</v>
      </c>
      <c r="E482" s="71">
        <f t="shared" si="183"/>
        <v>8.784001958300454</v>
      </c>
      <c r="G482" s="76">
        <f t="shared" si="184"/>
        <v>0.30158366148862426</v>
      </c>
      <c r="H482" s="63">
        <f t="shared" si="185"/>
        <v>4255.3934836530361</v>
      </c>
      <c r="I482" s="63">
        <f t="shared" si="186"/>
        <v>4888.7191727791478</v>
      </c>
      <c r="J482" s="71">
        <f t="shared" si="187"/>
        <v>8.7613257478915703</v>
      </c>
      <c r="L482" s="76">
        <f t="shared" si="188"/>
        <v>0.28786626143426741</v>
      </c>
      <c r="M482" s="63">
        <f t="shared" si="189"/>
        <v>4255.176099371135</v>
      </c>
      <c r="N482" s="63">
        <f t="shared" si="190"/>
        <v>4888.4818745265229</v>
      </c>
      <c r="O482" s="71">
        <f t="shared" si="191"/>
        <v>8.7396972589574435</v>
      </c>
    </row>
    <row r="483" spans="1:15" ht="14.25" customHeight="1">
      <c r="A483" s="108">
        <v>1150</v>
      </c>
      <c r="B483" s="83">
        <f t="shared" si="180"/>
        <v>0.32828580380425498</v>
      </c>
      <c r="C483" s="63">
        <f t="shared" si="181"/>
        <v>4360.6062214093145</v>
      </c>
      <c r="D483" s="63">
        <f t="shared" si="182"/>
        <v>5017.1778290178254</v>
      </c>
      <c r="E483" s="71">
        <f t="shared" si="183"/>
        <v>8.8757165129858802</v>
      </c>
      <c r="G483" s="76">
        <f t="shared" si="184"/>
        <v>0.31264722948792389</v>
      </c>
      <c r="H483" s="63">
        <f t="shared" si="185"/>
        <v>4360.4047769562058</v>
      </c>
      <c r="I483" s="63">
        <f t="shared" si="186"/>
        <v>5016.9639588808459</v>
      </c>
      <c r="J483" s="71">
        <f t="shared" si="187"/>
        <v>8.8530570561654525</v>
      </c>
      <c r="L483" s="76">
        <f t="shared" si="188"/>
        <v>0.29843034682303154</v>
      </c>
      <c r="M483" s="63">
        <f t="shared" si="189"/>
        <v>4360.2033172491983</v>
      </c>
      <c r="N483" s="63">
        <f t="shared" si="190"/>
        <v>5016.7500802598679</v>
      </c>
      <c r="O483" s="71">
        <f t="shared" si="191"/>
        <v>8.8314453248808942</v>
      </c>
    </row>
    <row r="484" spans="1:15" ht="14.25" customHeight="1">
      <c r="A484" s="108">
        <v>1200</v>
      </c>
      <c r="B484" s="83">
        <f t="shared" si="180"/>
        <v>0.33989099687125424</v>
      </c>
      <c r="C484" s="63">
        <f t="shared" si="181"/>
        <v>4467.0486163472269</v>
      </c>
      <c r="D484" s="63">
        <f t="shared" si="182"/>
        <v>5146.8306100897353</v>
      </c>
      <c r="E484" s="71">
        <f t="shared" si="183"/>
        <v>8.9652525496324138</v>
      </c>
      <c r="G484" s="76">
        <f t="shared" si="184"/>
        <v>0.3237029896840834</v>
      </c>
      <c r="H484" s="63">
        <f t="shared" si="185"/>
        <v>4466.8615093963608</v>
      </c>
      <c r="I484" s="63">
        <f t="shared" si="186"/>
        <v>5146.637787732936</v>
      </c>
      <c r="J484" s="71">
        <f t="shared" si="187"/>
        <v>8.9426076328832114</v>
      </c>
      <c r="L484" s="76">
        <f t="shared" si="188"/>
        <v>0.3089866227317804</v>
      </c>
      <c r="M484" s="63">
        <f t="shared" si="189"/>
        <v>4466.6743908734397</v>
      </c>
      <c r="N484" s="63">
        <f t="shared" si="190"/>
        <v>5146.4449608833575</v>
      </c>
      <c r="O484" s="71">
        <f t="shared" si="191"/>
        <v>8.9210104444289993</v>
      </c>
    </row>
    <row r="485" spans="1:15" ht="14.25" customHeight="1">
      <c r="A485" s="108">
        <v>1250</v>
      </c>
      <c r="B485" s="83">
        <f t="shared" si="180"/>
        <v>0.35148939820154063</v>
      </c>
      <c r="C485" s="63">
        <f t="shared" si="181"/>
        <v>4574.88790914333</v>
      </c>
      <c r="D485" s="63">
        <f t="shared" si="182"/>
        <v>5277.866705546412</v>
      </c>
      <c r="E485" s="71">
        <f t="shared" si="183"/>
        <v>9.0527234181910412</v>
      </c>
      <c r="G485" s="76">
        <f t="shared" si="184"/>
        <v>0.33475195699182686</v>
      </c>
      <c r="H485" s="63">
        <f t="shared" si="185"/>
        <v>4574.7137665483542</v>
      </c>
      <c r="I485" s="63">
        <f t="shared" si="186"/>
        <v>5277.6928762311909</v>
      </c>
      <c r="J485" s="71">
        <f t="shared" si="187"/>
        <v>9.0300911838402307</v>
      </c>
      <c r="L485" s="76">
        <f t="shared" si="188"/>
        <v>0.31953610461182613</v>
      </c>
      <c r="M485" s="63">
        <f t="shared" si="189"/>
        <v>4574.539615093151</v>
      </c>
      <c r="N485" s="63">
        <f t="shared" si="190"/>
        <v>5277.5190452391689</v>
      </c>
      <c r="O485" s="71">
        <f t="shared" si="191"/>
        <v>9.0085066796660431</v>
      </c>
    </row>
    <row r="486" spans="1:15" ht="14.25" customHeight="1">
      <c r="A486" s="108">
        <v>1300</v>
      </c>
      <c r="B486" s="83">
        <f t="shared" si="180"/>
        <v>0.36308186178675422</v>
      </c>
      <c r="C486" s="63">
        <f t="shared" si="181"/>
        <v>4684.0718596721972</v>
      </c>
      <c r="D486" s="63">
        <f t="shared" si="182"/>
        <v>5410.235583245706</v>
      </c>
      <c r="E486" s="71">
        <f t="shared" si="183"/>
        <v>9.1382299045990205</v>
      </c>
      <c r="G486" s="76">
        <f t="shared" si="184"/>
        <v>0.34579498576744855</v>
      </c>
      <c r="H486" s="63">
        <f t="shared" si="185"/>
        <v>4683.9094832193787</v>
      </c>
      <c r="I486" s="63">
        <f t="shared" si="186"/>
        <v>5410.0789533310217</v>
      </c>
      <c r="J486" s="71">
        <f t="shared" si="187"/>
        <v>9.1156087837771764</v>
      </c>
      <c r="L486" s="76">
        <f t="shared" si="188"/>
        <v>0.33007964718268928</v>
      </c>
      <c r="M486" s="63">
        <f t="shared" si="189"/>
        <v>4683.7470999238976</v>
      </c>
      <c r="N486" s="63">
        <f t="shared" si="190"/>
        <v>5409.9223237258147</v>
      </c>
      <c r="O486" s="71">
        <f t="shared" si="191"/>
        <v>9.0940353944162755</v>
      </c>
    </row>
    <row r="487" spans="1:15" ht="14.25" customHeight="1">
      <c r="A487" s="108">
        <v>1350</v>
      </c>
      <c r="B487" s="83">
        <f t="shared" si="180"/>
        <v>0.37466911094515698</v>
      </c>
      <c r="C487" s="63">
        <f t="shared" si="181"/>
        <v>4794.5472524365523</v>
      </c>
      <c r="D487" s="63">
        <f t="shared" si="182"/>
        <v>5543.8854743268666</v>
      </c>
      <c r="E487" s="71">
        <f t="shared" si="183"/>
        <v>9.2218625559664318</v>
      </c>
      <c r="G487" s="76">
        <f t="shared" si="184"/>
        <v>0.35683279957857811</v>
      </c>
      <c r="H487" s="63">
        <f t="shared" si="185"/>
        <v>4794.3955914622884</v>
      </c>
      <c r="I487" s="63">
        <f t="shared" si="186"/>
        <v>5543.7444705773023</v>
      </c>
      <c r="J487" s="71">
        <f t="shared" si="187"/>
        <v>9.1992512160064113</v>
      </c>
      <c r="L487" s="76">
        <f t="shared" si="188"/>
        <v>0.3406179742601555</v>
      </c>
      <c r="M487" s="63">
        <f t="shared" si="189"/>
        <v>4794.2439251606029</v>
      </c>
      <c r="N487" s="63">
        <f t="shared" si="190"/>
        <v>5543.603468532945</v>
      </c>
      <c r="O487" s="71">
        <f t="shared" si="191"/>
        <v>9.1776876083815537</v>
      </c>
    </row>
    <row r="488" spans="1:15" ht="14.25" customHeight="1">
      <c r="A488" s="108">
        <v>1400</v>
      </c>
      <c r="B488" s="83">
        <f t="shared" si="180"/>
        <v>0.38625176174339443</v>
      </c>
      <c r="C488" s="63">
        <f t="shared" si="181"/>
        <v>4906.2608289015843</v>
      </c>
      <c r="D488" s="63">
        <f t="shared" si="182"/>
        <v>5678.7643523883726</v>
      </c>
      <c r="E488" s="71">
        <f t="shared" si="183"/>
        <v>9.3037035182196703</v>
      </c>
      <c r="G488" s="76">
        <f t="shared" si="184"/>
        <v>0.36786601466377022</v>
      </c>
      <c r="H488" s="63">
        <f t="shared" si="185"/>
        <v>4906.1189579954271</v>
      </c>
      <c r="I488" s="63">
        <f t="shared" si="186"/>
        <v>5678.6375887893437</v>
      </c>
      <c r="J488" s="71">
        <f t="shared" si="187"/>
        <v>9.2811008210009227</v>
      </c>
      <c r="L488" s="76">
        <f t="shared" si="188"/>
        <v>0.35115170225365566</v>
      </c>
      <c r="M488" s="63">
        <f t="shared" si="189"/>
        <v>4905.9770829099352</v>
      </c>
      <c r="N488" s="63">
        <f t="shared" si="190"/>
        <v>5678.5108278679772</v>
      </c>
      <c r="O488" s="71">
        <f t="shared" si="191"/>
        <v>9.2595458567079607</v>
      </c>
    </row>
    <row r="489" spans="1:15" ht="14.25" customHeight="1">
      <c r="A489" s="108">
        <v>1450</v>
      </c>
      <c r="B489" s="83">
        <f t="shared" si="180"/>
        <v>0.3978303416236707</v>
      </c>
      <c r="C489" s="63">
        <f t="shared" si="181"/>
        <v>5019.1600542572605</v>
      </c>
      <c r="D489" s="63">
        <f t="shared" si="182"/>
        <v>5814.8207375046013</v>
      </c>
      <c r="E489" s="71">
        <f t="shared" si="183"/>
        <v>9.3838279998216585</v>
      </c>
      <c r="G489" s="76">
        <f t="shared" si="184"/>
        <v>0.37889515858453371</v>
      </c>
      <c r="H489" s="63">
        <f t="shared" si="185"/>
        <v>5019.0271549553208</v>
      </c>
      <c r="I489" s="63">
        <f t="shared" si="186"/>
        <v>5814.7069879828414</v>
      </c>
      <c r="J489" s="71">
        <f t="shared" si="187"/>
        <v>9.3612329685033888</v>
      </c>
      <c r="L489" s="76">
        <f t="shared" si="188"/>
        <v>0.36168135884311731</v>
      </c>
      <c r="M489" s="63">
        <f t="shared" si="189"/>
        <v>5018.894252351196</v>
      </c>
      <c r="N489" s="63">
        <f t="shared" si="190"/>
        <v>5814.5932418060547</v>
      </c>
      <c r="O489" s="71">
        <f t="shared" si="191"/>
        <v>9.3396856705042683</v>
      </c>
    </row>
    <row r="490" spans="1:15" ht="14.25" customHeight="1">
      <c r="A490" s="109">
        <v>1500</v>
      </c>
      <c r="B490" s="83">
        <f t="shared" si="180"/>
        <v>0.40940530433752303</v>
      </c>
      <c r="C490" s="63">
        <f t="shared" si="181"/>
        <v>5133.1937520355868</v>
      </c>
      <c r="D490" s="63">
        <f t="shared" si="182"/>
        <v>5952.0043607106327</v>
      </c>
      <c r="E490" s="71">
        <f t="shared" si="183"/>
        <v>9.4623054461772789</v>
      </c>
      <c r="G490" s="76">
        <f t="shared" si="184"/>
        <v>0.38992068517563316</v>
      </c>
      <c r="H490" s="63">
        <f t="shared" si="185"/>
        <v>5133.0690976779733</v>
      </c>
      <c r="I490" s="63">
        <f t="shared" si="186"/>
        <v>5951.9025365468024</v>
      </c>
      <c r="J490" s="71">
        <f t="shared" si="187"/>
        <v>9.4397172384254873</v>
      </c>
      <c r="L490" s="76">
        <f t="shared" si="188"/>
        <v>0.37220739794577007</v>
      </c>
      <c r="M490" s="63">
        <f t="shared" si="189"/>
        <v>5132.9444406935863</v>
      </c>
      <c r="N490" s="63">
        <f t="shared" si="190"/>
        <v>5951.8007161742808</v>
      </c>
      <c r="O490" s="71">
        <f t="shared" si="191"/>
        <v>9.418176764248436</v>
      </c>
    </row>
    <row r="491" spans="1:15" ht="2.75" customHeight="1" thickBot="1">
      <c r="A491" s="85"/>
      <c r="B491" s="85"/>
      <c r="C491" s="85"/>
      <c r="D491" s="85"/>
      <c r="E491" s="85"/>
      <c r="G491" s="85"/>
      <c r="H491" s="85"/>
      <c r="I491" s="85"/>
      <c r="J491" s="85"/>
      <c r="L491" s="85"/>
      <c r="M491" s="85"/>
      <c r="N491" s="85"/>
      <c r="O491" s="85"/>
    </row>
    <row r="492" spans="1:15" ht="14.25" customHeight="1" thickBot="1">
      <c r="A492" s="69"/>
      <c r="B492" s="66" t="s">
        <v>274</v>
      </c>
      <c r="C492" s="67">
        <v>2300</v>
      </c>
      <c r="D492" s="66" t="s">
        <v>275</v>
      </c>
      <c r="E492" s="70">
        <f>Tsat_p(C492/100)</f>
        <v>219.56379854539261</v>
      </c>
      <c r="G492" s="74" t="s">
        <v>274</v>
      </c>
      <c r="H492" s="67">
        <v>2400</v>
      </c>
      <c r="I492" s="66" t="s">
        <v>275</v>
      </c>
      <c r="J492" s="70">
        <f>Tsat_p(H492/100)</f>
        <v>221.79549718292884</v>
      </c>
      <c r="L492" s="74" t="s">
        <v>274</v>
      </c>
      <c r="M492" s="67">
        <v>2500</v>
      </c>
      <c r="N492" s="66" t="s">
        <v>275</v>
      </c>
      <c r="O492" s="70">
        <f>Tsat_p(M492/100)</f>
        <v>223.9564874743769</v>
      </c>
    </row>
    <row r="493" spans="1:15" ht="14.25" customHeight="1" thickBot="1">
      <c r="A493" s="111" t="s">
        <v>276</v>
      </c>
      <c r="B493" s="110">
        <f>vV_p(C492/100)</f>
        <v>8.6812465368543604E-2</v>
      </c>
      <c r="C493" s="68">
        <f>uV_p(C492/100)</f>
        <v>2601.2561582607182</v>
      </c>
      <c r="D493" s="68">
        <f>hV_p(C492/100)</f>
        <v>2800.9248286083689</v>
      </c>
      <c r="E493" s="78">
        <f>sV_p(C492/100)</f>
        <v>6.2873724460770219</v>
      </c>
      <c r="G493" s="75">
        <f>vV_p(H492/100)</f>
        <v>8.3242055242195384E-2</v>
      </c>
      <c r="H493" s="68">
        <f>uV_p(H492/100)</f>
        <v>2601.7544377123686</v>
      </c>
      <c r="I493" s="68">
        <f>hV_p(H492/100)</f>
        <v>2801.5353702936377</v>
      </c>
      <c r="J493" s="78">
        <f>sV_p(H492/100)</f>
        <v>6.2713957766883581</v>
      </c>
      <c r="L493" s="75">
        <f>vV_p(M492/100)</f>
        <v>7.9947373438189417E-2</v>
      </c>
      <c r="M493" s="68">
        <f>uV_p(M492/100)</f>
        <v>2602.1742699649812</v>
      </c>
      <c r="N493" s="68">
        <f>hV_p(M492/100)</f>
        <v>2802.0427035604548</v>
      </c>
      <c r="O493" s="79">
        <f>sV_p(M492/100)</f>
        <v>6.2559732264767858</v>
      </c>
    </row>
    <row r="494" spans="1:15" ht="14.25" customHeight="1">
      <c r="A494" s="108">
        <v>250</v>
      </c>
      <c r="B494" s="83">
        <f>v_pT($C$492/100,$A494)</f>
        <v>9.556325623848301E-2</v>
      </c>
      <c r="C494" s="63">
        <f>u_pT($C$492/100,$A494)</f>
        <v>2670.2280391907498</v>
      </c>
      <c r="D494" s="63">
        <f>h_pt($C$492/100,$A494)</f>
        <v>2890.02352853926</v>
      </c>
      <c r="E494" s="71">
        <f>s_pT($C$492/100,$A494)</f>
        <v>6.4630155997378829</v>
      </c>
      <c r="G494" s="76">
        <f>v_pT($H$492/100,$A494)</f>
        <v>9.1129202888771257E-2</v>
      </c>
      <c r="H494" s="63">
        <f>u_pT($H$492/100,$A494)</f>
        <v>2666.7708881926751</v>
      </c>
      <c r="I494" s="63">
        <f>h_pt($H$492/100,$A494)</f>
        <v>2885.4809751257262</v>
      </c>
      <c r="J494" s="71">
        <f>s_pT($H$492/100,$A494)</f>
        <v>6.4364953231687734</v>
      </c>
      <c r="L494" s="76">
        <f>v_pT($M$492/100,$A494)</f>
        <v>8.704398373757774E-2</v>
      </c>
      <c r="M494" s="63">
        <f>u_pT($M$492/100,$A494)</f>
        <v>2663.2542885657144</v>
      </c>
      <c r="N494" s="63">
        <f>h_pt($M$492/100,$A494)</f>
        <v>2880.8642479096588</v>
      </c>
      <c r="O494" s="71">
        <f>s_pT($M$492/100,$A494)</f>
        <v>6.4106467936263432</v>
      </c>
    </row>
    <row r="495" spans="1:15" ht="14.25" customHeight="1">
      <c r="A495" s="108">
        <v>300</v>
      </c>
      <c r="B495" s="83">
        <f t="shared" ref="B495:B519" si="192">v_pT($C$492/100,$A495)</f>
        <v>0.10818048250684151</v>
      </c>
      <c r="C495" s="63">
        <f t="shared" ref="C495:C519" si="193">u_pT($C$492/100,$A495)</f>
        <v>2766.7369912882787</v>
      </c>
      <c r="D495" s="63">
        <f t="shared" ref="D495:D519" si="194">h_pt($C$492/100,$A495)</f>
        <v>3015.5521010540142</v>
      </c>
      <c r="E495" s="71">
        <f t="shared" ref="E495:E519" si="195">s_pT($C$492/100,$A495)</f>
        <v>6.692389362117992</v>
      </c>
      <c r="G495" s="76">
        <f t="shared" ref="G495:G519" si="196">v_pT($H$492/100,$A495)</f>
        <v>0.10336488426069994</v>
      </c>
      <c r="H495" s="63">
        <f t="shared" ref="H495:H519" si="197">u_pT($H$492/100,$A495)</f>
        <v>2764.5261377445822</v>
      </c>
      <c r="I495" s="63">
        <f t="shared" ref="I495:I519" si="198">h_pt($H$492/100,$A495)</f>
        <v>3012.601859970262</v>
      </c>
      <c r="J495" s="71">
        <f t="shared" ref="J495:J519" si="199">s_pT($H$492/100,$A495)</f>
        <v>6.6687932487655219</v>
      </c>
      <c r="L495" s="76">
        <f t="shared" ref="L495:L519" si="200">v_pT($M$492/100,$A495)</f>
        <v>9.8932424189633522E-2</v>
      </c>
      <c r="M495" s="63">
        <f t="shared" ref="M495:M519" si="201">u_pT($M$492/100,$A495)</f>
        <v>2762.2948789557786</v>
      </c>
      <c r="N495" s="63">
        <f t="shared" ref="N495:N519" si="202">h_pt($M$492/100,$A495)</f>
        <v>3009.6259394298622</v>
      </c>
      <c r="O495" s="71">
        <f t="shared" ref="O495:O519" si="203">s_pT($M$492/100,$A495)</f>
        <v>6.6459584088453294</v>
      </c>
    </row>
    <row r="496" spans="1:15" ht="14.25" customHeight="1">
      <c r="A496" s="108">
        <v>350</v>
      </c>
      <c r="B496" s="83">
        <f t="shared" si="192"/>
        <v>0.11980695079228468</v>
      </c>
      <c r="C496" s="63">
        <f t="shared" si="193"/>
        <v>2855.7273431563817</v>
      </c>
      <c r="D496" s="63">
        <f t="shared" si="194"/>
        <v>3131.2833299786362</v>
      </c>
      <c r="E496" s="71">
        <f t="shared" si="195"/>
        <v>6.8860513231193989</v>
      </c>
      <c r="G496" s="76">
        <f t="shared" si="196"/>
        <v>0.11458631992270404</v>
      </c>
      <c r="H496" s="63">
        <f t="shared" si="197"/>
        <v>2854.1352335175343</v>
      </c>
      <c r="I496" s="63">
        <f t="shared" si="198"/>
        <v>3129.1424013320234</v>
      </c>
      <c r="J496" s="71">
        <f t="shared" si="199"/>
        <v>6.8638144661848193</v>
      </c>
      <c r="L496" s="76">
        <f t="shared" si="200"/>
        <v>0.10978241801134997</v>
      </c>
      <c r="M496" s="63">
        <f t="shared" si="201"/>
        <v>2852.534432965459</v>
      </c>
      <c r="N496" s="63">
        <f t="shared" si="202"/>
        <v>3126.9904779938342</v>
      </c>
      <c r="O496" s="71">
        <f t="shared" si="203"/>
        <v>6.8423636118475848</v>
      </c>
    </row>
    <row r="497" spans="1:15" ht="14.25" customHeight="1">
      <c r="A497" s="108">
        <v>400</v>
      </c>
      <c r="B497" s="83">
        <f t="shared" si="192"/>
        <v>0.13093127261202389</v>
      </c>
      <c r="C497" s="63">
        <f t="shared" si="193"/>
        <v>2942.1426046220326</v>
      </c>
      <c r="D497" s="63">
        <f t="shared" si="194"/>
        <v>3243.2845316296875</v>
      </c>
      <c r="E497" s="71">
        <f t="shared" si="195"/>
        <v>7.0589595369265465</v>
      </c>
      <c r="G497" s="76">
        <f t="shared" si="196"/>
        <v>0.12529792511335211</v>
      </c>
      <c r="H497" s="63">
        <f t="shared" si="197"/>
        <v>2940.9118348251113</v>
      </c>
      <c r="I497" s="63">
        <f t="shared" si="198"/>
        <v>3241.6268550971567</v>
      </c>
      <c r="J497" s="71">
        <f t="shared" si="199"/>
        <v>7.0374707978648008</v>
      </c>
      <c r="L497" s="76">
        <f t="shared" si="200"/>
        <v>0.12011480092747982</v>
      </c>
      <c r="M497" s="63">
        <f t="shared" si="201"/>
        <v>2939.6770220308522</v>
      </c>
      <c r="N497" s="63">
        <f t="shared" si="202"/>
        <v>3239.9640243495514</v>
      </c>
      <c r="O497" s="71">
        <f t="shared" si="203"/>
        <v>7.0167771268898171</v>
      </c>
    </row>
    <row r="498" spans="1:15" ht="14.25" customHeight="1">
      <c r="A498" s="108">
        <v>450</v>
      </c>
      <c r="B498" s="83">
        <f t="shared" si="192"/>
        <v>0.141762409195165</v>
      </c>
      <c r="C498" s="63">
        <f t="shared" si="193"/>
        <v>3028.0079991513785</v>
      </c>
      <c r="D498" s="63">
        <f t="shared" si="194"/>
        <v>3354.0615403002585</v>
      </c>
      <c r="E498" s="71">
        <f t="shared" si="195"/>
        <v>7.2177038377213627</v>
      </c>
      <c r="G498" s="76">
        <f t="shared" si="196"/>
        <v>0.13571340767032417</v>
      </c>
      <c r="H498" s="63">
        <f t="shared" si="197"/>
        <v>3027.014056672399</v>
      </c>
      <c r="I498" s="63">
        <f t="shared" si="198"/>
        <v>3352.726235081177</v>
      </c>
      <c r="J498" s="71">
        <f t="shared" si="199"/>
        <v>7.1966780371790184</v>
      </c>
      <c r="L498" s="76">
        <f t="shared" si="200"/>
        <v>0.1301480931791337</v>
      </c>
      <c r="M498" s="63">
        <f t="shared" si="201"/>
        <v>3026.0180683208541</v>
      </c>
      <c r="N498" s="63">
        <f t="shared" si="202"/>
        <v>3351.3883012686883</v>
      </c>
      <c r="O498" s="71">
        <f t="shared" si="203"/>
        <v>7.1764509410032913</v>
      </c>
    </row>
    <row r="499" spans="1:15" ht="14.25" customHeight="1">
      <c r="A499" s="108">
        <v>500</v>
      </c>
      <c r="B499" s="83">
        <f t="shared" si="192"/>
        <v>0.15240422372441886</v>
      </c>
      <c r="C499" s="63">
        <f t="shared" si="193"/>
        <v>3114.2630218591185</v>
      </c>
      <c r="D499" s="63">
        <f t="shared" si="194"/>
        <v>3464.7927364252814</v>
      </c>
      <c r="E499" s="71">
        <f t="shared" si="195"/>
        <v>7.3657631933890455</v>
      </c>
      <c r="G499" s="76">
        <f t="shared" si="196"/>
        <v>0.1459383502207291</v>
      </c>
      <c r="H499" s="63">
        <f t="shared" si="197"/>
        <v>3113.4376476505613</v>
      </c>
      <c r="I499" s="63">
        <f t="shared" si="198"/>
        <v>3463.6896881803109</v>
      </c>
      <c r="J499" s="71">
        <f t="shared" si="199"/>
        <v>7.3450484653815256</v>
      </c>
      <c r="L499" s="76">
        <f t="shared" si="200"/>
        <v>0.13998961575984784</v>
      </c>
      <c r="M499" s="63">
        <f t="shared" si="201"/>
        <v>3112.6111444472108</v>
      </c>
      <c r="N499" s="63">
        <f t="shared" si="202"/>
        <v>3462.5851838468302</v>
      </c>
      <c r="O499" s="71">
        <f t="shared" si="203"/>
        <v>7.3251340158544576</v>
      </c>
    </row>
    <row r="500" spans="1:15" ht="14.25" customHeight="1">
      <c r="A500" s="108">
        <v>550</v>
      </c>
      <c r="B500" s="83">
        <f t="shared" si="192"/>
        <v>0.16291510113443836</v>
      </c>
      <c r="C500" s="63">
        <f t="shared" si="193"/>
        <v>3201.3948354501458</v>
      </c>
      <c r="D500" s="63">
        <f t="shared" si="194"/>
        <v>3576.0995680593546</v>
      </c>
      <c r="E500" s="71">
        <f t="shared" si="195"/>
        <v>7.5052596987924938</v>
      </c>
      <c r="G500" s="76">
        <f t="shared" si="196"/>
        <v>0.15603181051280804</v>
      </c>
      <c r="H500" s="63">
        <f t="shared" si="197"/>
        <v>3200.6961446793666</v>
      </c>
      <c r="I500" s="63">
        <f t="shared" si="198"/>
        <v>3575.1724899101059</v>
      </c>
      <c r="J500" s="71">
        <f t="shared" si="199"/>
        <v>7.4847658128606698</v>
      </c>
      <c r="L500" s="76">
        <f t="shared" si="200"/>
        <v>0.14969910621863297</v>
      </c>
      <c r="M500" s="63">
        <f t="shared" si="201"/>
        <v>3199.9967745435106</v>
      </c>
      <c r="N500" s="63">
        <f t="shared" si="202"/>
        <v>3574.2445400900924</v>
      </c>
      <c r="O500" s="71">
        <f t="shared" si="203"/>
        <v>7.4650729403707716</v>
      </c>
    </row>
    <row r="501" spans="1:15" ht="14.25" customHeight="1">
      <c r="A501" s="108">
        <v>600</v>
      </c>
      <c r="B501" s="83">
        <f t="shared" si="192"/>
        <v>0.17333122560409392</v>
      </c>
      <c r="C501" s="63">
        <f t="shared" si="193"/>
        <v>3289.6823418061213</v>
      </c>
      <c r="D501" s="63">
        <f t="shared" si="194"/>
        <v>3688.3441606955371</v>
      </c>
      <c r="E501" s="71">
        <f t="shared" si="195"/>
        <v>7.6376323487071049</v>
      </c>
      <c r="G501" s="76">
        <f t="shared" si="196"/>
        <v>0.16603025485544717</v>
      </c>
      <c r="H501" s="63">
        <f t="shared" si="197"/>
        <v>3289.0821834959715</v>
      </c>
      <c r="I501" s="63">
        <f t="shared" si="198"/>
        <v>3687.5547951490448</v>
      </c>
      <c r="J501" s="71">
        <f t="shared" si="199"/>
        <v>7.6173010636865417</v>
      </c>
      <c r="L501" s="76">
        <f t="shared" si="200"/>
        <v>0.15931331572140345</v>
      </c>
      <c r="M501" s="63">
        <f t="shared" si="201"/>
        <v>3288.481580494321</v>
      </c>
      <c r="N501" s="63">
        <f t="shared" si="202"/>
        <v>3686.7648697978298</v>
      </c>
      <c r="O501" s="71">
        <f t="shared" si="203"/>
        <v>7.5977711609845189</v>
      </c>
    </row>
    <row r="502" spans="1:15" ht="14.25" customHeight="1">
      <c r="A502" s="108">
        <v>650</v>
      </c>
      <c r="B502" s="83">
        <f t="shared" si="192"/>
        <v>0.18367667037401975</v>
      </c>
      <c r="C502" s="63">
        <f t="shared" si="193"/>
        <v>3379.2970467360019</v>
      </c>
      <c r="D502" s="63">
        <f t="shared" si="194"/>
        <v>3801.7533885962471</v>
      </c>
      <c r="E502" s="71">
        <f t="shared" si="195"/>
        <v>7.7639283249190614</v>
      </c>
      <c r="G502" s="76">
        <f t="shared" si="196"/>
        <v>0.17595788340406182</v>
      </c>
      <c r="H502" s="63">
        <f t="shared" si="197"/>
        <v>3378.7752119465981</v>
      </c>
      <c r="I502" s="63">
        <f t="shared" si="198"/>
        <v>3801.0741321163464</v>
      </c>
      <c r="J502" s="71">
        <f t="shared" si="199"/>
        <v>7.7437197893661898</v>
      </c>
      <c r="L502" s="76">
        <f t="shared" si="200"/>
        <v>0.16885657243541538</v>
      </c>
      <c r="M502" s="63">
        <f t="shared" si="201"/>
        <v>3378.2530619609538</v>
      </c>
      <c r="N502" s="63">
        <f t="shared" si="202"/>
        <v>3800.3944930494927</v>
      </c>
      <c r="O502" s="71">
        <f t="shared" si="203"/>
        <v>7.7243128339837899</v>
      </c>
    </row>
    <row r="503" spans="1:15" ht="14.25" customHeight="1">
      <c r="A503" s="108">
        <v>700</v>
      </c>
      <c r="B503" s="83">
        <f t="shared" si="192"/>
        <v>0.19396825455298433</v>
      </c>
      <c r="C503" s="63">
        <f t="shared" si="193"/>
        <v>3470.348600820198</v>
      </c>
      <c r="D503" s="63">
        <f t="shared" si="194"/>
        <v>3916.4755862920624</v>
      </c>
      <c r="E503" s="71">
        <f t="shared" si="195"/>
        <v>7.884945857758817</v>
      </c>
      <c r="G503" s="76">
        <f t="shared" si="196"/>
        <v>0.18583157617848026</v>
      </c>
      <c r="H503" s="63">
        <f t="shared" si="197"/>
        <v>3469.889924163278</v>
      </c>
      <c r="I503" s="63">
        <f t="shared" si="198"/>
        <v>3915.8857069916303</v>
      </c>
      <c r="J503" s="71">
        <f t="shared" si="199"/>
        <v>7.8648316926783632</v>
      </c>
      <c r="L503" s="76">
        <f t="shared" si="200"/>
        <v>0.17834581775888828</v>
      </c>
      <c r="M503" s="63">
        <f t="shared" si="201"/>
        <v>3469.431007867478</v>
      </c>
      <c r="N503" s="63">
        <f t="shared" si="202"/>
        <v>3915.2955522646985</v>
      </c>
      <c r="O503" s="71">
        <f t="shared" si="203"/>
        <v>7.8455192210470042</v>
      </c>
    </row>
    <row r="504" spans="1:15" ht="14.25" customHeight="1">
      <c r="A504" s="108">
        <v>750</v>
      </c>
      <c r="B504" s="83">
        <f t="shared" si="192"/>
        <v>0.20421812956142096</v>
      </c>
      <c r="C504" s="63">
        <f t="shared" si="193"/>
        <v>3562.9085961712972</v>
      </c>
      <c r="D504" s="63">
        <f t="shared" si="194"/>
        <v>4032.6102941625654</v>
      </c>
      <c r="E504" s="71">
        <f t="shared" si="195"/>
        <v>8.0013140799676865</v>
      </c>
      <c r="G504" s="76">
        <f t="shared" si="196"/>
        <v>0.19566351523485828</v>
      </c>
      <c r="H504" s="63">
        <f t="shared" si="197"/>
        <v>3562.5013619623946</v>
      </c>
      <c r="I504" s="63">
        <f t="shared" si="198"/>
        <v>4032.0937985260543</v>
      </c>
      <c r="J504" s="71">
        <f t="shared" si="199"/>
        <v>7.9812735089142377</v>
      </c>
      <c r="L504" s="76">
        <f t="shared" si="200"/>
        <v>0.18779326460643342</v>
      </c>
      <c r="M504" s="63">
        <f t="shared" si="201"/>
        <v>3562.0939357933862</v>
      </c>
      <c r="N504" s="63">
        <f t="shared" si="202"/>
        <v>4031.5770973094695</v>
      </c>
      <c r="O504" s="71">
        <f t="shared" si="203"/>
        <v>7.9620347014114543</v>
      </c>
    </row>
    <row r="505" spans="1:15" ht="14.25" customHeight="1">
      <c r="A505" s="108">
        <v>800</v>
      </c>
      <c r="B505" s="83">
        <f t="shared" si="192"/>
        <v>0.21443528452929395</v>
      </c>
      <c r="C505" s="63">
        <f t="shared" si="193"/>
        <v>3657.0261944856938</v>
      </c>
      <c r="D505" s="63">
        <f t="shared" si="194"/>
        <v>4150.2273489030704</v>
      </c>
      <c r="E505" s="71">
        <f t="shared" si="195"/>
        <v>8.1135435857076477</v>
      </c>
      <c r="G505" s="76">
        <f t="shared" si="196"/>
        <v>0.20546270534708427</v>
      </c>
      <c r="H505" s="63">
        <f t="shared" si="197"/>
        <v>3656.6611762930611</v>
      </c>
      <c r="I505" s="63">
        <f t="shared" si="198"/>
        <v>4149.771669126063</v>
      </c>
      <c r="J505" s="71">
        <f t="shared" si="199"/>
        <v>8.0935610901063519</v>
      </c>
      <c r="L505" s="76">
        <f t="shared" si="200"/>
        <v>0.1972079335200875</v>
      </c>
      <c r="M505" s="63">
        <f t="shared" si="201"/>
        <v>3656.2960004566066</v>
      </c>
      <c r="N505" s="63">
        <f t="shared" si="202"/>
        <v>4149.3158342568249</v>
      </c>
      <c r="O505" s="71">
        <f t="shared" si="203"/>
        <v>8.0743804062833071</v>
      </c>
    </row>
    <row r="506" spans="1:15" ht="14.25" customHeight="1">
      <c r="A506" s="108">
        <v>850</v>
      </c>
      <c r="B506" s="83">
        <f t="shared" si="192"/>
        <v>0.22463155417055919</v>
      </c>
      <c r="C506" s="63">
        <f t="shared" si="193"/>
        <v>3752.7396615529005</v>
      </c>
      <c r="D506" s="63">
        <f t="shared" si="194"/>
        <v>4269.3922361451869</v>
      </c>
      <c r="E506" s="71">
        <f t="shared" si="195"/>
        <v>8.2220567900256363</v>
      </c>
      <c r="G506" s="76">
        <f t="shared" si="196"/>
        <v>0.21524084327735868</v>
      </c>
      <c r="H506" s="63">
        <f t="shared" si="197"/>
        <v>3752.4076145492641</v>
      </c>
      <c r="I506" s="63">
        <f t="shared" si="198"/>
        <v>4268.9856384149243</v>
      </c>
      <c r="J506" s="71">
        <f t="shared" si="199"/>
        <v>8.202118618852861</v>
      </c>
      <c r="L506" s="76">
        <f t="shared" si="200"/>
        <v>0.2066013858388685</v>
      </c>
      <c r="M506" s="63">
        <f t="shared" si="201"/>
        <v>3752.0754661815322</v>
      </c>
      <c r="N506" s="63">
        <f t="shared" si="202"/>
        <v>4268.5789307787036</v>
      </c>
      <c r="O506" s="71">
        <f t="shared" si="203"/>
        <v>8.1829823134189787</v>
      </c>
    </row>
    <row r="507" spans="1:15" ht="14.25" customHeight="1">
      <c r="A507" s="108">
        <v>900</v>
      </c>
      <c r="B507" s="83">
        <f t="shared" si="192"/>
        <v>0.23480297269330072</v>
      </c>
      <c r="C507" s="63">
        <f t="shared" si="193"/>
        <v>3850.0300395021195</v>
      </c>
      <c r="D507" s="63">
        <f t="shared" si="194"/>
        <v>4390.0768766967112</v>
      </c>
      <c r="E507" s="71">
        <f t="shared" si="195"/>
        <v>8.3271807748861413</v>
      </c>
      <c r="G507" s="76">
        <f t="shared" si="196"/>
        <v>0.22499424993089051</v>
      </c>
      <c r="H507" s="63">
        <f t="shared" si="197"/>
        <v>3849.7270285258974</v>
      </c>
      <c r="I507" s="63">
        <f t="shared" si="198"/>
        <v>4389.7132283600349</v>
      </c>
      <c r="J507" s="71">
        <f t="shared" si="199"/>
        <v>8.3072800355906864</v>
      </c>
      <c r="L507" s="76">
        <f t="shared" si="200"/>
        <v>0.21597022429964213</v>
      </c>
      <c r="M507" s="63">
        <f t="shared" si="201"/>
        <v>3849.423946008204</v>
      </c>
      <c r="N507" s="63">
        <f t="shared" si="202"/>
        <v>4389.3495067573094</v>
      </c>
      <c r="O507" s="71">
        <f t="shared" si="203"/>
        <v>8.2881811939980494</v>
      </c>
    </row>
    <row r="508" spans="1:15" ht="14.25" customHeight="1">
      <c r="A508" s="108">
        <v>950</v>
      </c>
      <c r="B508" s="83">
        <f t="shared" si="192"/>
        <v>0.24495724360921617</v>
      </c>
      <c r="C508" s="63">
        <f t="shared" si="193"/>
        <v>3948.9118726323914</v>
      </c>
      <c r="D508" s="63">
        <f t="shared" si="194"/>
        <v>4512.3135329335892</v>
      </c>
      <c r="E508" s="71">
        <f t="shared" si="195"/>
        <v>8.429212234578662</v>
      </c>
      <c r="G508" s="76">
        <f t="shared" si="196"/>
        <v>0.23473049605397356</v>
      </c>
      <c r="H508" s="63">
        <f t="shared" si="197"/>
        <v>3948.6343056006303</v>
      </c>
      <c r="I508" s="63">
        <f t="shared" si="198"/>
        <v>4511.9874961301675</v>
      </c>
      <c r="J508" s="71">
        <f t="shared" si="199"/>
        <v>8.4093429052981552</v>
      </c>
      <c r="L508" s="76">
        <f t="shared" si="200"/>
        <v>0.22532188933476122</v>
      </c>
      <c r="M508" s="63">
        <f t="shared" si="201"/>
        <v>3948.3566873360237</v>
      </c>
      <c r="N508" s="63">
        <f t="shared" si="202"/>
        <v>4511.6614106729276</v>
      </c>
      <c r="O508" s="71">
        <f t="shared" si="203"/>
        <v>8.3902754942931992</v>
      </c>
    </row>
    <row r="509" spans="1:15" ht="14.25" customHeight="1">
      <c r="A509" s="108">
        <v>1000</v>
      </c>
      <c r="B509" s="83">
        <f t="shared" si="192"/>
        <v>0.25509706581399128</v>
      </c>
      <c r="C509" s="63">
        <f t="shared" si="193"/>
        <v>4049.3771454622834</v>
      </c>
      <c r="D509" s="63">
        <f t="shared" si="194"/>
        <v>4636.100396834463</v>
      </c>
      <c r="E509" s="71">
        <f t="shared" si="195"/>
        <v>8.5283976418046787</v>
      </c>
      <c r="G509" s="76">
        <f t="shared" si="196"/>
        <v>0.24445228508914449</v>
      </c>
      <c r="H509" s="63">
        <f t="shared" si="197"/>
        <v>4049.1220254011564</v>
      </c>
      <c r="I509" s="63">
        <f t="shared" si="198"/>
        <v>4635.8075096151033</v>
      </c>
      <c r="J509" s="71">
        <f t="shared" si="199"/>
        <v>8.5085548859836972</v>
      </c>
      <c r="L509" s="76">
        <f t="shared" si="200"/>
        <v>0.23465908892923817</v>
      </c>
      <c r="M509" s="63">
        <f t="shared" si="201"/>
        <v>4048.8668681565823</v>
      </c>
      <c r="N509" s="63">
        <f t="shared" si="202"/>
        <v>4635.5145904796782</v>
      </c>
      <c r="O509" s="71">
        <f t="shared" si="203"/>
        <v>8.489514061867089</v>
      </c>
    </row>
    <row r="510" spans="1:15" ht="14.25" customHeight="1">
      <c r="A510" s="108">
        <v>1050</v>
      </c>
      <c r="B510" s="83">
        <f t="shared" si="192"/>
        <v>0.26522461902979233</v>
      </c>
      <c r="C510" s="63">
        <f t="shared" si="193"/>
        <v>4151.4036609118921</v>
      </c>
      <c r="D510" s="63">
        <f t="shared" si="194"/>
        <v>4761.4202846804137</v>
      </c>
      <c r="E510" s="71">
        <f t="shared" si="195"/>
        <v>8.6249431122960978</v>
      </c>
      <c r="G510" s="76">
        <f t="shared" si="196"/>
        <v>0.25416179963367114</v>
      </c>
      <c r="H510" s="63">
        <f t="shared" si="197"/>
        <v>4151.1684620431206</v>
      </c>
      <c r="I510" s="63">
        <f t="shared" si="198"/>
        <v>4761.1567811639316</v>
      </c>
      <c r="J510" s="71">
        <f t="shared" si="199"/>
        <v>8.6051230029021948</v>
      </c>
      <c r="L510" s="76">
        <f t="shared" si="200"/>
        <v>0.24398400855187805</v>
      </c>
      <c r="M510" s="63">
        <f t="shared" si="201"/>
        <v>4150.9332358522815</v>
      </c>
      <c r="N510" s="63">
        <f t="shared" si="202"/>
        <v>4760.8932572319763</v>
      </c>
      <c r="O510" s="71">
        <f t="shared" si="203"/>
        <v>8.5861048340834962</v>
      </c>
    </row>
    <row r="511" spans="1:15" ht="14.25" customHeight="1">
      <c r="A511" s="108">
        <v>1100</v>
      </c>
      <c r="B511" s="83">
        <f t="shared" si="192"/>
        <v>0.27534168169792939</v>
      </c>
      <c r="C511" s="63">
        <f t="shared" si="193"/>
        <v>4254.9586947823909</v>
      </c>
      <c r="D511" s="63">
        <f t="shared" si="194"/>
        <v>4888.2445626876288</v>
      </c>
      <c r="E511" s="71">
        <f t="shared" si="195"/>
        <v>8.7190233117655112</v>
      </c>
      <c r="G511" s="76">
        <f t="shared" si="196"/>
        <v>0.26386081997702682</v>
      </c>
      <c r="H511" s="63">
        <f t="shared" si="197"/>
        <v>4254.7412698868056</v>
      </c>
      <c r="I511" s="63">
        <f t="shared" si="198"/>
        <v>4888.007237831669</v>
      </c>
      <c r="J511" s="71">
        <f t="shared" si="199"/>
        <v>8.6992226295965036</v>
      </c>
      <c r="L511" s="76">
        <f t="shared" si="200"/>
        <v>0.25329843033738986</v>
      </c>
      <c r="M511" s="63">
        <f t="shared" si="201"/>
        <v>4254.5238246843783</v>
      </c>
      <c r="N511" s="63">
        <f t="shared" si="202"/>
        <v>4887.7699005278528</v>
      </c>
      <c r="O511" s="71">
        <f t="shared" si="203"/>
        <v>8.6802238939200418</v>
      </c>
    </row>
    <row r="512" spans="1:15" ht="14.25" customHeight="1">
      <c r="A512" s="108">
        <v>1150</v>
      </c>
      <c r="B512" s="83">
        <f t="shared" si="192"/>
        <v>0.28544971799848268</v>
      </c>
      <c r="C512" s="63">
        <f t="shared" si="193"/>
        <v>4360.001842288294</v>
      </c>
      <c r="D512" s="63">
        <f t="shared" si="194"/>
        <v>5016.5361936848049</v>
      </c>
      <c r="E512" s="71">
        <f t="shared" si="195"/>
        <v>8.8107881393715299</v>
      </c>
      <c r="G512" s="76">
        <f t="shared" si="196"/>
        <v>0.27355081150503097</v>
      </c>
      <c r="H512" s="63">
        <f t="shared" si="197"/>
        <v>4359.8003520734928</v>
      </c>
      <c r="I512" s="63">
        <f t="shared" si="198"/>
        <v>5016.3222996855675</v>
      </c>
      <c r="J512" s="71">
        <f t="shared" si="199"/>
        <v>8.7910042228899705</v>
      </c>
      <c r="L512" s="76">
        <f t="shared" si="200"/>
        <v>0.2626038208749098</v>
      </c>
      <c r="M512" s="63">
        <f t="shared" si="201"/>
        <v>4359.5988466047938</v>
      </c>
      <c r="N512" s="63">
        <f t="shared" si="202"/>
        <v>5016.1083987920683</v>
      </c>
      <c r="O512" s="71">
        <f t="shared" si="203"/>
        <v>8.7720222568777224</v>
      </c>
    </row>
    <row r="513" spans="1:15" ht="14.25" customHeight="1">
      <c r="A513" s="108">
        <v>1200</v>
      </c>
      <c r="B513" s="83">
        <f t="shared" si="192"/>
        <v>0.29554994315525435</v>
      </c>
      <c r="C513" s="63">
        <f t="shared" si="193"/>
        <v>4466.4872607784655</v>
      </c>
      <c r="D513" s="63">
        <f t="shared" si="194"/>
        <v>5146.2521300355502</v>
      </c>
      <c r="E513" s="71">
        <f t="shared" si="195"/>
        <v>8.9003678044846772</v>
      </c>
      <c r="G513" s="76">
        <f t="shared" si="196"/>
        <v>0.28323299023859611</v>
      </c>
      <c r="H513" s="63">
        <f t="shared" si="197"/>
        <v>4466.3001191114354</v>
      </c>
      <c r="I513" s="63">
        <f t="shared" si="198"/>
        <v>5146.0592956840665</v>
      </c>
      <c r="J513" s="71">
        <f t="shared" si="199"/>
        <v>8.8805984362784258</v>
      </c>
      <c r="L513" s="76">
        <f t="shared" si="200"/>
        <v>0.27190139698044202</v>
      </c>
      <c r="M513" s="63">
        <f t="shared" si="201"/>
        <v>4466.1129658723503</v>
      </c>
      <c r="N513" s="63">
        <f t="shared" si="202"/>
        <v>5145.8664583234558</v>
      </c>
      <c r="O513" s="71">
        <f t="shared" si="203"/>
        <v>8.8616310212273284</v>
      </c>
    </row>
    <row r="514" spans="1:15" ht="14.25" customHeight="1">
      <c r="A514" s="108">
        <v>1250</v>
      </c>
      <c r="B514" s="83">
        <f t="shared" si="192"/>
        <v>0.30564337315445206</v>
      </c>
      <c r="C514" s="63">
        <f t="shared" si="193"/>
        <v>4574.3654547777214</v>
      </c>
      <c r="D514" s="63">
        <f t="shared" si="194"/>
        <v>5277.3452130329615</v>
      </c>
      <c r="E514" s="71">
        <f t="shared" si="195"/>
        <v>8.9878767258620496</v>
      </c>
      <c r="G514" s="76">
        <f t="shared" si="196"/>
        <v>0.29290837269713249</v>
      </c>
      <c r="H514" s="63">
        <f t="shared" si="197"/>
        <v>4574.1912856020663</v>
      </c>
      <c r="I514" s="63">
        <f t="shared" si="198"/>
        <v>5277.1713800751841</v>
      </c>
      <c r="J514" s="71">
        <f t="shared" si="199"/>
        <v>8.9681200456351089</v>
      </c>
      <c r="L514" s="76">
        <f t="shared" si="200"/>
        <v>0.28119217570490718</v>
      </c>
      <c r="M514" s="63">
        <f t="shared" si="201"/>
        <v>4574.0171075661838</v>
      </c>
      <c r="N514" s="63">
        <f t="shared" si="202"/>
        <v>5276.997546828451</v>
      </c>
      <c r="O514" s="71">
        <f t="shared" si="203"/>
        <v>8.9491653203809758</v>
      </c>
    </row>
    <row r="515" spans="1:15" ht="14.25" customHeight="1">
      <c r="A515" s="108">
        <v>1300</v>
      </c>
      <c r="B515" s="83">
        <f t="shared" si="192"/>
        <v>0.31573086307739445</v>
      </c>
      <c r="C515" s="63">
        <f t="shared" si="193"/>
        <v>4683.5847097857531</v>
      </c>
      <c r="D515" s="63">
        <f t="shared" si="194"/>
        <v>5409.7656948637605</v>
      </c>
      <c r="E515" s="71">
        <f t="shared" si="195"/>
        <v>9.0734165566911891</v>
      </c>
      <c r="G515" s="76">
        <f t="shared" si="196"/>
        <v>0.30257781432232916</v>
      </c>
      <c r="H515" s="63">
        <f t="shared" si="197"/>
        <v>4683.4223128049452</v>
      </c>
      <c r="I515" s="63">
        <f t="shared" si="198"/>
        <v>5409.609067178536</v>
      </c>
      <c r="J515" s="71">
        <f t="shared" si="199"/>
        <v>9.0536709937900799</v>
      </c>
      <c r="L515" s="76">
        <f t="shared" si="200"/>
        <v>0.29047701284893618</v>
      </c>
      <c r="M515" s="63">
        <f t="shared" si="201"/>
        <v>4683.2599089814739</v>
      </c>
      <c r="N515" s="63">
        <f t="shared" si="202"/>
        <v>5409.4524411038146</v>
      </c>
      <c r="O515" s="71">
        <f t="shared" si="203"/>
        <v>9.0347273870899976</v>
      </c>
    </row>
    <row r="516" spans="1:15" ht="14.25" customHeight="1">
      <c r="A516" s="108">
        <v>1350</v>
      </c>
      <c r="B516" s="83">
        <f t="shared" si="192"/>
        <v>0.3258131369868118</v>
      </c>
      <c r="C516" s="63">
        <f t="shared" si="193"/>
        <v>4794.0922535314985</v>
      </c>
      <c r="D516" s="63">
        <f t="shared" si="194"/>
        <v>5543.4624686011657</v>
      </c>
      <c r="E516" s="71">
        <f t="shared" si="195"/>
        <v>9.1570785532502725</v>
      </c>
      <c r="G516" s="76">
        <f t="shared" si="196"/>
        <v>0.31224203942264928</v>
      </c>
      <c r="H516" s="63">
        <f t="shared" si="197"/>
        <v>4793.9405765749716</v>
      </c>
      <c r="I516" s="63">
        <f t="shared" si="198"/>
        <v>5543.3214711893306</v>
      </c>
      <c r="J516" s="71">
        <f t="shared" si="199"/>
        <v>9.1373427737842494</v>
      </c>
      <c r="L516" s="76">
        <f t="shared" si="200"/>
        <v>0.29975663296551364</v>
      </c>
      <c r="M516" s="63">
        <f t="shared" si="201"/>
        <v>4793.7888942910258</v>
      </c>
      <c r="N516" s="63">
        <f t="shared" si="202"/>
        <v>5543.1804767048097</v>
      </c>
      <c r="O516" s="71">
        <f t="shared" si="203"/>
        <v>9.1184089513440831</v>
      </c>
    </row>
    <row r="517" spans="1:15" ht="14.25" customHeight="1">
      <c r="A517" s="108">
        <v>1400</v>
      </c>
      <c r="B517" s="83">
        <f t="shared" si="192"/>
        <v>0.33589081146197791</v>
      </c>
      <c r="C517" s="63">
        <f t="shared" si="193"/>
        <v>4905.835203645107</v>
      </c>
      <c r="D517" s="63">
        <f t="shared" si="194"/>
        <v>5678.3840700076562</v>
      </c>
      <c r="E517" s="71">
        <f t="shared" si="195"/>
        <v>9.2389454454846351</v>
      </c>
      <c r="G517" s="76">
        <f t="shared" si="196"/>
        <v>0.32190166474617604</v>
      </c>
      <c r="H517" s="63">
        <f t="shared" si="197"/>
        <v>4905.6933202009441</v>
      </c>
      <c r="I517" s="63">
        <f t="shared" si="198"/>
        <v>5678.2573155917662</v>
      </c>
      <c r="J517" s="71">
        <f t="shared" si="199"/>
        <v>9.2192183104880794</v>
      </c>
      <c r="L517" s="76">
        <f t="shared" si="200"/>
        <v>0.30903165297049923</v>
      </c>
      <c r="M517" s="63">
        <f t="shared" si="201"/>
        <v>4905.5514325774457</v>
      </c>
      <c r="N517" s="63">
        <f t="shared" si="202"/>
        <v>5678.1305650036938</v>
      </c>
      <c r="O517" s="71">
        <f t="shared" si="203"/>
        <v>9.2002931330643278</v>
      </c>
    </row>
    <row r="518" spans="1:15" ht="14.25" customHeight="1">
      <c r="A518" s="108">
        <v>1450</v>
      </c>
      <c r="B518" s="83">
        <f t="shared" si="192"/>
        <v>0.3459644143003533</v>
      </c>
      <c r="C518" s="63">
        <f t="shared" si="193"/>
        <v>5018.7613464448841</v>
      </c>
      <c r="D518" s="63">
        <f t="shared" si="194"/>
        <v>5814.4794993356973</v>
      </c>
      <c r="E518" s="71">
        <f t="shared" si="195"/>
        <v>9.319092925955232</v>
      </c>
      <c r="G518" s="76">
        <f t="shared" si="196"/>
        <v>0.33155721820701772</v>
      </c>
      <c r="H518" s="63">
        <f t="shared" si="197"/>
        <v>5018.6284372363871</v>
      </c>
      <c r="I518" s="63">
        <f t="shared" si="198"/>
        <v>5814.3657609332286</v>
      </c>
      <c r="J518" s="71">
        <f t="shared" si="199"/>
        <v>9.2993734580005007</v>
      </c>
      <c r="L518" s="76">
        <f t="shared" si="200"/>
        <v>0.31830260089376311</v>
      </c>
      <c r="M518" s="63">
        <f t="shared" si="201"/>
        <v>5018.495524725703</v>
      </c>
      <c r="N518" s="63">
        <f t="shared" si="202"/>
        <v>5814.2520269601109</v>
      </c>
      <c r="O518" s="71">
        <f t="shared" si="203"/>
        <v>9.2804559479731914</v>
      </c>
    </row>
    <row r="519" spans="1:15" ht="14.25" customHeight="1">
      <c r="A519" s="109">
        <v>1500</v>
      </c>
      <c r="B519" s="83">
        <f t="shared" si="192"/>
        <v>0.35603439950087018</v>
      </c>
      <c r="C519" s="63">
        <f t="shared" si="193"/>
        <v>5132.8197810824267</v>
      </c>
      <c r="D519" s="63">
        <f t="shared" si="194"/>
        <v>5951.6988999344276</v>
      </c>
      <c r="E519" s="71">
        <f t="shared" si="195"/>
        <v>9.3975908437655615</v>
      </c>
      <c r="G519" s="76">
        <f t="shared" si="196"/>
        <v>0.34120915388504669</v>
      </c>
      <c r="H519" s="63">
        <f t="shared" si="197"/>
        <v>5132.6951188444955</v>
      </c>
      <c r="I519" s="63">
        <f t="shared" si="198"/>
        <v>5951.597088168608</v>
      </c>
      <c r="J519" s="71">
        <f t="shared" si="199"/>
        <v>9.3778782001095866</v>
      </c>
      <c r="L519" s="76">
        <f t="shared" si="200"/>
        <v>0.32756993089535519</v>
      </c>
      <c r="M519" s="63">
        <f t="shared" si="201"/>
        <v>5132.5704539797925</v>
      </c>
      <c r="N519" s="63">
        <f t="shared" si="202"/>
        <v>5951.49528121818</v>
      </c>
      <c r="O519" s="71">
        <f t="shared" si="203"/>
        <v>9.3589675146021278</v>
      </c>
    </row>
    <row r="520" spans="1:15" ht="3" customHeight="1" thickBot="1">
      <c r="A520" s="85"/>
      <c r="B520" s="85"/>
      <c r="C520" s="85"/>
      <c r="D520" s="85"/>
      <c r="E520" s="85"/>
      <c r="G520" s="85"/>
      <c r="H520" s="85"/>
      <c r="I520" s="85"/>
      <c r="J520" s="85"/>
      <c r="L520" s="85"/>
      <c r="M520" s="85"/>
      <c r="N520" s="85"/>
      <c r="O520" s="85"/>
    </row>
    <row r="521" spans="1:15" ht="14.25" customHeight="1" thickBot="1">
      <c r="A521" s="69"/>
      <c r="B521" s="66" t="s">
        <v>274</v>
      </c>
      <c r="C521" s="67">
        <v>2600</v>
      </c>
      <c r="D521" s="66" t="s">
        <v>275</v>
      </c>
      <c r="E521" s="70">
        <f>Tsat_p(C521/100)</f>
        <v>226.05176209833309</v>
      </c>
      <c r="G521" s="74" t="s">
        <v>274</v>
      </c>
      <c r="H521" s="67">
        <v>2700</v>
      </c>
      <c r="I521" s="66" t="s">
        <v>275</v>
      </c>
      <c r="J521" s="70">
        <f>Tsat_p(H521/100)</f>
        <v>228.08578291727213</v>
      </c>
      <c r="L521" s="74" t="s">
        <v>274</v>
      </c>
      <c r="M521" s="67">
        <v>2800</v>
      </c>
      <c r="N521" s="66" t="s">
        <v>275</v>
      </c>
      <c r="O521" s="70">
        <f>Tsat_p(M521/100)</f>
        <v>230.06255485025588</v>
      </c>
    </row>
    <row r="522" spans="1:15" ht="14.25" customHeight="1" thickBot="1">
      <c r="A522" s="111" t="s">
        <v>276</v>
      </c>
      <c r="B522" s="110">
        <f>vV_p(C521/100)</f>
        <v>7.6897311458611325E-2</v>
      </c>
      <c r="C522" s="68">
        <f>uV_p(C521/100)</f>
        <v>2602.5212450777153</v>
      </c>
      <c r="D522" s="68">
        <f>hV_p(C521/100)</f>
        <v>2802.4542548701047</v>
      </c>
      <c r="E522" s="78">
        <f>sV_p(C521/100)</f>
        <v>6.2410606366774646</v>
      </c>
      <c r="G522" s="75">
        <f>vV_p(H521/100)</f>
        <v>7.4065293966118995E-2</v>
      </c>
      <c r="H522" s="68">
        <f>uV_p(H521/100)</f>
        <v>2602.8003355858509</v>
      </c>
      <c r="I522" s="68">
        <f>hV_p(H521/100)</f>
        <v>2802.7766292943725</v>
      </c>
      <c r="J522" s="78">
        <f>sV_p(H521/100)</f>
        <v>6.2266188662630126</v>
      </c>
      <c r="L522" s="75">
        <f>vV_p(M521/100)</f>
        <v>7.1428479709804898E-2</v>
      </c>
      <c r="M522" s="68">
        <f>uV_p(M521/100)</f>
        <v>2603.0159842411267</v>
      </c>
      <c r="N522" s="68">
        <f>hV_p(M521/100)</f>
        <v>2803.0157274285802</v>
      </c>
      <c r="O522" s="79">
        <f>sV_p(M521/100)</f>
        <v>6.2126130589446564</v>
      </c>
    </row>
    <row r="523" spans="1:15" ht="14.25" customHeight="1">
      <c r="A523" s="108">
        <v>250</v>
      </c>
      <c r="B523" s="83">
        <f>v_pT($C$521/100,$A523)</f>
        <v>8.3267140575010126E-2</v>
      </c>
      <c r="C523" s="63">
        <f>u_pT($C$521/100,$A523)</f>
        <v>2659.6757714441314</v>
      </c>
      <c r="D523" s="63">
        <f>h_pt($C$521/100,$A523)</f>
        <v>2876.1703369391576</v>
      </c>
      <c r="E523" s="71">
        <f>s_pT($C$521/100,$A523)</f>
        <v>6.3854015498044889</v>
      </c>
      <c r="G523" s="76">
        <f>v_pT($H$521/100,$A523)</f>
        <v>7.9764187756385496E-2</v>
      </c>
      <c r="H523" s="63">
        <f>u_pT($H$521/100,$A523)</f>
        <v>2656.0325464314951</v>
      </c>
      <c r="I523" s="63">
        <f>h_pt($H$521/100,$A523)</f>
        <v>2871.3958533737359</v>
      </c>
      <c r="J523" s="71">
        <f>s_pT($H$521/100,$A523)</f>
        <v>6.3606975497972282</v>
      </c>
      <c r="L523" s="76">
        <f>v_pT($M$521/100,$A523)</f>
        <v>7.6505543482323649E-2</v>
      </c>
      <c r="M523" s="63">
        <f>u_pT($M$521/100,$A523)</f>
        <v>2652.3214645776011</v>
      </c>
      <c r="N523" s="63">
        <f>h_pt($M$521/100,$A523)</f>
        <v>2866.5369863281071</v>
      </c>
      <c r="O523" s="71">
        <f>s_pT($M$521/100,$A523)</f>
        <v>6.3364780531098122</v>
      </c>
    </row>
    <row r="524" spans="1:15" ht="14.25" customHeight="1">
      <c r="A524" s="108">
        <v>300</v>
      </c>
      <c r="B524" s="83">
        <f t="shared" ref="B524:B548" si="204">v_pT($C$521/100,$A524)</f>
        <v>9.4838865161941094E-2</v>
      </c>
      <c r="C524" s="63">
        <f t="shared" ref="C524:C548" si="205">u_pT($C$521/100,$A524)</f>
        <v>2760.042963375653</v>
      </c>
      <c r="D524" s="63">
        <f t="shared" ref="D524:D548" si="206">h_pt($C$521/100,$A524)</f>
        <v>3006.6240127967003</v>
      </c>
      <c r="E524" s="71">
        <f t="shared" ref="E524:E548" si="207">s_pT($C$521/100,$A524)</f>
        <v>6.6238213889147977</v>
      </c>
      <c r="G524" s="76">
        <f t="shared" ref="G524:G548" si="208">v_pT($H$521/100,$A524)</f>
        <v>9.1046523060243106E-2</v>
      </c>
      <c r="H524" s="63">
        <f t="shared" ref="H524:H548" si="209">u_pT($H$521/100,$A524)</f>
        <v>2757.7701306387889</v>
      </c>
      <c r="I524" s="63">
        <f t="shared" ref="I524:I548" si="210">h_pt($H$521/100,$A524)</f>
        <v>3003.5957429014456</v>
      </c>
      <c r="J524" s="71">
        <f t="shared" ref="J524:J548" si="211">s_pT($H$521/100,$A524)</f>
        <v>6.6023258446374076</v>
      </c>
      <c r="L524" s="76">
        <f t="shared" ref="L524:L548" si="212">v_pT($M$521/100,$A524)</f>
        <v>8.7523096535566447E-2</v>
      </c>
      <c r="M524" s="63">
        <f t="shared" ref="M524:M548" si="213">u_pT($M$521/100,$A524)</f>
        <v>2755.4761107284958</v>
      </c>
      <c r="N524" s="63">
        <f t="shared" ref="N524:N548" si="214">h_pt($M$521/100,$A524)</f>
        <v>3000.5407810280817</v>
      </c>
      <c r="O524" s="71">
        <f t="shared" ref="O524:O548" si="215">s_pT($M$521/100,$A524)</f>
        <v>6.5814215017859503</v>
      </c>
    </row>
    <row r="525" spans="1:15" ht="14.25" customHeight="1">
      <c r="A525" s="108">
        <v>350</v>
      </c>
      <c r="B525" s="83">
        <f t="shared" si="204"/>
        <v>0.10534715155997125</v>
      </c>
      <c r="C525" s="63">
        <f t="shared" si="205"/>
        <v>2850.9248588010973</v>
      </c>
      <c r="D525" s="63">
        <f t="shared" si="206"/>
        <v>3124.8274528570223</v>
      </c>
      <c r="E525" s="71">
        <f t="shared" si="207"/>
        <v>6.8216356776835401</v>
      </c>
      <c r="G525" s="76">
        <f t="shared" si="208"/>
        <v>0.10123955203962379</v>
      </c>
      <c r="H525" s="63">
        <f t="shared" si="209"/>
        <v>2849.3064279684222</v>
      </c>
      <c r="I525" s="63">
        <f t="shared" si="210"/>
        <v>3122.653218475406</v>
      </c>
      <c r="J525" s="71">
        <f t="shared" si="211"/>
        <v>6.8015747077428115</v>
      </c>
      <c r="L525" s="76">
        <f t="shared" si="212"/>
        <v>9.7424503571204607E-2</v>
      </c>
      <c r="M525" s="63">
        <f t="shared" si="213"/>
        <v>2847.6790570068842</v>
      </c>
      <c r="N525" s="63">
        <f t="shared" si="214"/>
        <v>3120.4676670062568</v>
      </c>
      <c r="O525" s="71">
        <f t="shared" si="215"/>
        <v>6.7821308351816398</v>
      </c>
    </row>
    <row r="526" spans="1:15" ht="14.25" customHeight="1">
      <c r="A526" s="108">
        <v>400</v>
      </c>
      <c r="B526" s="83">
        <f t="shared" si="204"/>
        <v>0.11532994764623306</v>
      </c>
      <c r="C526" s="63">
        <f t="shared" si="205"/>
        <v>2938.4381316742715</v>
      </c>
      <c r="D526" s="63">
        <f t="shared" si="206"/>
        <v>3238.2959955544779</v>
      </c>
      <c r="E526" s="71">
        <f t="shared" si="207"/>
        <v>6.9968155398657883</v>
      </c>
      <c r="G526" s="76">
        <f t="shared" si="208"/>
        <v>0.11089910953520618</v>
      </c>
      <c r="H526" s="63">
        <f t="shared" si="209"/>
        <v>2937.1951292504164</v>
      </c>
      <c r="I526" s="63">
        <f t="shared" si="210"/>
        <v>3236.6227249954727</v>
      </c>
      <c r="J526" s="71">
        <f t="shared" si="211"/>
        <v>6.9775301798477107</v>
      </c>
      <c r="L526" s="76">
        <f t="shared" si="212"/>
        <v>0.10678435312766407</v>
      </c>
      <c r="M526" s="63">
        <f t="shared" si="213"/>
        <v>2935.9479803123013</v>
      </c>
      <c r="N526" s="63">
        <f t="shared" si="214"/>
        <v>3234.9441690697608</v>
      </c>
      <c r="O526" s="71">
        <f t="shared" si="215"/>
        <v>6.9588712797997418</v>
      </c>
    </row>
    <row r="527" spans="1:15" ht="14.25" customHeight="1">
      <c r="A527" s="108">
        <v>450</v>
      </c>
      <c r="B527" s="83">
        <f t="shared" si="204"/>
        <v>0.12501065433594705</v>
      </c>
      <c r="C527" s="63">
        <f t="shared" si="205"/>
        <v>3025.0200187588462</v>
      </c>
      <c r="D527" s="63">
        <f t="shared" si="206"/>
        <v>3350.0477200323094</v>
      </c>
      <c r="E527" s="71">
        <f t="shared" si="207"/>
        <v>7.1569596010706649</v>
      </c>
      <c r="G527" s="76">
        <f t="shared" si="208"/>
        <v>0.12025354811980553</v>
      </c>
      <c r="H527" s="63">
        <f t="shared" si="209"/>
        <v>3024.0198926958005</v>
      </c>
      <c r="I527" s="63">
        <f t="shared" si="210"/>
        <v>3348.7044726192757</v>
      </c>
      <c r="J527" s="71">
        <f t="shared" si="211"/>
        <v>7.1381481963940017</v>
      </c>
      <c r="L527" s="76">
        <f t="shared" si="212"/>
        <v>0.11583602338079298</v>
      </c>
      <c r="M527" s="63">
        <f t="shared" si="213"/>
        <v>3023.0176748888243</v>
      </c>
      <c r="N527" s="63">
        <f t="shared" si="214"/>
        <v>3347.3585403550451</v>
      </c>
      <c r="O527" s="71">
        <f t="shared" si="215"/>
        <v>7.1199669958449014</v>
      </c>
    </row>
    <row r="528" spans="1:15" ht="14.25" customHeight="1">
      <c r="A528" s="108">
        <v>500</v>
      </c>
      <c r="B528" s="83">
        <f t="shared" si="204"/>
        <v>0.1344983500073316</v>
      </c>
      <c r="C528" s="63">
        <f t="shared" si="205"/>
        <v>3111.7835051909674</v>
      </c>
      <c r="D528" s="63">
        <f t="shared" si="206"/>
        <v>3461.4792152100295</v>
      </c>
      <c r="E528" s="71">
        <f t="shared" si="207"/>
        <v>7.3059569109443823</v>
      </c>
      <c r="G528" s="76">
        <f t="shared" si="208"/>
        <v>0.12941372268400292</v>
      </c>
      <c r="H528" s="63">
        <f t="shared" si="209"/>
        <v>3110.9547228516708</v>
      </c>
      <c r="I528" s="63">
        <f t="shared" si="210"/>
        <v>3460.3717740984789</v>
      </c>
      <c r="J528" s="71">
        <f t="shared" si="211"/>
        <v>7.2874613438781619</v>
      </c>
      <c r="L528" s="76">
        <f t="shared" si="212"/>
        <v>0.12469216498466867</v>
      </c>
      <c r="M528" s="63">
        <f t="shared" si="213"/>
        <v>3110.1247904272836</v>
      </c>
      <c r="N528" s="63">
        <f t="shared" si="214"/>
        <v>3459.2628523843559</v>
      </c>
      <c r="O528" s="71">
        <f t="shared" si="215"/>
        <v>7.2695975976949656</v>
      </c>
    </row>
    <row r="529" spans="1:15" ht="14.25" customHeight="1">
      <c r="A529" s="108">
        <v>550</v>
      </c>
      <c r="B529" s="83">
        <f t="shared" si="204"/>
        <v>0.14385345898540972</v>
      </c>
      <c r="C529" s="63">
        <f t="shared" si="205"/>
        <v>3199.2967217048472</v>
      </c>
      <c r="D529" s="63">
        <f t="shared" si="206"/>
        <v>3573.3157150669122</v>
      </c>
      <c r="E529" s="71">
        <f t="shared" si="207"/>
        <v>7.4461181533519696</v>
      </c>
      <c r="G529" s="76">
        <f t="shared" si="208"/>
        <v>0.13844075129264347</v>
      </c>
      <c r="H529" s="63">
        <f t="shared" si="209"/>
        <v>3198.5959828426253</v>
      </c>
      <c r="I529" s="63">
        <f t="shared" si="210"/>
        <v>3572.3860113327628</v>
      </c>
      <c r="J529" s="71">
        <f t="shared" si="211"/>
        <v>7.4278456509001378</v>
      </c>
      <c r="L529" s="76">
        <f t="shared" si="212"/>
        <v>0.13341459669692071</v>
      </c>
      <c r="M529" s="63">
        <f t="shared" si="213"/>
        <v>3197.8945546531254</v>
      </c>
      <c r="N529" s="63">
        <f t="shared" si="214"/>
        <v>3571.4554254045033</v>
      </c>
      <c r="O529" s="71">
        <f t="shared" si="215"/>
        <v>7.4102057218996435</v>
      </c>
    </row>
    <row r="530" spans="1:15" ht="14.25" customHeight="1">
      <c r="A530" s="108">
        <v>600</v>
      </c>
      <c r="B530" s="83">
        <f t="shared" si="204"/>
        <v>0.15311302001213264</v>
      </c>
      <c r="C530" s="63">
        <f t="shared" si="205"/>
        <v>3287.8805312542167</v>
      </c>
      <c r="D530" s="63">
        <f t="shared" si="206"/>
        <v>3685.9743832857612</v>
      </c>
      <c r="E530" s="71">
        <f t="shared" si="207"/>
        <v>7.5789797152060077</v>
      </c>
      <c r="G530" s="76">
        <f t="shared" si="208"/>
        <v>0.1473719629746176</v>
      </c>
      <c r="H530" s="63">
        <f t="shared" si="209"/>
        <v>3287.279034239014</v>
      </c>
      <c r="I530" s="63">
        <f t="shared" si="210"/>
        <v>3685.1833342704813</v>
      </c>
      <c r="J530" s="71">
        <f t="shared" si="211"/>
        <v>7.5608709280098836</v>
      </c>
      <c r="L530" s="76">
        <f t="shared" si="212"/>
        <v>0.14204094053608091</v>
      </c>
      <c r="M530" s="63">
        <f t="shared" si="213"/>
        <v>3286.6770879223868</v>
      </c>
      <c r="N530" s="63">
        <f t="shared" si="214"/>
        <v>3684.3917214234134</v>
      </c>
      <c r="O530" s="71">
        <f t="shared" si="215"/>
        <v>7.5433950908306482</v>
      </c>
    </row>
    <row r="531" spans="1:15" ht="14.25" customHeight="1">
      <c r="A531" s="108">
        <v>650</v>
      </c>
      <c r="B531" s="83">
        <f t="shared" si="204"/>
        <v>0.16230149035984079</v>
      </c>
      <c r="C531" s="63">
        <f t="shared" si="205"/>
        <v>3377.7305961850866</v>
      </c>
      <c r="D531" s="63">
        <f t="shared" si="206"/>
        <v>3799.7144711206724</v>
      </c>
      <c r="E531" s="71">
        <f t="shared" si="207"/>
        <v>7.7056445345845557</v>
      </c>
      <c r="G531" s="76">
        <f t="shared" si="208"/>
        <v>0.15623194519673092</v>
      </c>
      <c r="H531" s="63">
        <f t="shared" si="209"/>
        <v>3377.2078140307995</v>
      </c>
      <c r="I531" s="63">
        <f t="shared" si="210"/>
        <v>3799.0340660619727</v>
      </c>
      <c r="J531" s="71">
        <f t="shared" si="211"/>
        <v>7.6876590940276426</v>
      </c>
      <c r="L531" s="76">
        <f t="shared" si="212"/>
        <v>0.15059591524889077</v>
      </c>
      <c r="M531" s="63">
        <f t="shared" si="213"/>
        <v>3376.6847149156838</v>
      </c>
      <c r="N531" s="63">
        <f t="shared" si="214"/>
        <v>3798.3532776125776</v>
      </c>
      <c r="O531" s="71">
        <f t="shared" si="215"/>
        <v>7.6703068049403784</v>
      </c>
    </row>
    <row r="532" spans="1:15" ht="14.25" customHeight="1">
      <c r="A532" s="108">
        <v>700</v>
      </c>
      <c r="B532" s="83">
        <f t="shared" si="204"/>
        <v>0.17143587327044993</v>
      </c>
      <c r="C532" s="63">
        <f t="shared" si="205"/>
        <v>3468.9718518938753</v>
      </c>
      <c r="D532" s="63">
        <f t="shared" si="206"/>
        <v>3914.7051223970448</v>
      </c>
      <c r="E532" s="71">
        <f t="shared" si="207"/>
        <v>7.8269455192707387</v>
      </c>
      <c r="G532" s="76">
        <f t="shared" si="208"/>
        <v>0.16503776350786076</v>
      </c>
      <c r="H532" s="63">
        <f t="shared" si="209"/>
        <v>3468.5124562061969</v>
      </c>
      <c r="I532" s="63">
        <f t="shared" si="210"/>
        <v>3914.114417677421</v>
      </c>
      <c r="J532" s="71">
        <f t="shared" si="211"/>
        <v>7.8090547907976564</v>
      </c>
      <c r="L532" s="76">
        <f t="shared" si="212"/>
        <v>0.15909664915240326</v>
      </c>
      <c r="M532" s="63">
        <f t="shared" si="213"/>
        <v>3468.0528207708185</v>
      </c>
      <c r="N532" s="63">
        <f t="shared" si="214"/>
        <v>3913.523438397548</v>
      </c>
      <c r="O532" s="71">
        <f t="shared" si="215"/>
        <v>7.791797328839654</v>
      </c>
    </row>
    <row r="533" spans="1:15" ht="14.25" customHeight="1">
      <c r="A533" s="108">
        <v>750</v>
      </c>
      <c r="B533" s="83">
        <f t="shared" si="204"/>
        <v>0.18052841273851797</v>
      </c>
      <c r="C533" s="63">
        <f t="shared" si="205"/>
        <v>3561.6863179519069</v>
      </c>
      <c r="D533" s="63">
        <f t="shared" si="206"/>
        <v>4031.0601910720538</v>
      </c>
      <c r="E533" s="71">
        <f t="shared" si="207"/>
        <v>7.943534734140302</v>
      </c>
      <c r="G533" s="76">
        <f t="shared" si="208"/>
        <v>0.17380169320275915</v>
      </c>
      <c r="H533" s="63">
        <f t="shared" si="209"/>
        <v>3561.2785087262191</v>
      </c>
      <c r="I533" s="63">
        <f t="shared" si="210"/>
        <v>4030.5430803736685</v>
      </c>
      <c r="J533" s="71">
        <f t="shared" si="211"/>
        <v>7.9257178108214701</v>
      </c>
      <c r="L533" s="76">
        <f t="shared" si="212"/>
        <v>0.16755544906056583</v>
      </c>
      <c r="M533" s="63">
        <f t="shared" si="213"/>
        <v>3560.8705084052103</v>
      </c>
      <c r="N533" s="63">
        <f t="shared" si="214"/>
        <v>4030.0257657747943</v>
      </c>
      <c r="O533" s="71">
        <f t="shared" si="215"/>
        <v>7.9085342249370907</v>
      </c>
    </row>
    <row r="534" spans="1:15" ht="14.25" customHeight="1">
      <c r="A534" s="108">
        <v>800</v>
      </c>
      <c r="B534" s="83">
        <f t="shared" si="204"/>
        <v>0.18958814519762315</v>
      </c>
      <c r="C534" s="63">
        <f t="shared" si="205"/>
        <v>3655.9306674259378</v>
      </c>
      <c r="D534" s="63">
        <f t="shared" si="206"/>
        <v>4148.8598449397587</v>
      </c>
      <c r="E534" s="71">
        <f t="shared" si="207"/>
        <v>8.0559386110013396</v>
      </c>
      <c r="G534" s="76">
        <f t="shared" si="208"/>
        <v>0.18253278672910761</v>
      </c>
      <c r="H534" s="63">
        <f t="shared" si="209"/>
        <v>3655.5651776502573</v>
      </c>
      <c r="I534" s="63">
        <f t="shared" si="210"/>
        <v>4148.4037018188474</v>
      </c>
      <c r="J534" s="71">
        <f t="shared" si="211"/>
        <v>8.038179908062018</v>
      </c>
      <c r="L534" s="76">
        <f t="shared" si="212"/>
        <v>0.17598138355689352</v>
      </c>
      <c r="M534" s="63">
        <f t="shared" si="213"/>
        <v>3655.1995315783643</v>
      </c>
      <c r="N534" s="63">
        <f t="shared" si="214"/>
        <v>4147.9474055376659</v>
      </c>
      <c r="O534" s="71">
        <f t="shared" si="215"/>
        <v>8.0210545910273492</v>
      </c>
    </row>
    <row r="535" spans="1:15" ht="14.25" customHeight="1">
      <c r="A535" s="108">
        <v>850</v>
      </c>
      <c r="B535" s="83">
        <f t="shared" si="204"/>
        <v>0.19862649909139299</v>
      </c>
      <c r="C535" s="63">
        <f t="shared" si="205"/>
        <v>3751.7432164497063</v>
      </c>
      <c r="D535" s="63">
        <f t="shared" si="206"/>
        <v>4268.1721140873287</v>
      </c>
      <c r="E535" s="71">
        <f t="shared" si="207"/>
        <v>8.1645849504518804</v>
      </c>
      <c r="G535" s="76">
        <f t="shared" si="208"/>
        <v>0.19124234216215438</v>
      </c>
      <c r="H535" s="63">
        <f t="shared" si="209"/>
        <v>3751.4108653537851</v>
      </c>
      <c r="I535" s="63">
        <f t="shared" si="210"/>
        <v>4267.7651891916021</v>
      </c>
      <c r="J535" s="71">
        <f t="shared" si="211"/>
        <v>8.1468707337185737</v>
      </c>
      <c r="L535" s="76">
        <f t="shared" si="212"/>
        <v>0.18438562287448601</v>
      </c>
      <c r="M535" s="63">
        <f t="shared" si="213"/>
        <v>3751.0784128937707</v>
      </c>
      <c r="N535" s="63">
        <f t="shared" si="214"/>
        <v>4267.3581569423313</v>
      </c>
      <c r="O535" s="71">
        <f t="shared" si="215"/>
        <v>8.1297899567469081</v>
      </c>
    </row>
    <row r="536" spans="1:15" ht="14.25" customHeight="1">
      <c r="A536" s="108">
        <v>900</v>
      </c>
      <c r="B536" s="83">
        <f t="shared" si="204"/>
        <v>0.20764035412281637</v>
      </c>
      <c r="C536" s="63">
        <f t="shared" si="205"/>
        <v>3849.1207919490375</v>
      </c>
      <c r="D536" s="63">
        <f t="shared" si="206"/>
        <v>4388.9857126683601</v>
      </c>
      <c r="E536" s="71">
        <f t="shared" si="207"/>
        <v>8.2698213267742595</v>
      </c>
      <c r="G536" s="76">
        <f t="shared" si="208"/>
        <v>0.19992751130541339</v>
      </c>
      <c r="H536" s="63">
        <f t="shared" si="209"/>
        <v>3848.817566348398</v>
      </c>
      <c r="I536" s="63">
        <f t="shared" si="210"/>
        <v>4388.621846873014</v>
      </c>
      <c r="J536" s="71">
        <f t="shared" si="211"/>
        <v>8.2521446376244629</v>
      </c>
      <c r="L536" s="76">
        <f t="shared" si="212"/>
        <v>0.19276558605171876</v>
      </c>
      <c r="M536" s="63">
        <f t="shared" si="213"/>
        <v>3848.5142692062855</v>
      </c>
      <c r="N536" s="63">
        <f t="shared" si="214"/>
        <v>4388.2579101510983</v>
      </c>
      <c r="O536" s="71">
        <f t="shared" si="215"/>
        <v>8.2351014200146544</v>
      </c>
    </row>
    <row r="537" spans="1:15" ht="14.25" customHeight="1">
      <c r="A537" s="108">
        <v>950</v>
      </c>
      <c r="B537" s="83">
        <f t="shared" si="204"/>
        <v>0.21663702286179648</v>
      </c>
      <c r="C537" s="63">
        <f t="shared" si="205"/>
        <v>3948.0790178385719</v>
      </c>
      <c r="D537" s="63">
        <f t="shared" si="206"/>
        <v>4511.3352772792432</v>
      </c>
      <c r="E537" s="71">
        <f t="shared" si="207"/>
        <v>8.3719470781776746</v>
      </c>
      <c r="G537" s="76">
        <f t="shared" si="208"/>
        <v>0.20859548131785721</v>
      </c>
      <c r="H537" s="63">
        <f t="shared" si="209"/>
        <v>3947.801297108274</v>
      </c>
      <c r="I537" s="63">
        <f t="shared" si="210"/>
        <v>4511.0090966664884</v>
      </c>
      <c r="J537" s="71">
        <f t="shared" si="211"/>
        <v>8.3543018606045756</v>
      </c>
      <c r="L537" s="76">
        <f t="shared" si="212"/>
        <v>0.2011283372881815</v>
      </c>
      <c r="M537" s="63">
        <f t="shared" si="213"/>
        <v>3947.52352514513</v>
      </c>
      <c r="N537" s="63">
        <f t="shared" si="214"/>
        <v>4510.682869552038</v>
      </c>
      <c r="O537" s="71">
        <f t="shared" si="215"/>
        <v>8.3372901349877342</v>
      </c>
    </row>
    <row r="538" spans="1:15" ht="14.25" customHeight="1">
      <c r="A538" s="108">
        <v>1000</v>
      </c>
      <c r="B538" s="83">
        <f t="shared" si="204"/>
        <v>0.22561921783144626</v>
      </c>
      <c r="C538" s="63">
        <f t="shared" si="205"/>
        <v>4048.6116737285629</v>
      </c>
      <c r="D538" s="63">
        <f t="shared" si="206"/>
        <v>4635.2216400903235</v>
      </c>
      <c r="E538" s="71">
        <f t="shared" si="207"/>
        <v>8.4712122460244519</v>
      </c>
      <c r="G538" s="76">
        <f t="shared" si="208"/>
        <v>0.21724896925632434</v>
      </c>
      <c r="H538" s="63">
        <f t="shared" si="209"/>
        <v>4048.3564421170963</v>
      </c>
      <c r="I538" s="63">
        <f t="shared" si="210"/>
        <v>4634.9286591091723</v>
      </c>
      <c r="J538" s="71">
        <f t="shared" si="211"/>
        <v>8.4535936420644973</v>
      </c>
      <c r="L538" s="76">
        <f t="shared" si="212"/>
        <v>0.20947659817006287</v>
      </c>
      <c r="M538" s="63">
        <f t="shared" si="213"/>
        <v>4048.1011733221831</v>
      </c>
      <c r="N538" s="63">
        <f t="shared" si="214"/>
        <v>4634.6356481983594</v>
      </c>
      <c r="O538" s="71">
        <f t="shared" si="215"/>
        <v>8.4366085433567779</v>
      </c>
    </row>
    <row r="539" spans="1:15" ht="14.25" customHeight="1">
      <c r="A539" s="108">
        <v>1050</v>
      </c>
      <c r="B539" s="83">
        <f t="shared" si="204"/>
        <v>0.23458912736854351</v>
      </c>
      <c r="C539" s="63">
        <f t="shared" si="205"/>
        <v>4150.6979823393722</v>
      </c>
      <c r="D539" s="63">
        <f t="shared" si="206"/>
        <v>4760.6297134975857</v>
      </c>
      <c r="E539" s="71">
        <f t="shared" si="207"/>
        <v>8.5678256823717618</v>
      </c>
      <c r="G539" s="76">
        <f t="shared" si="208"/>
        <v>0.22589016632200087</v>
      </c>
      <c r="H539" s="63">
        <f t="shared" si="209"/>
        <v>4150.4627015043943</v>
      </c>
      <c r="I539" s="63">
        <f t="shared" si="210"/>
        <v>4760.3661505737964</v>
      </c>
      <c r="J539" s="71">
        <f t="shared" si="211"/>
        <v>8.55022975133787</v>
      </c>
      <c r="L539" s="76">
        <f t="shared" si="212"/>
        <v>0.21781256275939298</v>
      </c>
      <c r="M539" s="63">
        <f t="shared" si="213"/>
        <v>4150.2273933473462</v>
      </c>
      <c r="N539" s="63">
        <f t="shared" si="214"/>
        <v>4760.102569073646</v>
      </c>
      <c r="O539" s="71">
        <f t="shared" si="215"/>
        <v>8.5332673343135248</v>
      </c>
    </row>
    <row r="540" spans="1:15" ht="14.25" customHeight="1">
      <c r="A540" s="108">
        <v>1100</v>
      </c>
      <c r="B540" s="83">
        <f t="shared" si="204"/>
        <v>0.24354853545010544</v>
      </c>
      <c r="C540" s="63">
        <f t="shared" si="205"/>
        <v>4254.3063591751088</v>
      </c>
      <c r="D540" s="63">
        <f t="shared" si="206"/>
        <v>4887.5325513453836</v>
      </c>
      <c r="E540" s="71">
        <f t="shared" si="207"/>
        <v>8.661964181235362</v>
      </c>
      <c r="G540" s="76">
        <f t="shared" si="208"/>
        <v>0.23452085833128469</v>
      </c>
      <c r="H540" s="63">
        <f t="shared" si="209"/>
        <v>4254.0888733589973</v>
      </c>
      <c r="I540" s="63">
        <f t="shared" si="210"/>
        <v>4887.295190853466</v>
      </c>
      <c r="J540" s="71">
        <f t="shared" si="211"/>
        <v>8.6443876950808072</v>
      </c>
      <c r="L540" s="76">
        <f t="shared" si="212"/>
        <v>0.22613801870902281</v>
      </c>
      <c r="M540" s="63">
        <f t="shared" si="213"/>
        <v>4253.8713672360445</v>
      </c>
      <c r="N540" s="63">
        <f t="shared" si="214"/>
        <v>4887.0578196213082</v>
      </c>
      <c r="O540" s="71">
        <f t="shared" si="215"/>
        <v>8.6274447287555631</v>
      </c>
    </row>
    <row r="541" spans="1:15" ht="14.25" customHeight="1">
      <c r="A541" s="108">
        <v>1150</v>
      </c>
      <c r="B541" s="83">
        <f t="shared" si="204"/>
        <v>0.25249890986616241</v>
      </c>
      <c r="C541" s="63">
        <f t="shared" si="205"/>
        <v>4359.3973258821979</v>
      </c>
      <c r="D541" s="63">
        <f t="shared" si="206"/>
        <v>5015.8944915342199</v>
      </c>
      <c r="E541" s="71">
        <f t="shared" si="207"/>
        <v>8.7537793178059058</v>
      </c>
      <c r="G541" s="76">
        <f t="shared" si="208"/>
        <v>0.24314251427267786</v>
      </c>
      <c r="H541" s="63">
        <f t="shared" si="209"/>
        <v>4359.1957899057043</v>
      </c>
      <c r="I541" s="63">
        <f t="shared" si="210"/>
        <v>5015.6805784419348</v>
      </c>
      <c r="J541" s="71">
        <f t="shared" si="211"/>
        <v>8.736219609184749</v>
      </c>
      <c r="L541" s="76">
        <f t="shared" si="212"/>
        <v>0.23445443620350379</v>
      </c>
      <c r="M541" s="63">
        <f t="shared" si="213"/>
        <v>4358.9942386753128</v>
      </c>
      <c r="N541" s="63">
        <f t="shared" si="214"/>
        <v>5015.4666600451237</v>
      </c>
      <c r="O541" s="71">
        <f t="shared" si="215"/>
        <v>8.7192934242853184</v>
      </c>
    </row>
    <row r="542" spans="1:15" ht="14.25" customHeight="1">
      <c r="A542" s="108">
        <v>1200</v>
      </c>
      <c r="B542" s="83">
        <f t="shared" si="204"/>
        <v>0.26144146822579212</v>
      </c>
      <c r="C542" s="63">
        <f t="shared" si="205"/>
        <v>4465.9258010612111</v>
      </c>
      <c r="D542" s="63">
        <f t="shared" si="206"/>
        <v>5145.6736184482706</v>
      </c>
      <c r="E542" s="71">
        <f t="shared" si="207"/>
        <v>8.8434026357780713</v>
      </c>
      <c r="G542" s="76">
        <f t="shared" si="208"/>
        <v>0.25175635254631312</v>
      </c>
      <c r="H542" s="63">
        <f t="shared" si="209"/>
        <v>4465.738624678017</v>
      </c>
      <c r="I542" s="63">
        <f t="shared" si="210"/>
        <v>5145.4807765530632</v>
      </c>
      <c r="J542" s="71">
        <f t="shared" si="211"/>
        <v>8.825857483416458</v>
      </c>
      <c r="L542" s="76">
        <f t="shared" si="212"/>
        <v>0.242763034432005</v>
      </c>
      <c r="M542" s="63">
        <f t="shared" si="213"/>
        <v>4465.5514367227688</v>
      </c>
      <c r="N542" s="63">
        <f t="shared" si="214"/>
        <v>5145.287933132382</v>
      </c>
      <c r="O542" s="71">
        <f t="shared" si="215"/>
        <v>8.8089458573891299</v>
      </c>
    </row>
    <row r="543" spans="1:15" ht="14.25" customHeight="1">
      <c r="A543" s="108">
        <v>1250</v>
      </c>
      <c r="B543" s="83">
        <f t="shared" si="204"/>
        <v>0.27037722810973241</v>
      </c>
      <c r="C543" s="63">
        <f t="shared" si="205"/>
        <v>4573.8429206700739</v>
      </c>
      <c r="D543" s="63">
        <f t="shared" si="206"/>
        <v>5276.8237137553788</v>
      </c>
      <c r="E543" s="71">
        <f t="shared" si="207"/>
        <v>8.930949626525015</v>
      </c>
      <c r="G543" s="76">
        <f t="shared" si="208"/>
        <v>0.26036339126105285</v>
      </c>
      <c r="H543" s="63">
        <f t="shared" si="209"/>
        <v>4573.6687249137367</v>
      </c>
      <c r="I543" s="63">
        <f t="shared" si="210"/>
        <v>5276.6498813185799</v>
      </c>
      <c r="J543" s="71">
        <f t="shared" si="211"/>
        <v>8.9134171675317013</v>
      </c>
      <c r="L543" s="76">
        <f t="shared" si="212"/>
        <v>0.25106483202982083</v>
      </c>
      <c r="M543" s="63">
        <f t="shared" si="213"/>
        <v>4573.494520297173</v>
      </c>
      <c r="N543" s="63">
        <f t="shared" si="214"/>
        <v>5276.4760499806716</v>
      </c>
      <c r="O543" s="71">
        <f t="shared" si="215"/>
        <v>8.8965182366263544</v>
      </c>
    </row>
    <row r="544" spans="1:15" ht="14.25" customHeight="1">
      <c r="A544" s="108">
        <v>1300</v>
      </c>
      <c r="B544" s="83">
        <f t="shared" si="204"/>
        <v>0.27930704567612841</v>
      </c>
      <c r="C544" s="63">
        <f t="shared" si="205"/>
        <v>4683.0974983153401</v>
      </c>
      <c r="D544" s="63">
        <f t="shared" si="206"/>
        <v>5409.2958170732745</v>
      </c>
      <c r="E544" s="71">
        <f t="shared" si="207"/>
        <v>9.0165228129976089</v>
      </c>
      <c r="G544" s="76">
        <f t="shared" si="208"/>
        <v>0.26896448693112823</v>
      </c>
      <c r="H544" s="63">
        <f t="shared" si="209"/>
        <v>4682.9350808065437</v>
      </c>
      <c r="I544" s="63">
        <f t="shared" si="210"/>
        <v>5409.13919552059</v>
      </c>
      <c r="J544" s="71">
        <f t="shared" si="211"/>
        <v>8.9990014749586962</v>
      </c>
      <c r="L544" s="76">
        <f t="shared" si="212"/>
        <v>0.25936068586584038</v>
      </c>
      <c r="M544" s="63">
        <f t="shared" si="213"/>
        <v>4682.7726564550831</v>
      </c>
      <c r="N544" s="63">
        <f t="shared" si="214"/>
        <v>5408.9825768794362</v>
      </c>
      <c r="O544" s="71">
        <f t="shared" si="215"/>
        <v>8.9821136661798686</v>
      </c>
    </row>
    <row r="545" spans="1:17" ht="14.25" customHeight="1">
      <c r="A545" s="108">
        <v>1350</v>
      </c>
      <c r="B545" s="83">
        <f t="shared" si="204"/>
        <v>0.28823164572127458</v>
      </c>
      <c r="C545" s="63">
        <f t="shared" si="205"/>
        <v>4793.6372066796584</v>
      </c>
      <c r="D545" s="63">
        <f t="shared" si="206"/>
        <v>5543.039485554973</v>
      </c>
      <c r="E545" s="71">
        <f t="shared" si="207"/>
        <v>9.1002141623199684</v>
      </c>
      <c r="G545" s="76">
        <f t="shared" si="208"/>
        <v>0.27756036459493205</v>
      </c>
      <c r="H545" s="63">
        <f t="shared" si="209"/>
        <v>4793.4855137408713</v>
      </c>
      <c r="I545" s="63">
        <f t="shared" si="210"/>
        <v>5542.8984981471867</v>
      </c>
      <c r="J545" s="71">
        <f t="shared" si="211"/>
        <v>9.0827026101412187</v>
      </c>
      <c r="L545" s="76">
        <f t="shared" si="212"/>
        <v>0.26765132121934321</v>
      </c>
      <c r="M545" s="63">
        <f t="shared" si="213"/>
        <v>4793.3338154746625</v>
      </c>
      <c r="N545" s="63">
        <f t="shared" si="214"/>
        <v>5542.7575148888236</v>
      </c>
      <c r="O545" s="71">
        <f t="shared" si="215"/>
        <v>9.065824587997982</v>
      </c>
    </row>
    <row r="546" spans="1:17" ht="14.25" customHeight="1">
      <c r="A546" s="108">
        <v>1400</v>
      </c>
      <c r="B546" s="83">
        <f t="shared" si="204"/>
        <v>0.29715164532777349</v>
      </c>
      <c r="C546" s="63">
        <f t="shared" si="205"/>
        <v>4905.4095407746117</v>
      </c>
      <c r="D546" s="63">
        <f t="shared" si="206"/>
        <v>5678.003818626823</v>
      </c>
      <c r="E546" s="71">
        <f t="shared" si="207"/>
        <v>9.1821069895890233</v>
      </c>
      <c r="G546" s="76">
        <f t="shared" si="208"/>
        <v>0.28615164150077671</v>
      </c>
      <c r="H546" s="63">
        <f t="shared" si="209"/>
        <v>4905.2676447924432</v>
      </c>
      <c r="I546" s="63">
        <f t="shared" si="210"/>
        <v>5677.8770768445411</v>
      </c>
      <c r="J546" s="71">
        <f t="shared" si="211"/>
        <v>9.1646040834769238</v>
      </c>
      <c r="L546" s="76">
        <f t="shared" si="212"/>
        <v>0.27593735550331833</v>
      </c>
      <c r="M546" s="63">
        <f t="shared" si="213"/>
        <v>4905.1257446309392</v>
      </c>
      <c r="N546" s="63">
        <f t="shared" si="214"/>
        <v>5677.7503400402302</v>
      </c>
      <c r="O546" s="71">
        <f t="shared" si="215"/>
        <v>9.1477347079036182</v>
      </c>
    </row>
    <row r="547" spans="1:17" ht="14.25" customHeight="1">
      <c r="A547" s="108">
        <v>1450</v>
      </c>
      <c r="B547" s="83">
        <f t="shared" si="204"/>
        <v>0.30606757264037188</v>
      </c>
      <c r="C547" s="63">
        <f t="shared" si="205"/>
        <v>5018.362608912832</v>
      </c>
      <c r="D547" s="63">
        <f t="shared" si="206"/>
        <v>5814.1382977777994</v>
      </c>
      <c r="E547" s="71">
        <f t="shared" si="207"/>
        <v>9.2622774722360326</v>
      </c>
      <c r="G547" s="76">
        <f t="shared" si="208"/>
        <v>0.29473884590739963</v>
      </c>
      <c r="H547" s="63">
        <f t="shared" si="209"/>
        <v>5018.2296897977767</v>
      </c>
      <c r="I547" s="63">
        <f t="shared" si="210"/>
        <v>5814.0245737477553</v>
      </c>
      <c r="J547" s="71">
        <f t="shared" si="211"/>
        <v>9.2447822341908612</v>
      </c>
      <c r="L547" s="76">
        <f t="shared" si="212"/>
        <v>0.28421931708960835</v>
      </c>
      <c r="M547" s="63">
        <f t="shared" si="213"/>
        <v>5018.0967673805344</v>
      </c>
      <c r="N547" s="63">
        <f t="shared" si="214"/>
        <v>5813.9108552314374</v>
      </c>
      <c r="O547" s="71">
        <f t="shared" si="215"/>
        <v>9.227920527000359</v>
      </c>
      <c r="Q547" s="132"/>
    </row>
    <row r="548" spans="1:17" ht="14.25" customHeight="1">
      <c r="A548" s="109">
        <v>1500</v>
      </c>
      <c r="B548" s="84">
        <f t="shared" si="204"/>
        <v>0.31497988189853471</v>
      </c>
      <c r="C548" s="72">
        <f t="shared" si="205"/>
        <v>5132.4457864883161</v>
      </c>
      <c r="D548" s="72">
        <f t="shared" si="206"/>
        <v>5951.3934794245069</v>
      </c>
      <c r="E548" s="73">
        <f t="shared" si="207"/>
        <v>9.3407958635944102</v>
      </c>
      <c r="G548" s="77">
        <f t="shared" si="208"/>
        <v>0.3033224321329186</v>
      </c>
      <c r="H548" s="72">
        <f t="shared" si="209"/>
        <v>5132.321116370068</v>
      </c>
      <c r="I548" s="72">
        <f t="shared" si="210"/>
        <v>5951.2916831289485</v>
      </c>
      <c r="J548" s="73">
        <f t="shared" si="211"/>
        <v>9.3233074504767739</v>
      </c>
      <c r="L548" s="77">
        <f t="shared" si="212"/>
        <v>0.2924976603742212</v>
      </c>
      <c r="M548" s="72">
        <f t="shared" si="213"/>
        <v>5132.1964436250482</v>
      </c>
      <c r="N548" s="72">
        <f t="shared" si="214"/>
        <v>5951.1898926728672</v>
      </c>
      <c r="O548" s="73">
        <f t="shared" si="215"/>
        <v>9.3064525684004007</v>
      </c>
      <c r="Q548" s="132"/>
    </row>
    <row r="553" spans="1:17" ht="35" thickBot="1">
      <c r="A553" s="106" t="s">
        <v>266</v>
      </c>
      <c r="B553" s="93" t="s">
        <v>273</v>
      </c>
      <c r="C553" s="94" t="s">
        <v>253</v>
      </c>
      <c r="D553" s="95" t="s">
        <v>254</v>
      </c>
      <c r="E553" s="96" t="s">
        <v>259</v>
      </c>
      <c r="F553" s="97"/>
      <c r="G553" s="98" t="s">
        <v>273</v>
      </c>
      <c r="H553" s="94" t="s">
        <v>253</v>
      </c>
      <c r="I553" s="95" t="s">
        <v>254</v>
      </c>
      <c r="J553" s="96" t="s">
        <v>259</v>
      </c>
      <c r="K553" s="97"/>
      <c r="L553" s="98" t="s">
        <v>273</v>
      </c>
      <c r="M553" s="94" t="s">
        <v>253</v>
      </c>
      <c r="N553" s="95" t="s">
        <v>254</v>
      </c>
      <c r="O553" s="96" t="s">
        <v>259</v>
      </c>
    </row>
    <row r="554" spans="1:17" ht="14.25" customHeight="1" thickBot="1">
      <c r="A554" s="69"/>
      <c r="B554" s="66" t="s">
        <v>274</v>
      </c>
      <c r="C554" s="67">
        <v>2900</v>
      </c>
      <c r="D554" s="66" t="s">
        <v>275</v>
      </c>
      <c r="E554" s="70">
        <f>Tsat_p(C554/100)</f>
        <v>231.98568721286074</v>
      </c>
      <c r="G554" s="74" t="s">
        <v>274</v>
      </c>
      <c r="H554" s="67">
        <v>3000</v>
      </c>
      <c r="I554" s="66" t="s">
        <v>275</v>
      </c>
      <c r="J554" s="70">
        <f>Tsat_p(H554/100)</f>
        <v>233.85844500625205</v>
      </c>
      <c r="L554" s="74" t="s">
        <v>274</v>
      </c>
      <c r="M554" s="67">
        <v>3100</v>
      </c>
      <c r="N554" s="66" t="s">
        <v>275</v>
      </c>
      <c r="O554" s="70">
        <f>Tsat_p(M554/100)</f>
        <v>235.6837920800275</v>
      </c>
    </row>
    <row r="555" spans="1:17" ht="14.25" customHeight="1" thickBot="1">
      <c r="A555" s="111" t="s">
        <v>276</v>
      </c>
      <c r="B555" s="110">
        <f>vV_p(C554/100)</f>
        <v>6.8967126033147849E-2</v>
      </c>
      <c r="C555" s="68">
        <f>uV_p(C554/100)</f>
        <v>2603.1721766103424</v>
      </c>
      <c r="D555" s="68">
        <f>hV_p(C554/100)</f>
        <v>2803.1768421064708</v>
      </c>
      <c r="E555" s="78">
        <f>sV_p(C554/100)</f>
        <v>6.1990120391740593</v>
      </c>
      <c r="G555" s="75">
        <f>vV_p(H554/100)</f>
        <v>6.6664079133576026E-2</v>
      </c>
      <c r="H555" s="68">
        <f>uV_p(H554/100)</f>
        <v>2603.2725015694318</v>
      </c>
      <c r="I555" s="68">
        <f>hV_p(H554/100)</f>
        <v>2803.2647389701597</v>
      </c>
      <c r="J555" s="78">
        <f>sV_p(H554/100)</f>
        <v>6.1857878108299529</v>
      </c>
      <c r="L555" s="75">
        <f>vV_p(M554/100)</f>
        <v>6.4504361931501622E-2</v>
      </c>
      <c r="M555" s="68">
        <f>uV_p(M554/100)</f>
        <v>2603.3202020407416</v>
      </c>
      <c r="N555" s="68">
        <f>hV_p(M554/100)</f>
        <v>2803.2837240283961</v>
      </c>
      <c r="O555" s="79">
        <f>sV_p(M554/100)</f>
        <v>6.172915138329409</v>
      </c>
    </row>
    <row r="556" spans="1:17" ht="14.25" customHeight="1">
      <c r="A556" s="108">
        <v>250</v>
      </c>
      <c r="B556" s="83">
        <f>v_pT($C$554/100,$A556)</f>
        <v>7.3465682080290029E-2</v>
      </c>
      <c r="C556" s="63">
        <f>u_pT($C$554/100,$A556)</f>
        <v>2648.5389788733692</v>
      </c>
      <c r="D556" s="63">
        <f>h_pt($C$554/100,$A556)</f>
        <v>2861.5894569062102</v>
      </c>
      <c r="E556" s="71">
        <f>s_pT($C$554/100,$A556)</f>
        <v>6.3126906795107152</v>
      </c>
      <c r="G556" s="76">
        <f>v_pT($H$554/100,$A556)</f>
        <v>7.0622455724297609E-2</v>
      </c>
      <c r="H556" s="63">
        <f>u_pT($H$554/100,$A556)</f>
        <v>2644.6811022437955</v>
      </c>
      <c r="I556" s="63">
        <f>h_pt($H$554/100,$A556)</f>
        <v>2856.5484694166885</v>
      </c>
      <c r="J556" s="71">
        <f>s_pT($H$554/100,$A556)</f>
        <v>6.2892866076407161</v>
      </c>
      <c r="L556" s="76">
        <f>v_pT($M$554/100,$A556)</f>
        <v>6.795654733134926E-2</v>
      </c>
      <c r="M556" s="63">
        <f>u_pT($M$554/100,$A556)</f>
        <v>2640.7433629366187</v>
      </c>
      <c r="N556" s="63">
        <f>h_pt($M$554/100,$A556)</f>
        <v>2851.4086596638017</v>
      </c>
      <c r="O556" s="71">
        <f>s_pT($M$554/100,$A556)</f>
        <v>6.2662198846232506</v>
      </c>
    </row>
    <row r="557" spans="1:17" ht="14.25" customHeight="1">
      <c r="A557" s="108">
        <v>300</v>
      </c>
      <c r="B557" s="83">
        <f t="shared" ref="B557:B581" si="216">v_pT($C$554/100,$A557)</f>
        <v>8.424073887794209E-2</v>
      </c>
      <c r="C557" s="63">
        <f t="shared" ref="C557:C581" si="217">u_pT($C$554/100,$A557)</f>
        <v>2753.1606231016845</v>
      </c>
      <c r="D557" s="63">
        <f t="shared" ref="D557:D581" si="218">h_pt($C$554/100,$A557)</f>
        <v>2997.4587658477167</v>
      </c>
      <c r="E557" s="71">
        <f t="shared" ref="E557:E581" si="219">s_pT($C$554/100,$A557)</f>
        <v>6.5610632992584428</v>
      </c>
      <c r="G557" s="76">
        <f t="shared" ref="G557:G581" si="220">v_pT($H$554/100,$A557)</f>
        <v>8.117531550963103E-2</v>
      </c>
      <c r="H557" s="63">
        <f t="shared" ref="H557:H581" si="221">u_pT($H$554/100,$A557)</f>
        <v>2750.8233757701073</v>
      </c>
      <c r="I557" s="63">
        <f t="shared" ref="I557:I581" si="222">h_pt($H$554/100,$A557)</f>
        <v>2994.3493222990005</v>
      </c>
      <c r="J557" s="71">
        <f t="shared" ref="J557:J581" si="223">s_pT($H$554/100,$A557)</f>
        <v>6.5412106770400955</v>
      </c>
      <c r="L557" s="76">
        <f t="shared" ref="L557:L581" si="224">v_pT($M$554/100,$A557)</f>
        <v>7.8305805186166352E-2</v>
      </c>
      <c r="M557" s="63">
        <f t="shared" ref="M557:M581" si="225">u_pT($M$554/100,$A557)</f>
        <v>2748.4640643374291</v>
      </c>
      <c r="N557" s="63">
        <f t="shared" ref="N557:N581" si="226">h_pt($M$554/100,$A557)</f>
        <v>2991.2120604145452</v>
      </c>
      <c r="O557" s="71">
        <f t="shared" ref="O557:O581" si="227">s_pT($M$554/100,$A557)</f>
        <v>6.5218269805585543</v>
      </c>
    </row>
    <row r="558" spans="1:17" ht="14.25" customHeight="1">
      <c r="A558" s="108">
        <v>350</v>
      </c>
      <c r="B558" s="83">
        <f t="shared" si="216"/>
        <v>9.3871733844246241E-2</v>
      </c>
      <c r="C558" s="63">
        <f t="shared" si="217"/>
        <v>2846.0426620010603</v>
      </c>
      <c r="D558" s="63">
        <f t="shared" si="218"/>
        <v>3118.2706901493743</v>
      </c>
      <c r="E558" s="71">
        <f t="shared" si="219"/>
        <v>6.76325942699075</v>
      </c>
      <c r="G558" s="76">
        <f t="shared" si="220"/>
        <v>9.0555006851706948E-2</v>
      </c>
      <c r="H558" s="63">
        <f t="shared" si="221"/>
        <v>2844.3971585274949</v>
      </c>
      <c r="I558" s="63">
        <f t="shared" si="222"/>
        <v>3116.0621790826153</v>
      </c>
      <c r="J558" s="71">
        <f t="shared" si="223"/>
        <v>6.7449203737547059</v>
      </c>
      <c r="L558" s="76">
        <f t="shared" si="224"/>
        <v>8.7451471869400416E-2</v>
      </c>
      <c r="M558" s="63">
        <f t="shared" si="225"/>
        <v>2842.7424615986752</v>
      </c>
      <c r="N558" s="63">
        <f t="shared" si="226"/>
        <v>3113.8420243938167</v>
      </c>
      <c r="O558" s="71">
        <f t="shared" si="227"/>
        <v>6.7270774958904651</v>
      </c>
    </row>
    <row r="559" spans="1:17" ht="14.25" customHeight="1">
      <c r="A559" s="108">
        <v>400</v>
      </c>
      <c r="B559" s="83">
        <f t="shared" si="216"/>
        <v>0.10295297717830146</v>
      </c>
      <c r="C559" s="63">
        <f t="shared" si="217"/>
        <v>2934.6966504685897</v>
      </c>
      <c r="D559" s="63">
        <f t="shared" si="218"/>
        <v>3233.2602842856641</v>
      </c>
      <c r="E559" s="71">
        <f t="shared" si="219"/>
        <v>6.9407943074150511</v>
      </c>
      <c r="G559" s="76">
        <f t="shared" si="220"/>
        <v>9.9376640626224699E-2</v>
      </c>
      <c r="H559" s="63">
        <f t="shared" si="221"/>
        <v>2933.441105380979</v>
      </c>
      <c r="I559" s="63">
        <f t="shared" si="222"/>
        <v>3231.571027259653</v>
      </c>
      <c r="J559" s="71">
        <f t="shared" si="223"/>
        <v>6.9232592549716641</v>
      </c>
      <c r="L559" s="76">
        <f t="shared" si="224"/>
        <v>9.6030659339267521E-2</v>
      </c>
      <c r="M559" s="63">
        <f t="shared" si="225"/>
        <v>2932.1813107613002</v>
      </c>
      <c r="N559" s="63">
        <f t="shared" si="226"/>
        <v>3229.8763547130293</v>
      </c>
      <c r="O559" s="71">
        <f t="shared" si="227"/>
        <v>6.9062300456725598</v>
      </c>
    </row>
    <row r="560" spans="1:17" ht="14.25" customHeight="1">
      <c r="A560" s="108">
        <v>450</v>
      </c>
      <c r="B560" s="83">
        <f t="shared" si="216"/>
        <v>0.11172294982783143</v>
      </c>
      <c r="C560" s="63">
        <f t="shared" si="217"/>
        <v>3022.0133501430364</v>
      </c>
      <c r="D560" s="63">
        <f t="shared" si="218"/>
        <v>3346.0099046437476</v>
      </c>
      <c r="E560" s="71">
        <f t="shared" si="219"/>
        <v>7.1023715029780066</v>
      </c>
      <c r="G560" s="76">
        <f t="shared" si="220"/>
        <v>0.1078838812189148</v>
      </c>
      <c r="H560" s="63">
        <f t="shared" si="221"/>
        <v>3021.0069033118621</v>
      </c>
      <c r="I560" s="63">
        <f t="shared" si="222"/>
        <v>3344.658546968607</v>
      </c>
      <c r="J560" s="71">
        <f t="shared" si="223"/>
        <v>7.0853217458917506</v>
      </c>
      <c r="L560" s="76">
        <f t="shared" si="224"/>
        <v>0.1042922998693592</v>
      </c>
      <c r="M560" s="63">
        <f t="shared" si="225"/>
        <v>3019.9983192972954</v>
      </c>
      <c r="N560" s="63">
        <f t="shared" si="226"/>
        <v>3343.3044488923092</v>
      </c>
      <c r="O560" s="71">
        <f t="shared" si="227"/>
        <v>7.0687816835738264</v>
      </c>
    </row>
    <row r="561" spans="1:15" ht="14.25" customHeight="1">
      <c r="A561" s="108">
        <v>500</v>
      </c>
      <c r="B561" s="83">
        <f t="shared" si="216"/>
        <v>0.12029611759986178</v>
      </c>
      <c r="C561" s="63">
        <f t="shared" si="217"/>
        <v>3109.293700944067</v>
      </c>
      <c r="D561" s="63">
        <f t="shared" si="218"/>
        <v>3458.152441983666</v>
      </c>
      <c r="E561" s="71">
        <f t="shared" si="219"/>
        <v>7.2523211900702638</v>
      </c>
      <c r="G561" s="76">
        <f t="shared" si="220"/>
        <v>0.11619302913323457</v>
      </c>
      <c r="H561" s="63">
        <f t="shared" si="221"/>
        <v>3108.4614474567611</v>
      </c>
      <c r="I561" s="63">
        <f t="shared" si="222"/>
        <v>3457.0405348564645</v>
      </c>
      <c r="J561" s="71">
        <f t="shared" si="223"/>
        <v>7.2355921631763191</v>
      </c>
      <c r="L561" s="76">
        <f t="shared" si="224"/>
        <v>0.11235454837364972</v>
      </c>
      <c r="M561" s="63">
        <f t="shared" si="225"/>
        <v>3107.6280230487546</v>
      </c>
      <c r="N561" s="63">
        <f t="shared" si="226"/>
        <v>3455.9271230070685</v>
      </c>
      <c r="O561" s="71">
        <f t="shared" si="227"/>
        <v>7.2193744900274464</v>
      </c>
    </row>
    <row r="562" spans="1:15" ht="14.25" customHeight="1">
      <c r="A562" s="108">
        <v>550</v>
      </c>
      <c r="B562" s="83">
        <f t="shared" si="216"/>
        <v>0.12873500688758791</v>
      </c>
      <c r="C562" s="63">
        <f t="shared" si="217"/>
        <v>3197.1924338497065</v>
      </c>
      <c r="D562" s="63">
        <f t="shared" si="218"/>
        <v>3570.5239538237115</v>
      </c>
      <c r="E562" s="71">
        <f t="shared" si="219"/>
        <v>7.3931538898471274</v>
      </c>
      <c r="G562" s="76">
        <f t="shared" si="220"/>
        <v>0.12436732533129395</v>
      </c>
      <c r="H562" s="63">
        <f t="shared" si="221"/>
        <v>3196.4896171628584</v>
      </c>
      <c r="I562" s="63">
        <f t="shared" si="222"/>
        <v>3569.5915931567401</v>
      </c>
      <c r="J562" s="71">
        <f t="shared" si="223"/>
        <v>7.3766502027117928</v>
      </c>
      <c r="L562" s="76">
        <f t="shared" si="224"/>
        <v>0.12028136730791195</v>
      </c>
      <c r="M562" s="63">
        <f t="shared" si="225"/>
        <v>3195.7861013402494</v>
      </c>
      <c r="N562" s="63">
        <f t="shared" si="226"/>
        <v>3568.6583399947763</v>
      </c>
      <c r="O562" s="71">
        <f t="shared" si="227"/>
        <v>7.3606586392804711</v>
      </c>
    </row>
    <row r="563" spans="1:15" ht="14.25" customHeight="1">
      <c r="A563" s="108">
        <v>600</v>
      </c>
      <c r="B563" s="83">
        <f t="shared" si="216"/>
        <v>0.13707753539359863</v>
      </c>
      <c r="C563" s="63">
        <f t="shared" si="217"/>
        <v>3286.0746907883358</v>
      </c>
      <c r="D563" s="63">
        <f t="shared" si="218"/>
        <v>3683.5995434297715</v>
      </c>
      <c r="E563" s="71">
        <f t="shared" si="219"/>
        <v>7.5265077297021596</v>
      </c>
      <c r="G563" s="76">
        <f t="shared" si="220"/>
        <v>0.13244498588579162</v>
      </c>
      <c r="H563" s="63">
        <f t="shared" si="221"/>
        <v>3285.4718413311962</v>
      </c>
      <c r="I563" s="63">
        <f t="shared" si="222"/>
        <v>3682.8067989885708</v>
      </c>
      <c r="J563" s="71">
        <f t="shared" si="223"/>
        <v>7.5101688951178609</v>
      </c>
      <c r="L563" s="76">
        <f t="shared" si="224"/>
        <v>0.12811127379257664</v>
      </c>
      <c r="M563" s="63">
        <f t="shared" si="225"/>
        <v>3284.8685380556467</v>
      </c>
      <c r="N563" s="63">
        <f t="shared" si="226"/>
        <v>3682.0134868126343</v>
      </c>
      <c r="O563" s="71">
        <f t="shared" si="227"/>
        <v>7.4943425683757816</v>
      </c>
    </row>
    <row r="564" spans="1:15" ht="14.25" customHeight="1">
      <c r="A564" s="108">
        <v>650</v>
      </c>
      <c r="B564" s="83">
        <f t="shared" si="216"/>
        <v>0.14534855422608722</v>
      </c>
      <c r="C564" s="63">
        <f t="shared" si="217"/>
        <v>3376.1612982631177</v>
      </c>
      <c r="D564" s="63">
        <f t="shared" si="218"/>
        <v>3797.6721055187709</v>
      </c>
      <c r="E564" s="71">
        <f t="shared" si="219"/>
        <v>7.6535431945419683</v>
      </c>
      <c r="G564" s="76">
        <f t="shared" si="220"/>
        <v>0.14045099534388839</v>
      </c>
      <c r="H564" s="63">
        <f t="shared" si="221"/>
        <v>3375.6375635022687</v>
      </c>
      <c r="I564" s="63">
        <f t="shared" si="222"/>
        <v>3796.9905495339335</v>
      </c>
      <c r="J564" s="71">
        <f t="shared" si="223"/>
        <v>7.6373283145037298</v>
      </c>
      <c r="L564" s="76">
        <f t="shared" si="224"/>
        <v>0.1358693868872442</v>
      </c>
      <c r="M564" s="63">
        <f t="shared" si="225"/>
        <v>3375.1135100680895</v>
      </c>
      <c r="N564" s="63">
        <f t="shared" si="226"/>
        <v>3796.3086094185469</v>
      </c>
      <c r="O564" s="71">
        <f t="shared" si="227"/>
        <v>7.6216261472940756</v>
      </c>
    </row>
    <row r="565" spans="1:15" ht="14.25" customHeight="1">
      <c r="A565" s="108">
        <v>700</v>
      </c>
      <c r="B565" s="83">
        <f t="shared" si="216"/>
        <v>0.1535652549294321</v>
      </c>
      <c r="C565" s="63">
        <f t="shared" si="217"/>
        <v>3467.5929455567643</v>
      </c>
      <c r="D565" s="63">
        <f t="shared" si="218"/>
        <v>3912.9321848521172</v>
      </c>
      <c r="E565" s="71">
        <f t="shared" si="219"/>
        <v>7.7751286611961454</v>
      </c>
      <c r="G565" s="76">
        <f t="shared" si="220"/>
        <v>0.14840260893436166</v>
      </c>
      <c r="H565" s="63">
        <f t="shared" si="221"/>
        <v>3467.1328305357051</v>
      </c>
      <c r="I565" s="63">
        <f t="shared" si="222"/>
        <v>3912.3406573387902</v>
      </c>
      <c r="J565" s="71">
        <f t="shared" si="223"/>
        <v>7.7590088401142872</v>
      </c>
      <c r="L565" s="76">
        <f t="shared" si="224"/>
        <v>0.14357302596007629</v>
      </c>
      <c r="M565" s="63">
        <f t="shared" si="225"/>
        <v>3466.6724756819599</v>
      </c>
      <c r="N565" s="63">
        <f t="shared" si="226"/>
        <v>3911.7488561581963</v>
      </c>
      <c r="O565" s="71">
        <f t="shared" si="227"/>
        <v>7.7434018486339662</v>
      </c>
    </row>
    <row r="566" spans="1:15" ht="14.25" customHeight="1">
      <c r="A566" s="108">
        <v>750</v>
      </c>
      <c r="B566" s="83">
        <f t="shared" si="216"/>
        <v>0.16173997605452911</v>
      </c>
      <c r="C566" s="63">
        <f t="shared" si="217"/>
        <v>3560.4623172783954</v>
      </c>
      <c r="D566" s="63">
        <f t="shared" si="218"/>
        <v>4029.5082478365298</v>
      </c>
      <c r="E566" s="71">
        <f t="shared" si="219"/>
        <v>7.8919395045544576</v>
      </c>
      <c r="G566" s="76">
        <f t="shared" si="220"/>
        <v>0.15631219716155867</v>
      </c>
      <c r="H566" s="63">
        <f t="shared" si="221"/>
        <v>3560.0539356359172</v>
      </c>
      <c r="I566" s="63">
        <f t="shared" si="222"/>
        <v>4028.990527120593</v>
      </c>
      <c r="J566" s="71">
        <f t="shared" si="223"/>
        <v>7.8758937021862421</v>
      </c>
      <c r="L566" s="76">
        <f t="shared" si="224"/>
        <v>0.15123459368412168</v>
      </c>
      <c r="M566" s="63">
        <f t="shared" si="225"/>
        <v>3559.6453637685431</v>
      </c>
      <c r="N566" s="63">
        <f t="shared" si="226"/>
        <v>4028.47260418932</v>
      </c>
      <c r="O566" s="71">
        <f t="shared" si="227"/>
        <v>7.860360801135478</v>
      </c>
    </row>
    <row r="567" spans="1:15" ht="14.25" customHeight="1">
      <c r="A567" s="108">
        <v>800</v>
      </c>
      <c r="B567" s="83">
        <f t="shared" si="216"/>
        <v>0.16988180244162585</v>
      </c>
      <c r="C567" s="63">
        <f t="shared" si="217"/>
        <v>3654.8337296586565</v>
      </c>
      <c r="D567" s="63">
        <f t="shared" si="218"/>
        <v>4147.4909567393715</v>
      </c>
      <c r="E567" s="71">
        <f t="shared" si="219"/>
        <v>8.004518188043523</v>
      </c>
      <c r="G567" s="76">
        <f t="shared" si="220"/>
        <v>0.16418886124252655</v>
      </c>
      <c r="H567" s="63">
        <f t="shared" si="221"/>
        <v>3654.4677723391278</v>
      </c>
      <c r="I567" s="63">
        <f t="shared" si="222"/>
        <v>4147.0343560667079</v>
      </c>
      <c r="J567" s="71">
        <f t="shared" si="223"/>
        <v>7.988530751701111</v>
      </c>
      <c r="L567" s="76">
        <f t="shared" si="224"/>
        <v>0.1588632077724626</v>
      </c>
      <c r="M567" s="63">
        <f t="shared" si="225"/>
        <v>3654.1016600673715</v>
      </c>
      <c r="N567" s="63">
        <f t="shared" si="226"/>
        <v>4146.5776041620056</v>
      </c>
      <c r="O567" s="71">
        <f t="shared" si="227"/>
        <v>7.9730562653800652</v>
      </c>
    </row>
    <row r="568" spans="1:15" ht="14.25" customHeight="1">
      <c r="A568" s="108">
        <v>850</v>
      </c>
      <c r="B568" s="83">
        <f t="shared" si="216"/>
        <v>0.17800177900712344</v>
      </c>
      <c r="C568" s="63">
        <f t="shared" si="217"/>
        <v>3750.7458590696606</v>
      </c>
      <c r="D568" s="63">
        <f t="shared" si="218"/>
        <v>4266.9510181903188</v>
      </c>
      <c r="E568" s="71">
        <f t="shared" si="219"/>
        <v>8.1132981476492692</v>
      </c>
      <c r="G568" s="76">
        <f t="shared" si="220"/>
        <v>0.17204352330163764</v>
      </c>
      <c r="H568" s="63">
        <f t="shared" si="221"/>
        <v>3750.413203881456</v>
      </c>
      <c r="I568" s="63">
        <f t="shared" si="222"/>
        <v>4266.5437737863695</v>
      </c>
      <c r="J568" s="71">
        <f t="shared" si="223"/>
        <v>8.0973553589828331</v>
      </c>
      <c r="L568" s="76">
        <f t="shared" si="224"/>
        <v>0.16646967008133223</v>
      </c>
      <c r="M568" s="63">
        <f t="shared" si="225"/>
        <v>3750.0804473291582</v>
      </c>
      <c r="N568" s="63">
        <f t="shared" si="226"/>
        <v>4266.1364245812874</v>
      </c>
      <c r="O568" s="71">
        <f t="shared" si="227"/>
        <v>8.0819255740945284</v>
      </c>
    </row>
    <row r="569" spans="1:15" ht="14.25" customHeight="1">
      <c r="A569" s="108">
        <v>900</v>
      </c>
      <c r="B569" s="83">
        <f t="shared" si="216"/>
        <v>0.18609758715853056</v>
      </c>
      <c r="C569" s="63">
        <f t="shared" si="217"/>
        <v>3848.2109005227003</v>
      </c>
      <c r="D569" s="63">
        <f t="shared" si="218"/>
        <v>4387.8939032824392</v>
      </c>
      <c r="E569" s="71">
        <f t="shared" si="219"/>
        <v>8.2186472019953669</v>
      </c>
      <c r="G569" s="76">
        <f t="shared" si="220"/>
        <v>0.17987412224974045</v>
      </c>
      <c r="H569" s="63">
        <f t="shared" si="221"/>
        <v>3847.907460297642</v>
      </c>
      <c r="I569" s="63">
        <f t="shared" si="222"/>
        <v>4387.5298270468629</v>
      </c>
      <c r="J569" s="71">
        <f t="shared" si="223"/>
        <v>8.2027420360619079</v>
      </c>
      <c r="L569" s="76">
        <f t="shared" si="224"/>
        <v>0.17405217215906044</v>
      </c>
      <c r="M569" s="63">
        <f t="shared" si="225"/>
        <v>3847.6039485311094</v>
      </c>
      <c r="N569" s="63">
        <f t="shared" si="226"/>
        <v>4387.1656822241976</v>
      </c>
      <c r="O569" s="71">
        <f t="shared" si="227"/>
        <v>8.187349905499353</v>
      </c>
    </row>
    <row r="570" spans="1:15" ht="14.25" customHeight="1">
      <c r="A570" s="108">
        <v>950</v>
      </c>
      <c r="B570" s="83">
        <f t="shared" si="216"/>
        <v>0.19417617058762968</v>
      </c>
      <c r="C570" s="63">
        <f t="shared" si="217"/>
        <v>3947.2457019491408</v>
      </c>
      <c r="D570" s="63">
        <f t="shared" si="218"/>
        <v>4510.3565966532669</v>
      </c>
      <c r="E570" s="71">
        <f t="shared" si="219"/>
        <v>8.3208674293255349</v>
      </c>
      <c r="G570" s="76">
        <f t="shared" si="220"/>
        <v>0.18768748372241414</v>
      </c>
      <c r="H570" s="63">
        <f t="shared" si="221"/>
        <v>3946.9678275203059</v>
      </c>
      <c r="I570" s="63">
        <f t="shared" si="222"/>
        <v>4510.0302786875491</v>
      </c>
      <c r="J570" s="71">
        <f t="shared" si="223"/>
        <v>8.3049937960611295</v>
      </c>
      <c r="L570" s="76">
        <f t="shared" si="224"/>
        <v>0.18161742403665543</v>
      </c>
      <c r="M570" s="63">
        <f t="shared" si="225"/>
        <v>3946.6899018586241</v>
      </c>
      <c r="N570" s="63">
        <f t="shared" si="226"/>
        <v>4509.7039163722566</v>
      </c>
      <c r="O570" s="71">
        <f t="shared" si="227"/>
        <v>8.2896332184274399</v>
      </c>
    </row>
    <row r="571" spans="1:15" ht="14.25" customHeight="1">
      <c r="A571" s="108">
        <v>1000</v>
      </c>
      <c r="B571" s="83">
        <f t="shared" si="216"/>
        <v>0.20224025540558466</v>
      </c>
      <c r="C571" s="63">
        <f t="shared" si="217"/>
        <v>4047.8458673438236</v>
      </c>
      <c r="D571" s="63">
        <f t="shared" si="218"/>
        <v>4634.3426080200197</v>
      </c>
      <c r="E571" s="71">
        <f t="shared" si="219"/>
        <v>8.4202124778553991</v>
      </c>
      <c r="G571" s="76">
        <f t="shared" si="220"/>
        <v>0.19548633835142282</v>
      </c>
      <c r="H571" s="63">
        <f t="shared" si="221"/>
        <v>4047.5905241820174</v>
      </c>
      <c r="I571" s="63">
        <f t="shared" si="222"/>
        <v>4634.0495392362864</v>
      </c>
      <c r="J571" s="71">
        <f t="shared" si="223"/>
        <v>8.4043654979592297</v>
      </c>
      <c r="L571" s="76">
        <f t="shared" si="224"/>
        <v>0.18916816086210619</v>
      </c>
      <c r="M571" s="63">
        <f t="shared" si="225"/>
        <v>4047.3351438367645</v>
      </c>
      <c r="N571" s="63">
        <f t="shared" si="226"/>
        <v>4633.7564425092942</v>
      </c>
      <c r="O571" s="71">
        <f t="shared" si="227"/>
        <v>8.389031586856909</v>
      </c>
    </row>
    <row r="572" spans="1:15" ht="14.25" customHeight="1">
      <c r="A572" s="108">
        <v>1050</v>
      </c>
      <c r="B572" s="83">
        <f t="shared" si="216"/>
        <v>0.21029203853170508</v>
      </c>
      <c r="C572" s="63">
        <f t="shared" si="217"/>
        <v>4149.9920578682295</v>
      </c>
      <c r="D572" s="63">
        <f t="shared" si="218"/>
        <v>4759.838969610174</v>
      </c>
      <c r="E572" s="71">
        <f t="shared" si="219"/>
        <v>8.516893959214995</v>
      </c>
      <c r="G572" s="76">
        <f t="shared" si="220"/>
        <v>0.20327288590979092</v>
      </c>
      <c r="H572" s="63">
        <f t="shared" si="221"/>
        <v>4149.7566950670434</v>
      </c>
      <c r="I572" s="63">
        <f t="shared" si="222"/>
        <v>4759.5753527964162</v>
      </c>
      <c r="J572" s="71">
        <f t="shared" si="223"/>
        <v>8.5010696784033151</v>
      </c>
      <c r="L572" s="76">
        <f t="shared" si="224"/>
        <v>0.19670658525858786</v>
      </c>
      <c r="M572" s="63">
        <f t="shared" si="225"/>
        <v>4149.521304943788</v>
      </c>
      <c r="N572" s="63">
        <f t="shared" si="226"/>
        <v>4759.3117192454101</v>
      </c>
      <c r="O572" s="71">
        <f t="shared" si="227"/>
        <v>8.4857584750292823</v>
      </c>
    </row>
    <row r="573" spans="1:15" ht="14.25" customHeight="1">
      <c r="A573" s="108">
        <v>1100</v>
      </c>
      <c r="B573" s="83">
        <f t="shared" si="216"/>
        <v>0.21833330945236745</v>
      </c>
      <c r="C573" s="63">
        <f t="shared" si="217"/>
        <v>4253.6538408062488</v>
      </c>
      <c r="D573" s="63">
        <f t="shared" si="218"/>
        <v>4886.8204382181148</v>
      </c>
      <c r="E573" s="71">
        <f t="shared" si="219"/>
        <v>8.6110908101433665</v>
      </c>
      <c r="G573" s="76">
        <f t="shared" si="220"/>
        <v>0.21104891771449316</v>
      </c>
      <c r="H573" s="63">
        <f t="shared" si="221"/>
        <v>4253.4362940696128</v>
      </c>
      <c r="I573" s="63">
        <f t="shared" si="222"/>
        <v>4886.583047213092</v>
      </c>
      <c r="J573" s="71">
        <f t="shared" si="223"/>
        <v>8.5952859915727213</v>
      </c>
      <c r="L573" s="76">
        <f t="shared" si="224"/>
        <v>0.20423449037074565</v>
      </c>
      <c r="M573" s="63">
        <f t="shared" si="225"/>
        <v>4253.2187270261338</v>
      </c>
      <c r="N573" s="63">
        <f t="shared" si="226"/>
        <v>4886.3456471754453</v>
      </c>
      <c r="O573" s="71">
        <f t="shared" si="227"/>
        <v>8.5799942561619016</v>
      </c>
    </row>
    <row r="574" spans="1:15" ht="14.25" customHeight="1">
      <c r="A574" s="108">
        <v>1150</v>
      </c>
      <c r="B574" s="83">
        <f t="shared" si="216"/>
        <v>0.22636553954575009</v>
      </c>
      <c r="C574" s="63">
        <f t="shared" si="217"/>
        <v>4358.7926721910244</v>
      </c>
      <c r="D574" s="63">
        <f t="shared" si="218"/>
        <v>5015.2527368737001</v>
      </c>
      <c r="E574" s="71">
        <f t="shared" si="219"/>
        <v>8.7029562909632361</v>
      </c>
      <c r="G574" s="76">
        <f t="shared" si="220"/>
        <v>0.21881590633491216</v>
      </c>
      <c r="H574" s="63">
        <f t="shared" si="221"/>
        <v>4358.5910904528391</v>
      </c>
      <c r="I574" s="63">
        <f t="shared" si="222"/>
        <v>5015.0388094575756</v>
      </c>
      <c r="J574" s="71">
        <f t="shared" si="223"/>
        <v>8.6871682615188934</v>
      </c>
      <c r="L574" s="76">
        <f t="shared" si="224"/>
        <v>0.21175334995674405</v>
      </c>
      <c r="M574" s="63">
        <f t="shared" si="225"/>
        <v>4358.3894934607561</v>
      </c>
      <c r="N574" s="63">
        <f t="shared" si="226"/>
        <v>5014.8248783266627</v>
      </c>
      <c r="O574" s="71">
        <f t="shared" si="227"/>
        <v>8.671893319042443</v>
      </c>
    </row>
    <row r="575" spans="1:15" ht="14.25" customHeight="1">
      <c r="A575" s="108">
        <v>1200</v>
      </c>
      <c r="B575" s="83">
        <f t="shared" si="216"/>
        <v>0.23438994878804009</v>
      </c>
      <c r="C575" s="63">
        <f t="shared" si="217"/>
        <v>4465.3642371954656</v>
      </c>
      <c r="D575" s="63">
        <f t="shared" si="218"/>
        <v>5145.0950886807814</v>
      </c>
      <c r="E575" s="71">
        <f t="shared" si="219"/>
        <v>8.7926232855272772</v>
      </c>
      <c r="G575" s="76">
        <f t="shared" si="220"/>
        <v>0.22657507253223455</v>
      </c>
      <c r="H575" s="63">
        <f t="shared" si="221"/>
        <v>4465.1770260961066</v>
      </c>
      <c r="I575" s="63">
        <f t="shared" si="222"/>
        <v>5144.9022436928108</v>
      </c>
      <c r="J575" s="71">
        <f t="shared" si="223"/>
        <v>8.7768498201068645</v>
      </c>
      <c r="L575" s="76">
        <f t="shared" si="224"/>
        <v>0.21926438556075076</v>
      </c>
      <c r="M575" s="63">
        <f t="shared" si="225"/>
        <v>4464.9898034246944</v>
      </c>
      <c r="N575" s="63">
        <f t="shared" si="226"/>
        <v>5144.7093986630225</v>
      </c>
      <c r="O575" s="71">
        <f t="shared" si="227"/>
        <v>8.7615894441936195</v>
      </c>
    </row>
    <row r="576" spans="1:15" ht="14.25" customHeight="1">
      <c r="A576" s="108">
        <v>1250</v>
      </c>
      <c r="B576" s="83">
        <f t="shared" si="216"/>
        <v>0.24240755633927105</v>
      </c>
      <c r="C576" s="63">
        <f t="shared" si="217"/>
        <v>4573.3203068203838</v>
      </c>
      <c r="D576" s="63">
        <f t="shared" si="218"/>
        <v>5276.3022202042703</v>
      </c>
      <c r="E576" s="71">
        <f t="shared" si="219"/>
        <v>8.8802083616188412</v>
      </c>
      <c r="G576" s="76">
        <f t="shared" si="220"/>
        <v>0.23432743598954045</v>
      </c>
      <c r="H576" s="63">
        <f t="shared" si="221"/>
        <v>4573.1460844833664</v>
      </c>
      <c r="I576" s="63">
        <f t="shared" si="222"/>
        <v>5276.1283924519885</v>
      </c>
      <c r="J576" s="71">
        <f t="shared" si="223"/>
        <v>8.8644475947637975</v>
      </c>
      <c r="L576" s="76">
        <f t="shared" si="224"/>
        <v>0.22676861738719975</v>
      </c>
      <c r="M576" s="63">
        <f t="shared" si="225"/>
        <v>4572.9718532861225</v>
      </c>
      <c r="N576" s="63">
        <f t="shared" si="226"/>
        <v>5275.9545671864425</v>
      </c>
      <c r="O576" s="71">
        <f t="shared" si="227"/>
        <v>8.8491999191056259</v>
      </c>
    </row>
    <row r="577" spans="1:15" ht="14.25" customHeight="1">
      <c r="A577" s="108">
        <v>1300</v>
      </c>
      <c r="B577" s="83">
        <f t="shared" si="216"/>
        <v>0.25041921942156203</v>
      </c>
      <c r="C577" s="63">
        <f t="shared" si="217"/>
        <v>4682.6102252609589</v>
      </c>
      <c r="D577" s="63">
        <f t="shared" si="218"/>
        <v>5408.8259615834895</v>
      </c>
      <c r="E577" s="71">
        <f t="shared" si="219"/>
        <v>8.9658149144522987</v>
      </c>
      <c r="G577" s="76">
        <f t="shared" si="220"/>
        <v>0.24207385428075071</v>
      </c>
      <c r="H577" s="63">
        <f t="shared" si="221"/>
        <v>4682.4477872241741</v>
      </c>
      <c r="I577" s="63">
        <f t="shared" si="222"/>
        <v>5408.669350066426</v>
      </c>
      <c r="J577" s="71">
        <f t="shared" si="223"/>
        <v>8.9500652720119245</v>
      </c>
      <c r="L577" s="76">
        <f t="shared" si="224"/>
        <v>0.23426690336038569</v>
      </c>
      <c r="M577" s="63">
        <f t="shared" si="225"/>
        <v>4682.2853423447241</v>
      </c>
      <c r="N577" s="63">
        <f t="shared" si="226"/>
        <v>5408.51274276192</v>
      </c>
      <c r="O577" s="71">
        <f t="shared" si="227"/>
        <v>8.9348287218844487</v>
      </c>
    </row>
    <row r="578" spans="1:15" ht="14.25" customHeight="1">
      <c r="A578" s="108">
        <v>1350</v>
      </c>
      <c r="B578" s="83">
        <f t="shared" si="216"/>
        <v>0.2584256635538677</v>
      </c>
      <c r="C578" s="63">
        <f t="shared" si="217"/>
        <v>4793.1821118810331</v>
      </c>
      <c r="D578" s="63">
        <f t="shared" si="218"/>
        <v>5542.6165361872499</v>
      </c>
      <c r="E578" s="71">
        <f t="shared" si="219"/>
        <v>9.049535623664962</v>
      </c>
      <c r="G578" s="76">
        <f t="shared" si="220"/>
        <v>0.24981505316328378</v>
      </c>
      <c r="H578" s="63">
        <f t="shared" si="221"/>
        <v>4793.0304029599838</v>
      </c>
      <c r="I578" s="63">
        <f t="shared" si="222"/>
        <v>5542.4755624498357</v>
      </c>
      <c r="J578" s="71">
        <f t="shared" si="223"/>
        <v>9.0337957693616318</v>
      </c>
      <c r="L578" s="76">
        <f t="shared" si="224"/>
        <v>0.24175996947497905</v>
      </c>
      <c r="M578" s="63">
        <f t="shared" si="225"/>
        <v>4792.8786887115139</v>
      </c>
      <c r="N578" s="63">
        <f t="shared" si="226"/>
        <v>5542.3345940839481</v>
      </c>
      <c r="O578" s="71">
        <f t="shared" si="227"/>
        <v>9.0185690080972236</v>
      </c>
    </row>
    <row r="579" spans="1:15" ht="14.25" customHeight="1">
      <c r="A579" s="108">
        <v>1400</v>
      </c>
      <c r="B579" s="83">
        <f t="shared" si="216"/>
        <v>0.26642750631282031</v>
      </c>
      <c r="C579" s="63">
        <f t="shared" si="217"/>
        <v>4904.9838402901005</v>
      </c>
      <c r="D579" s="63">
        <f t="shared" si="218"/>
        <v>5677.6236085972787</v>
      </c>
      <c r="E579" s="71">
        <f t="shared" si="219"/>
        <v>9.1314543906292567</v>
      </c>
      <c r="G579" s="76">
        <f t="shared" si="220"/>
        <v>0.25755165037638178</v>
      </c>
      <c r="H579" s="63">
        <f t="shared" si="221"/>
        <v>4904.8419317699254</v>
      </c>
      <c r="I579" s="63">
        <f t="shared" si="222"/>
        <v>5677.4968828990704</v>
      </c>
      <c r="J579" s="71">
        <f t="shared" si="223"/>
        <v>9.1157231838587514</v>
      </c>
      <c r="L579" s="76">
        <f t="shared" si="224"/>
        <v>0.24924843363179869</v>
      </c>
      <c r="M579" s="63">
        <f t="shared" si="225"/>
        <v>4904.7000190704148</v>
      </c>
      <c r="N579" s="63">
        <f t="shared" si="226"/>
        <v>5677.3701633289902</v>
      </c>
      <c r="O579" s="71">
        <f t="shared" si="227"/>
        <v>9.1005050705867863</v>
      </c>
    </row>
    <row r="580" spans="1:15" ht="14.25" customHeight="1">
      <c r="A580" s="108">
        <v>1450</v>
      </c>
      <c r="B580" s="83">
        <f t="shared" si="216"/>
        <v>0.27442527618248236</v>
      </c>
      <c r="C580" s="63">
        <f t="shared" si="217"/>
        <v>5017.9638416611051</v>
      </c>
      <c r="D580" s="63">
        <f t="shared" si="218"/>
        <v>5813.7971425903033</v>
      </c>
      <c r="E580" s="71">
        <f t="shared" si="219"/>
        <v>9.211647878411755</v>
      </c>
      <c r="G580" s="76">
        <f t="shared" si="220"/>
        <v>0.2652841745154414</v>
      </c>
      <c r="H580" s="63">
        <f t="shared" si="221"/>
        <v>5017.8309126394897</v>
      </c>
      <c r="I580" s="63">
        <f t="shared" si="222"/>
        <v>5813.6834361858137</v>
      </c>
      <c r="J580" s="71">
        <f t="shared" si="223"/>
        <v>9.1959243406170472</v>
      </c>
      <c r="L580" s="76">
        <f t="shared" si="224"/>
        <v>0.25673282453669005</v>
      </c>
      <c r="M580" s="63">
        <f t="shared" si="225"/>
        <v>5017.6979803156883</v>
      </c>
      <c r="N580" s="63">
        <f t="shared" si="226"/>
        <v>5813.569736379427</v>
      </c>
      <c r="O580" s="71">
        <f t="shared" si="227"/>
        <v>9.180713896598002</v>
      </c>
    </row>
    <row r="581" spans="1:15" ht="14.25" customHeight="1">
      <c r="A581" s="109">
        <v>1500</v>
      </c>
      <c r="B581" s="83">
        <f t="shared" si="216"/>
        <v>0.28241942763598921</v>
      </c>
      <c r="C581" s="63">
        <f t="shared" si="217"/>
        <v>5132.071768253255</v>
      </c>
      <c r="D581" s="63">
        <f t="shared" si="218"/>
        <v>5951.0881083976237</v>
      </c>
      <c r="E581" s="71">
        <f t="shared" si="219"/>
        <v>9.2901867451010229</v>
      </c>
      <c r="G581" s="76">
        <f t="shared" si="220"/>
        <v>0.27301308012996323</v>
      </c>
      <c r="H581" s="63">
        <f t="shared" si="221"/>
        <v>5131.9470902546891</v>
      </c>
      <c r="I581" s="63">
        <f t="shared" si="222"/>
        <v>5950.9863306445795</v>
      </c>
      <c r="J581" s="71">
        <f t="shared" si="223"/>
        <v>9.2744700327591332</v>
      </c>
      <c r="L581" s="76">
        <f t="shared" si="224"/>
        <v>0.26421359681475592</v>
      </c>
      <c r="M581" s="63">
        <f t="shared" si="225"/>
        <v>5131.8224096293525</v>
      </c>
      <c r="N581" s="63">
        <f t="shared" si="226"/>
        <v>5950.8845597550962</v>
      </c>
      <c r="O581" s="71">
        <f t="shared" si="227"/>
        <v>9.259266414345003</v>
      </c>
    </row>
    <row r="582" spans="1:15" ht="2.75" customHeight="1" thickBot="1">
      <c r="A582" s="85"/>
      <c r="B582" s="85"/>
      <c r="C582" s="85"/>
      <c r="D582" s="85"/>
      <c r="E582" s="85"/>
      <c r="G582" s="85"/>
      <c r="H582" s="85"/>
      <c r="I582" s="85"/>
      <c r="J582" s="85"/>
      <c r="L582" s="85"/>
      <c r="M582" s="85"/>
      <c r="N582" s="85"/>
      <c r="O582" s="85"/>
    </row>
    <row r="583" spans="1:15" ht="14.25" customHeight="1" thickBot="1">
      <c r="A583" s="69"/>
      <c r="B583" s="66" t="s">
        <v>274</v>
      </c>
      <c r="C583" s="67">
        <v>3200</v>
      </c>
      <c r="D583" s="66" t="s">
        <v>275</v>
      </c>
      <c r="E583" s="70">
        <f>Tsat_p(C583/100)</f>
        <v>237.4644276751776</v>
      </c>
      <c r="G583" s="74" t="s">
        <v>274</v>
      </c>
      <c r="H583" s="67">
        <v>3300</v>
      </c>
      <c r="I583" s="66" t="s">
        <v>275</v>
      </c>
      <c r="J583" s="70">
        <f>Tsat_p(H583/100)</f>
        <v>239.20281753622692</v>
      </c>
      <c r="L583" s="74" t="s">
        <v>274</v>
      </c>
      <c r="M583" s="67">
        <v>3400</v>
      </c>
      <c r="N583" s="66" t="s">
        <v>275</v>
      </c>
      <c r="O583" s="70">
        <f>Tsat_p(M583/100)</f>
        <v>240.90122053872676</v>
      </c>
    </row>
    <row r="584" spans="1:15" ht="14.25" customHeight="1" thickBot="1">
      <c r="A584" s="111" t="s">
        <v>276</v>
      </c>
      <c r="B584" s="110">
        <f>vV_p(C583/100)</f>
        <v>6.2474838388311034E-2</v>
      </c>
      <c r="C584" s="68">
        <f>uV_p(C583/100)</f>
        <v>2603.3182178057468</v>
      </c>
      <c r="D584" s="68">
        <f>hV_p(C583/100)</f>
        <v>2803.2377006483425</v>
      </c>
      <c r="E584" s="78">
        <f>sV_p(C583/100)</f>
        <v>6.1603711944186372</v>
      </c>
      <c r="G584" s="75">
        <f>vV_p(H583/100)</f>
        <v>6.0563938203064244E-2</v>
      </c>
      <c r="H584" s="68">
        <f>uV_p(H583/100)</f>
        <v>2603.2692218355442</v>
      </c>
      <c r="I584" s="68">
        <f>hV_p(H583/100)</f>
        <v>2803.1302179056565</v>
      </c>
      <c r="J584" s="78">
        <f>sV_p(H583/100)</f>
        <v>6.1481352622988039</v>
      </c>
      <c r="L584" s="75">
        <f>vV_p(M583/100)</f>
        <v>5.8761429569582087E-2</v>
      </c>
      <c r="M584" s="68">
        <f>uV_p(M583/100)</f>
        <v>2603.1756512838206</v>
      </c>
      <c r="N584" s="68">
        <f>hV_p(M583/100)</f>
        <v>2802.9645118203994</v>
      </c>
      <c r="O584" s="79">
        <f>sV_p(M583/100)</f>
        <v>6.1361884823291017</v>
      </c>
    </row>
    <row r="585" spans="1:15" ht="14.25" customHeight="1">
      <c r="A585" s="108">
        <v>250</v>
      </c>
      <c r="B585" s="83">
        <f>v_pT($C$583/100,$A585)</f>
        <v>6.5451025928199819E-2</v>
      </c>
      <c r="C585" s="63">
        <f>u_pT($C$583/100,$A585)</f>
        <v>2636.7207570270075</v>
      </c>
      <c r="D585" s="63">
        <f>h_pt($C$583/100,$A585)</f>
        <v>2846.1640399972466</v>
      </c>
      <c r="E585" s="71">
        <f>s_pT($C$583/100,$A585)</f>
        <v>6.2434468238688883</v>
      </c>
      <c r="G585" s="76">
        <f>v_pT($H$583/100,$A585)</f>
        <v>6.3090982722333003E-2</v>
      </c>
      <c r="H585" s="63">
        <f>u_pT($H$583/100,$A585)</f>
        <v>2632.6076974312023</v>
      </c>
      <c r="I585" s="63">
        <f>h_pt($H$583/100,$A585)</f>
        <v>2840.8079404149016</v>
      </c>
      <c r="J585" s="71">
        <f>s_pT($H$583/100,$A585)</f>
        <v>6.2209254723115928</v>
      </c>
      <c r="L585" s="76">
        <f>v_pT($M$583/100,$A585)</f>
        <v>6.0863231201292972E-2</v>
      </c>
      <c r="M585" s="63">
        <f>u_pT($M$583/100,$A585)</f>
        <v>2628.3979582672687</v>
      </c>
      <c r="N585" s="63">
        <f>h_pt($M$583/100,$A585)</f>
        <v>2835.332944351665</v>
      </c>
      <c r="O585" s="71">
        <f>s_pT($M$583/100,$A585)</f>
        <v>6.1986151307005031</v>
      </c>
    </row>
    <row r="586" spans="1:15" ht="14.25" customHeight="1">
      <c r="A586" s="108">
        <v>300</v>
      </c>
      <c r="B586" s="83">
        <f t="shared" ref="B586:B610" si="228">v_pT($C$583/100,$A586)</f>
        <v>7.5613813469107116E-2</v>
      </c>
      <c r="C586" s="63">
        <f t="shared" ref="C586:C610" si="229">u_pT($C$583/100,$A586)</f>
        <v>2746.0823709916572</v>
      </c>
      <c r="D586" s="63">
        <f t="shared" ref="D586:D610" si="230">h_pt($C$583/100,$A586)</f>
        <v>2988.0465740927998</v>
      </c>
      <c r="E586" s="71">
        <f t="shared" ref="E586:E610" si="231">s_pT($C$583/100,$A586)</f>
        <v>6.5028789592294869</v>
      </c>
      <c r="G586" s="76">
        <f t="shared" ref="G586:G610" si="232">v_pT($H$583/100,$A586)</f>
        <v>7.308317465527879E-2</v>
      </c>
      <c r="H586" s="63">
        <f t="shared" ref="H586:H610" si="233">u_pT($H$583/100,$A586)</f>
        <v>2743.6779634525437</v>
      </c>
      <c r="I586" s="63">
        <f t="shared" ref="I586:I610" si="234">h_pt($H$583/100,$A586)</f>
        <v>2984.8524398149639</v>
      </c>
      <c r="J586" s="71">
        <f t="shared" ref="J586:J610" si="235">s_pT($H$583/100,$A586)</f>
        <v>6.4843363417750597</v>
      </c>
      <c r="L586" s="76">
        <f t="shared" ref="L586:L610" si="236">v_pT($M$583/100,$A586)</f>
        <v>7.0699623950864529E-2</v>
      </c>
      <c r="M586" s="63">
        <f t="shared" ref="M586:M610" si="237">u_pT($M$583/100,$A586)</f>
        <v>2741.2504938736729</v>
      </c>
      <c r="N586" s="63">
        <f t="shared" ref="N586:N610" si="238">h_pt($M$583/100,$A586)</f>
        <v>2981.629215306612</v>
      </c>
      <c r="O586" s="71">
        <f t="shared" ref="O586:O610" si="239">s_pT($M$583/100,$A586)</f>
        <v>6.4661714745398688</v>
      </c>
    </row>
    <row r="587" spans="1:15" ht="14.25" customHeight="1">
      <c r="A587" s="108">
        <v>350</v>
      </c>
      <c r="B587" s="83">
        <f t="shared" si="228"/>
        <v>8.4541134501547349E-2</v>
      </c>
      <c r="C587" s="63">
        <f t="shared" si="229"/>
        <v>2841.0784856041528</v>
      </c>
      <c r="D587" s="63">
        <f t="shared" si="230"/>
        <v>3111.6101160091043</v>
      </c>
      <c r="E587" s="71">
        <f t="shared" si="231"/>
        <v>6.7096980441630274</v>
      </c>
      <c r="G587" s="76">
        <f t="shared" si="232"/>
        <v>8.1806423899633093E-2</v>
      </c>
      <c r="H587" s="63">
        <f t="shared" si="233"/>
        <v>2839.4051442487385</v>
      </c>
      <c r="I587" s="63">
        <f t="shared" si="234"/>
        <v>3109.3663431175273</v>
      </c>
      <c r="J587" s="71">
        <f t="shared" si="235"/>
        <v>6.6927522770614152</v>
      </c>
      <c r="L587" s="76">
        <f t="shared" si="236"/>
        <v>7.9231836354183183E-2</v>
      </c>
      <c r="M587" s="63">
        <f t="shared" si="237"/>
        <v>2837.7223504877888</v>
      </c>
      <c r="N587" s="63">
        <f t="shared" si="238"/>
        <v>3107.1105940920115</v>
      </c>
      <c r="O587" s="71">
        <f t="shared" si="239"/>
        <v>6.6762131012600436</v>
      </c>
    </row>
    <row r="588" spans="1:15" ht="14.25" customHeight="1">
      <c r="A588" s="108">
        <v>400</v>
      </c>
      <c r="B588" s="83">
        <f t="shared" si="228"/>
        <v>9.2893434718722495E-2</v>
      </c>
      <c r="C588" s="63">
        <f t="shared" si="229"/>
        <v>2930.9172323683288</v>
      </c>
      <c r="D588" s="63">
        <f t="shared" si="230"/>
        <v>3228.176223468241</v>
      </c>
      <c r="E588" s="71">
        <f t="shared" si="231"/>
        <v>6.8896740342679461</v>
      </c>
      <c r="G588" s="76">
        <f t="shared" si="232"/>
        <v>8.994598619409748E-2</v>
      </c>
      <c r="H588" s="63">
        <f t="shared" si="233"/>
        <v>2929.6488360042981</v>
      </c>
      <c r="I588" s="63">
        <f t="shared" si="234"/>
        <v>3226.4705904448192</v>
      </c>
      <c r="J588" s="71">
        <f t="shared" si="235"/>
        <v>6.8735615845430376</v>
      </c>
      <c r="L588" s="76">
        <f t="shared" si="236"/>
        <v>8.717156621877338E-2</v>
      </c>
      <c r="M588" s="63">
        <f t="shared" si="237"/>
        <v>2928.3760875111002</v>
      </c>
      <c r="N588" s="63">
        <f t="shared" si="238"/>
        <v>3224.7594126549297</v>
      </c>
      <c r="O588" s="71">
        <f t="shared" si="239"/>
        <v>6.8578657098963669</v>
      </c>
    </row>
    <row r="589" spans="1:15" ht="14.25" customHeight="1">
      <c r="A589" s="108">
        <v>450</v>
      </c>
      <c r="B589" s="83">
        <f t="shared" si="228"/>
        <v>0.10092500281475335</v>
      </c>
      <c r="C589" s="63">
        <f t="shared" si="229"/>
        <v>3018.9875830501283</v>
      </c>
      <c r="D589" s="63">
        <f t="shared" si="230"/>
        <v>3341.9475920573391</v>
      </c>
      <c r="E589" s="71">
        <f t="shared" si="231"/>
        <v>7.0527187065293298</v>
      </c>
      <c r="G589" s="76">
        <f t="shared" si="232"/>
        <v>9.7761599580642913E-2</v>
      </c>
      <c r="H589" s="63">
        <f t="shared" si="233"/>
        <v>3017.9746795701417</v>
      </c>
      <c r="I589" s="63">
        <f t="shared" si="234"/>
        <v>3340.5879581862637</v>
      </c>
      <c r="J589" s="71">
        <f t="shared" si="235"/>
        <v>7.0371032142748593</v>
      </c>
      <c r="L589" s="76">
        <f t="shared" si="236"/>
        <v>9.4784098581091075E-2</v>
      </c>
      <c r="M589" s="63">
        <f t="shared" si="237"/>
        <v>3016.959593906266</v>
      </c>
      <c r="N589" s="63">
        <f t="shared" si="238"/>
        <v>3339.2255290819758</v>
      </c>
      <c r="O589" s="71">
        <f t="shared" si="239"/>
        <v>7.0219082559236679</v>
      </c>
    </row>
    <row r="590" spans="1:15" ht="14.25" customHeight="1">
      <c r="A590" s="108">
        <v>500</v>
      </c>
      <c r="B590" s="83">
        <f t="shared" si="228"/>
        <v>0.10875586801625371</v>
      </c>
      <c r="C590" s="63">
        <f t="shared" si="229"/>
        <v>3106.7934208322522</v>
      </c>
      <c r="D590" s="63">
        <f t="shared" si="230"/>
        <v>3454.8121984842637</v>
      </c>
      <c r="E590" s="71">
        <f t="shared" si="231"/>
        <v>7.203635575107981</v>
      </c>
      <c r="G590" s="76">
        <f t="shared" si="232"/>
        <v>0.10537518770699142</v>
      </c>
      <c r="H590" s="63">
        <f t="shared" si="233"/>
        <v>3105.9576339484388</v>
      </c>
      <c r="I590" s="63">
        <f t="shared" si="234"/>
        <v>3453.6957533815103</v>
      </c>
      <c r="J590" s="71">
        <f t="shared" si="235"/>
        <v>7.1883458318662878</v>
      </c>
      <c r="L590" s="76">
        <f t="shared" si="236"/>
        <v>0.10219327184397049</v>
      </c>
      <c r="M590" s="63">
        <f t="shared" si="237"/>
        <v>3105.1206555676399</v>
      </c>
      <c r="N590" s="63">
        <f t="shared" si="238"/>
        <v>3452.5777798371391</v>
      </c>
      <c r="O590" s="71">
        <f t="shared" si="239"/>
        <v>7.1734783232998485</v>
      </c>
    </row>
    <row r="591" spans="1:15" ht="14.25" customHeight="1">
      <c r="A591" s="108">
        <v>550</v>
      </c>
      <c r="B591" s="83">
        <f t="shared" si="228"/>
        <v>0.11645072118972516</v>
      </c>
      <c r="C591" s="63">
        <f t="shared" si="229"/>
        <v>3195.0818831467759</v>
      </c>
      <c r="D591" s="63">
        <f t="shared" si="230"/>
        <v>3567.7241909538966</v>
      </c>
      <c r="E591" s="71">
        <f t="shared" si="231"/>
        <v>7.3451466097853926</v>
      </c>
      <c r="G591" s="76">
        <f t="shared" si="232"/>
        <v>0.11285217676076111</v>
      </c>
      <c r="H591" s="63">
        <f t="shared" si="233"/>
        <v>3194.3769593646093</v>
      </c>
      <c r="I591" s="63">
        <f t="shared" si="234"/>
        <v>3566.7891426751207</v>
      </c>
      <c r="J591" s="71">
        <f t="shared" si="235"/>
        <v>7.3300845333980149</v>
      </c>
      <c r="L591" s="76">
        <f t="shared" si="236"/>
        <v>0.10946525442094909</v>
      </c>
      <c r="M591" s="63">
        <f t="shared" si="237"/>
        <v>3193.6713267932446</v>
      </c>
      <c r="N591" s="63">
        <f t="shared" si="238"/>
        <v>3565.8531918244717</v>
      </c>
      <c r="O591" s="71">
        <f t="shared" si="239"/>
        <v>7.3154454788139276</v>
      </c>
    </row>
    <row r="592" spans="1:15" ht="14.25" customHeight="1">
      <c r="A592" s="108">
        <v>600</v>
      </c>
      <c r="B592" s="83">
        <f t="shared" si="228"/>
        <v>0.12404838317246382</v>
      </c>
      <c r="C592" s="63">
        <f t="shared" si="229"/>
        <v>3284.2647794767231</v>
      </c>
      <c r="D592" s="63">
        <f t="shared" si="230"/>
        <v>3681.2196056286066</v>
      </c>
      <c r="E592" s="71">
        <f t="shared" si="231"/>
        <v>7.4789961622062719</v>
      </c>
      <c r="G592" s="76">
        <f t="shared" si="232"/>
        <v>0.12023169395670925</v>
      </c>
      <c r="H592" s="63">
        <f t="shared" si="233"/>
        <v>3283.6605641198189</v>
      </c>
      <c r="I592" s="63">
        <f t="shared" si="234"/>
        <v>3680.425154176959</v>
      </c>
      <c r="J592" s="71">
        <f t="shared" si="235"/>
        <v>7.4641000982657593</v>
      </c>
      <c r="L592" s="76">
        <f t="shared" si="236"/>
        <v>0.1166394825562643</v>
      </c>
      <c r="M592" s="63">
        <f t="shared" si="237"/>
        <v>3283.0558905207008</v>
      </c>
      <c r="N592" s="63">
        <f t="shared" si="238"/>
        <v>3679.6301312119995</v>
      </c>
      <c r="O592" s="71">
        <f t="shared" si="239"/>
        <v>7.4496274477216007</v>
      </c>
    </row>
    <row r="593" spans="1:15" ht="14.25" customHeight="1">
      <c r="A593" s="108">
        <v>650</v>
      </c>
      <c r="B593" s="83">
        <f t="shared" si="228"/>
        <v>0.13157410860589505</v>
      </c>
      <c r="C593" s="63">
        <f t="shared" si="229"/>
        <v>3374.5891374013245</v>
      </c>
      <c r="D593" s="63">
        <f t="shared" si="230"/>
        <v>3795.6262849401887</v>
      </c>
      <c r="E593" s="71">
        <f t="shared" si="231"/>
        <v>7.6064041068062345</v>
      </c>
      <c r="G593" s="76">
        <f t="shared" si="232"/>
        <v>0.12753913058334312</v>
      </c>
      <c r="H593" s="63">
        <f t="shared" si="233"/>
        <v>3374.0644449485053</v>
      </c>
      <c r="I593" s="63">
        <f t="shared" si="234"/>
        <v>3794.9435758735372</v>
      </c>
      <c r="J593" s="71">
        <f t="shared" si="235"/>
        <v>7.5916326158520029</v>
      </c>
      <c r="L593" s="76">
        <f t="shared" si="236"/>
        <v>0.12374148524659308</v>
      </c>
      <c r="M593" s="63">
        <f t="shared" si="237"/>
        <v>3373.539432161951</v>
      </c>
      <c r="N593" s="63">
        <f t="shared" si="238"/>
        <v>3794.2604820003676</v>
      </c>
      <c r="O593" s="71">
        <f t="shared" si="239"/>
        <v>7.5772847467465825</v>
      </c>
    </row>
    <row r="594" spans="1:15" ht="14.25" customHeight="1">
      <c r="A594" s="108">
        <v>700</v>
      </c>
      <c r="B594" s="83">
        <f t="shared" si="228"/>
        <v>0.13904528145044998</v>
      </c>
      <c r="C594" s="63">
        <f t="shared" si="229"/>
        <v>3466.2118809724948</v>
      </c>
      <c r="D594" s="63">
        <f t="shared" si="230"/>
        <v>3911.156781613935</v>
      </c>
      <c r="E594" s="71">
        <f t="shared" si="231"/>
        <v>7.7282751012155204</v>
      </c>
      <c r="G594" s="76">
        <f t="shared" si="232"/>
        <v>0.13479193564413608</v>
      </c>
      <c r="H594" s="63">
        <f t="shared" si="233"/>
        <v>3465.7510463869216</v>
      </c>
      <c r="I594" s="63">
        <f t="shared" si="234"/>
        <v>3910.5644340125709</v>
      </c>
      <c r="J594" s="71">
        <f t="shared" si="235"/>
        <v>7.7135990212334864</v>
      </c>
      <c r="L594" s="76">
        <f t="shared" si="236"/>
        <v>0.13078877698709979</v>
      </c>
      <c r="M594" s="63">
        <f t="shared" si="237"/>
        <v>3465.2899719074981</v>
      </c>
      <c r="N594" s="63">
        <f t="shared" si="238"/>
        <v>3909.9718136636375</v>
      </c>
      <c r="O594" s="71">
        <f t="shared" si="239"/>
        <v>7.6993466815614378</v>
      </c>
    </row>
    <row r="595" spans="1:15" ht="14.25" customHeight="1">
      <c r="A595" s="108">
        <v>750</v>
      </c>
      <c r="B595" s="83">
        <f t="shared" si="228"/>
        <v>0.14647433676187438</v>
      </c>
      <c r="C595" s="63">
        <f t="shared" si="229"/>
        <v>3559.2366019676674</v>
      </c>
      <c r="D595" s="63">
        <f t="shared" si="230"/>
        <v>4027.9544796056653</v>
      </c>
      <c r="E595" s="71">
        <f t="shared" si="231"/>
        <v>7.8453082161232954</v>
      </c>
      <c r="G595" s="76">
        <f t="shared" si="232"/>
        <v>0.14200257679026976</v>
      </c>
      <c r="H595" s="63">
        <f t="shared" si="233"/>
        <v>3558.8276505253134</v>
      </c>
      <c r="I595" s="63">
        <f t="shared" si="234"/>
        <v>4027.4361539332031</v>
      </c>
      <c r="J595" s="71">
        <f t="shared" si="235"/>
        <v>7.8307063707826634</v>
      </c>
      <c r="L595" s="76">
        <f t="shared" si="236"/>
        <v>0.13779385823588167</v>
      </c>
      <c r="M595" s="63">
        <f t="shared" si="237"/>
        <v>3558.418509734126</v>
      </c>
      <c r="N595" s="63">
        <f t="shared" si="238"/>
        <v>4026.9176277361234</v>
      </c>
      <c r="O595" s="71">
        <f t="shared" si="239"/>
        <v>7.816528338243228</v>
      </c>
    </row>
    <row r="596" spans="1:15" ht="14.25" customHeight="1">
      <c r="A596" s="108">
        <v>800</v>
      </c>
      <c r="B596" s="83">
        <f t="shared" si="228"/>
        <v>0.15387040886768921</v>
      </c>
      <c r="C596" s="63">
        <f t="shared" si="229"/>
        <v>3653.7353932905744</v>
      </c>
      <c r="D596" s="63">
        <f t="shared" si="230"/>
        <v>4146.1207016671797</v>
      </c>
      <c r="E596" s="71">
        <f t="shared" si="231"/>
        <v>7.9580621438774379</v>
      </c>
      <c r="G596" s="76">
        <f t="shared" si="232"/>
        <v>0.14918020508127561</v>
      </c>
      <c r="H596" s="63">
        <f t="shared" si="233"/>
        <v>3653.3689724555256</v>
      </c>
      <c r="I596" s="63">
        <f t="shared" si="234"/>
        <v>4145.6636492237349</v>
      </c>
      <c r="J596" s="71">
        <f t="shared" si="235"/>
        <v>7.9435188109011277</v>
      </c>
      <c r="L596" s="76">
        <f t="shared" si="236"/>
        <v>0.14476589690122069</v>
      </c>
      <c r="M596" s="63">
        <f t="shared" si="237"/>
        <v>3653.0023980086075</v>
      </c>
      <c r="N596" s="63">
        <f t="shared" si="238"/>
        <v>4145.2064474727576</v>
      </c>
      <c r="O596" s="71">
        <f t="shared" si="239"/>
        <v>7.9293993396547293</v>
      </c>
    </row>
    <row r="597" spans="1:15" ht="14.25" customHeight="1">
      <c r="A597" s="108">
        <v>850</v>
      </c>
      <c r="B597" s="83">
        <f t="shared" si="228"/>
        <v>0.16124418187909798</v>
      </c>
      <c r="C597" s="63">
        <f t="shared" si="229"/>
        <v>3749.7475894127638</v>
      </c>
      <c r="D597" s="63">
        <f t="shared" si="230"/>
        <v>4265.7289714258777</v>
      </c>
      <c r="E597" s="71">
        <f t="shared" si="231"/>
        <v>8.0669762077487661</v>
      </c>
      <c r="G597" s="76">
        <f t="shared" si="232"/>
        <v>0.15633538940565692</v>
      </c>
      <c r="H597" s="63">
        <f t="shared" si="233"/>
        <v>3749.4146301322758</v>
      </c>
      <c r="I597" s="63">
        <f t="shared" si="234"/>
        <v>4265.3214151709435</v>
      </c>
      <c r="J597" s="71">
        <f t="shared" si="235"/>
        <v>8.0524776836211949</v>
      </c>
      <c r="L597" s="76">
        <f t="shared" si="236"/>
        <v>0.15171534917046983</v>
      </c>
      <c r="M597" s="63">
        <f t="shared" si="237"/>
        <v>3749.0815694876919</v>
      </c>
      <c r="N597" s="63">
        <f t="shared" si="238"/>
        <v>4264.9137566672898</v>
      </c>
      <c r="O597" s="71">
        <f t="shared" si="239"/>
        <v>8.0384030748835311</v>
      </c>
    </row>
    <row r="598" spans="1:15" ht="14.25" customHeight="1">
      <c r="A598" s="108">
        <v>900</v>
      </c>
      <c r="B598" s="83">
        <f t="shared" si="228"/>
        <v>0.16859409511598858</v>
      </c>
      <c r="C598" s="63">
        <f t="shared" si="229"/>
        <v>3847.3003652231059</v>
      </c>
      <c r="D598" s="63">
        <f t="shared" si="230"/>
        <v>4386.8014695942693</v>
      </c>
      <c r="E598" s="71">
        <f t="shared" si="231"/>
        <v>8.172438225010259</v>
      </c>
      <c r="G598" s="76">
        <f t="shared" si="232"/>
        <v>0.16346681198887172</v>
      </c>
      <c r="H598" s="63">
        <f t="shared" si="233"/>
        <v>3846.996710373629</v>
      </c>
      <c r="I598" s="63">
        <f t="shared" si="234"/>
        <v>4386.4371899369053</v>
      </c>
      <c r="J598" s="71">
        <f t="shared" si="235"/>
        <v>8.1579774182084073</v>
      </c>
      <c r="L598" s="76">
        <f t="shared" si="236"/>
        <v>0.15864113530860396</v>
      </c>
      <c r="M598" s="63">
        <f t="shared" si="237"/>
        <v>3846.6929839826776</v>
      </c>
      <c r="N598" s="63">
        <f t="shared" si="238"/>
        <v>4386.0728440319317</v>
      </c>
      <c r="O598" s="71">
        <f t="shared" si="239"/>
        <v>8.143940558203667</v>
      </c>
    </row>
    <row r="599" spans="1:15" ht="14.25" customHeight="1">
      <c r="A599" s="108">
        <v>950</v>
      </c>
      <c r="B599" s="83">
        <f t="shared" si="228"/>
        <v>0.17592674545645887</v>
      </c>
      <c r="C599" s="63">
        <f t="shared" si="229"/>
        <v>3946.4119249640976</v>
      </c>
      <c r="D599" s="63">
        <f t="shared" si="230"/>
        <v>4509.3775104247661</v>
      </c>
      <c r="E599" s="71">
        <f t="shared" si="231"/>
        <v>8.2747531110748636</v>
      </c>
      <c r="G599" s="76">
        <f t="shared" si="232"/>
        <v>0.17058095900779588</v>
      </c>
      <c r="H599" s="63">
        <f t="shared" si="233"/>
        <v>3946.1338968367254</v>
      </c>
      <c r="I599" s="63">
        <f t="shared" si="234"/>
        <v>4509.0510615624517</v>
      </c>
      <c r="J599" s="71">
        <f t="shared" si="235"/>
        <v>8.2603238975650353</v>
      </c>
      <c r="L599" s="76">
        <f t="shared" si="236"/>
        <v>0.16554963324299415</v>
      </c>
      <c r="M599" s="63">
        <f t="shared" si="237"/>
        <v>3945.8558174765062</v>
      </c>
      <c r="N599" s="63">
        <f t="shared" si="238"/>
        <v>4508.7245705026871</v>
      </c>
      <c r="O599" s="71">
        <f t="shared" si="239"/>
        <v>8.2463186509556614</v>
      </c>
    </row>
    <row r="600" spans="1:15" ht="14.25" customHeight="1">
      <c r="A600" s="108">
        <v>1000</v>
      </c>
      <c r="B600" s="83">
        <f t="shared" si="228"/>
        <v>0.18324487256034755</v>
      </c>
      <c r="C600" s="63">
        <f t="shared" si="229"/>
        <v>4047.0797263080658</v>
      </c>
      <c r="D600" s="63">
        <f t="shared" si="230"/>
        <v>4633.463318501178</v>
      </c>
      <c r="E600" s="71">
        <f t="shared" si="231"/>
        <v>8.3741781591545568</v>
      </c>
      <c r="G600" s="76">
        <f t="shared" si="232"/>
        <v>0.1776805746297429</v>
      </c>
      <c r="H600" s="63">
        <f t="shared" si="233"/>
        <v>4046.82427159592</v>
      </c>
      <c r="I600" s="63">
        <f t="shared" si="234"/>
        <v>4633.1701678740719</v>
      </c>
      <c r="J600" s="71">
        <f t="shared" si="235"/>
        <v>8.3597756383695234</v>
      </c>
      <c r="L600" s="76">
        <f t="shared" si="236"/>
        <v>0.17244359164405343</v>
      </c>
      <c r="M600" s="63">
        <f t="shared" si="237"/>
        <v>4046.568779700327</v>
      </c>
      <c r="N600" s="63">
        <f t="shared" si="238"/>
        <v>4632.8769912901089</v>
      </c>
      <c r="O600" s="71">
        <f t="shared" si="239"/>
        <v>8.3457970975152378</v>
      </c>
    </row>
    <row r="601" spans="1:15" ht="14.25" customHeight="1">
      <c r="A601" s="108">
        <v>1050</v>
      </c>
      <c r="B601" s="83">
        <f t="shared" si="228"/>
        <v>0.19055068189741592</v>
      </c>
      <c r="C601" s="63">
        <f t="shared" si="229"/>
        <v>4149.2858874984622</v>
      </c>
      <c r="D601" s="63">
        <f t="shared" si="230"/>
        <v>4759.0480695701935</v>
      </c>
      <c r="E601" s="71">
        <f t="shared" si="231"/>
        <v>8.4709277636611748</v>
      </c>
      <c r="G601" s="76">
        <f t="shared" si="232"/>
        <v>0.18476786716749577</v>
      </c>
      <c r="H601" s="63">
        <f t="shared" si="233"/>
        <v>4149.0504427310689</v>
      </c>
      <c r="I601" s="63">
        <f t="shared" si="234"/>
        <v>4758.7844043838049</v>
      </c>
      <c r="J601" s="71">
        <f t="shared" si="235"/>
        <v>8.4565479677785067</v>
      </c>
      <c r="L601" s="76">
        <f t="shared" si="236"/>
        <v>0.17932522166402221</v>
      </c>
      <c r="M601" s="63">
        <f t="shared" si="237"/>
        <v>4148.8149706416061</v>
      </c>
      <c r="N601" s="63">
        <f t="shared" si="238"/>
        <v>4758.520724299281</v>
      </c>
      <c r="O601" s="71">
        <f t="shared" si="239"/>
        <v>8.4425921603568632</v>
      </c>
    </row>
    <row r="602" spans="1:15" ht="14.25" customHeight="1">
      <c r="A602" s="108">
        <v>1100</v>
      </c>
      <c r="B602" s="83">
        <f t="shared" si="228"/>
        <v>0.19784596843705227</v>
      </c>
      <c r="C602" s="63">
        <f t="shared" si="229"/>
        <v>4253.0011396758136</v>
      </c>
      <c r="D602" s="63">
        <f t="shared" si="230"/>
        <v>4886.1082386743801</v>
      </c>
      <c r="E602" s="71">
        <f t="shared" si="231"/>
        <v>8.5651830184466586</v>
      </c>
      <c r="G602" s="76">
        <f t="shared" si="232"/>
        <v>0.19184463341225833</v>
      </c>
      <c r="H602" s="63">
        <f t="shared" si="233"/>
        <v>4252.7835320186505</v>
      </c>
      <c r="I602" s="63">
        <f t="shared" si="234"/>
        <v>4885.8708222791029</v>
      </c>
      <c r="J602" s="71">
        <f t="shared" si="235"/>
        <v>8.5508227018739742</v>
      </c>
      <c r="L602" s="76">
        <f t="shared" si="236"/>
        <v>0.1861963219129921</v>
      </c>
      <c r="M602" s="63">
        <f t="shared" si="237"/>
        <v>4252.5659040546461</v>
      </c>
      <c r="N602" s="63">
        <f t="shared" si="238"/>
        <v>4885.6333985588199</v>
      </c>
      <c r="O602" s="71">
        <f t="shared" si="239"/>
        <v>8.5368863793869139</v>
      </c>
    </row>
    <row r="603" spans="1:15" ht="14.25" customHeight="1">
      <c r="A603" s="108">
        <v>1150</v>
      </c>
      <c r="B603" s="83">
        <f t="shared" si="228"/>
        <v>0.2051322071237805</v>
      </c>
      <c r="C603" s="63">
        <f t="shared" si="229"/>
        <v>4358.1878812147752</v>
      </c>
      <c r="D603" s="63">
        <f t="shared" si="230"/>
        <v>5014.610944010873</v>
      </c>
      <c r="E603" s="71">
        <f t="shared" si="231"/>
        <v>8.6570988780415234</v>
      </c>
      <c r="G603" s="76">
        <f t="shared" si="232"/>
        <v>0.19891234949249142</v>
      </c>
      <c r="H603" s="63">
        <f t="shared" si="233"/>
        <v>4357.9862537148974</v>
      </c>
      <c r="I603" s="63">
        <f t="shared" si="234"/>
        <v>5014.3970070401192</v>
      </c>
      <c r="J603" s="71">
        <f t="shared" si="235"/>
        <v>8.6427553619350022</v>
      </c>
      <c r="L603" s="76">
        <f t="shared" si="236"/>
        <v>0.19305836970093854</v>
      </c>
      <c r="M603" s="63">
        <f t="shared" si="237"/>
        <v>4357.7846109611219</v>
      </c>
      <c r="N603" s="63">
        <f t="shared" si="238"/>
        <v>5014.1830679443137</v>
      </c>
      <c r="O603" s="71">
        <f t="shared" si="239"/>
        <v>8.6288358436378214</v>
      </c>
    </row>
    <row r="604" spans="1:15" ht="14.25" customHeight="1">
      <c r="A604" s="108">
        <v>1200</v>
      </c>
      <c r="B604" s="83">
        <f t="shared" si="228"/>
        <v>0.21241062028273089</v>
      </c>
      <c r="C604" s="63">
        <f t="shared" si="229"/>
        <v>4464.8025691812272</v>
      </c>
      <c r="D604" s="63">
        <f t="shared" si="230"/>
        <v>5144.5165540859662</v>
      </c>
      <c r="E604" s="71">
        <f t="shared" si="231"/>
        <v>8.7468095722707506</v>
      </c>
      <c r="G604" s="76">
        <f t="shared" si="232"/>
        <v>0.20597223851226942</v>
      </c>
      <c r="H604" s="63">
        <f t="shared" si="233"/>
        <v>4464.6153233657051</v>
      </c>
      <c r="I604" s="63">
        <f t="shared" si="234"/>
        <v>5144.323710456194</v>
      </c>
      <c r="J604" s="71">
        <f t="shared" si="235"/>
        <v>8.732480627732695</v>
      </c>
      <c r="L604" s="76">
        <f t="shared" si="236"/>
        <v>0.19991258890886157</v>
      </c>
      <c r="M604" s="63">
        <f t="shared" si="237"/>
        <v>4464.4280659781289</v>
      </c>
      <c r="N604" s="63">
        <f t="shared" si="238"/>
        <v>5144.1308682682575</v>
      </c>
      <c r="O604" s="71">
        <f t="shared" si="239"/>
        <v>8.7185756834699735</v>
      </c>
    </row>
    <row r="605" spans="1:15" ht="14.25" customHeight="1">
      <c r="A605" s="108">
        <v>1250</v>
      </c>
      <c r="B605" s="83">
        <f t="shared" si="228"/>
        <v>0.21968222863799849</v>
      </c>
      <c r="C605" s="63">
        <f t="shared" si="229"/>
        <v>4572.7976132286522</v>
      </c>
      <c r="D605" s="63">
        <f t="shared" si="230"/>
        <v>5275.7807448702479</v>
      </c>
      <c r="E605" s="71">
        <f t="shared" si="231"/>
        <v>8.8344327491062131</v>
      </c>
      <c r="G605" s="76">
        <f t="shared" si="232"/>
        <v>0.21302532171365582</v>
      </c>
      <c r="H605" s="63">
        <f t="shared" si="233"/>
        <v>4572.6233643109545</v>
      </c>
      <c r="I605" s="63">
        <f t="shared" si="234"/>
        <v>5275.6069259660189</v>
      </c>
      <c r="J605" s="71">
        <f t="shared" si="235"/>
        <v>8.8201165081386712</v>
      </c>
      <c r="L605" s="76">
        <f t="shared" si="236"/>
        <v>0.20676000129510042</v>
      </c>
      <c r="M605" s="63">
        <f t="shared" si="237"/>
        <v>4572.4491065330312</v>
      </c>
      <c r="N605" s="63">
        <f t="shared" si="238"/>
        <v>5275.4331109363729</v>
      </c>
      <c r="O605" s="71">
        <f t="shared" si="239"/>
        <v>8.8062242690721924</v>
      </c>
    </row>
    <row r="606" spans="1:15" ht="14.25" customHeight="1">
      <c r="A606" s="108">
        <v>1300</v>
      </c>
      <c r="B606" s="83">
        <f t="shared" si="228"/>
        <v>0.22694789046282371</v>
      </c>
      <c r="C606" s="63">
        <f t="shared" si="229"/>
        <v>4682.1228906226106</v>
      </c>
      <c r="D606" s="63">
        <f t="shared" si="230"/>
        <v>5408.3561401036468</v>
      </c>
      <c r="E606" s="71">
        <f t="shared" si="231"/>
        <v>8.9200726785130531</v>
      </c>
      <c r="G606" s="76">
        <f t="shared" si="232"/>
        <v>0.22007245771740863</v>
      </c>
      <c r="H606" s="63">
        <f t="shared" si="233"/>
        <v>4681.9604320578364</v>
      </c>
      <c r="I606" s="63">
        <f t="shared" si="234"/>
        <v>5408.1995425252844</v>
      </c>
      <c r="J606" s="71">
        <f t="shared" si="235"/>
        <v>8.9057675652521571</v>
      </c>
      <c r="L606" s="76">
        <f t="shared" si="236"/>
        <v>0.21360146582650263</v>
      </c>
      <c r="M606" s="63">
        <f t="shared" si="237"/>
        <v>4681.7979666503961</v>
      </c>
      <c r="N606" s="63">
        <f t="shared" si="238"/>
        <v>5408.0429504605054</v>
      </c>
      <c r="O606" s="71">
        <f t="shared" si="239"/>
        <v>8.8918864549522478</v>
      </c>
    </row>
    <row r="607" spans="1:15" ht="14.25" customHeight="1">
      <c r="A607" s="108">
        <v>1350</v>
      </c>
      <c r="B607" s="83">
        <f t="shared" si="228"/>
        <v>0.23420833198791763</v>
      </c>
      <c r="C607" s="63">
        <f t="shared" si="229"/>
        <v>4792.7269691356223</v>
      </c>
      <c r="D607" s="63">
        <f t="shared" si="230"/>
        <v>5542.1936314969589</v>
      </c>
      <c r="E607" s="71">
        <f t="shared" si="231"/>
        <v>9.0038227542984615</v>
      </c>
      <c r="G607" s="76">
        <f t="shared" si="232"/>
        <v>0.227114372989068</v>
      </c>
      <c r="H607" s="63">
        <f t="shared" si="233"/>
        <v>4792.575244232311</v>
      </c>
      <c r="I607" s="63">
        <f t="shared" si="234"/>
        <v>5542.0526750962354</v>
      </c>
      <c r="J607" s="71">
        <f t="shared" si="235"/>
        <v>8.9895274313032925</v>
      </c>
      <c r="L607" s="76">
        <f t="shared" si="236"/>
        <v>0.22043770920222588</v>
      </c>
      <c r="M607" s="63">
        <f t="shared" si="237"/>
        <v>4792.423514001579</v>
      </c>
      <c r="N607" s="63">
        <f t="shared" si="238"/>
        <v>5541.9117252891474</v>
      </c>
      <c r="O607" s="71">
        <f t="shared" si="239"/>
        <v>8.9756561119457423</v>
      </c>
    </row>
    <row r="608" spans="1:15" ht="14.25" customHeight="1">
      <c r="A608" s="108">
        <v>1400</v>
      </c>
      <c r="B608" s="83">
        <f t="shared" si="228"/>
        <v>0.24146417127464259</v>
      </c>
      <c r="C608" s="63">
        <f t="shared" si="229"/>
        <v>4904.5581021915687</v>
      </c>
      <c r="D608" s="63">
        <f t="shared" si="230"/>
        <v>5677.2434502704255</v>
      </c>
      <c r="E608" s="71">
        <f t="shared" si="231"/>
        <v>9.0857674652255209</v>
      </c>
      <c r="G608" s="76">
        <f t="shared" si="232"/>
        <v>0.23415168574950648</v>
      </c>
      <c r="H608" s="63">
        <f t="shared" si="233"/>
        <v>4904.4161811333888</v>
      </c>
      <c r="I608" s="63">
        <f t="shared" si="234"/>
        <v>5677.1167441067601</v>
      </c>
      <c r="J608" s="71">
        <f t="shared" si="235"/>
        <v>9.0714807910983506</v>
      </c>
      <c r="L608" s="76">
        <f t="shared" si="236"/>
        <v>0.22726934980161956</v>
      </c>
      <c r="M608" s="63">
        <f t="shared" si="237"/>
        <v>4904.2742558958735</v>
      </c>
      <c r="N608" s="63">
        <f t="shared" si="238"/>
        <v>5676.9900452213797</v>
      </c>
      <c r="O608" s="71">
        <f t="shared" si="239"/>
        <v>9.057618121024742</v>
      </c>
    </row>
    <row r="609" spans="1:15" ht="14.25" customHeight="1">
      <c r="A609" s="108">
        <v>1450</v>
      </c>
      <c r="B609" s="83">
        <f t="shared" si="228"/>
        <v>0.24871593713840687</v>
      </c>
      <c r="C609" s="63">
        <f t="shared" si="229"/>
        <v>5017.5650446897007</v>
      </c>
      <c r="D609" s="63">
        <f t="shared" si="230"/>
        <v>5813.4560435326021</v>
      </c>
      <c r="E609" s="71">
        <f t="shared" si="231"/>
        <v>9.1659839607538665</v>
      </c>
      <c r="G609" s="76">
        <f t="shared" si="232"/>
        <v>0.24118492492280977</v>
      </c>
      <c r="H609" s="63">
        <f t="shared" si="233"/>
        <v>5017.4321057615271</v>
      </c>
      <c r="I609" s="63">
        <f t="shared" si="234"/>
        <v>5813.3423580067993</v>
      </c>
      <c r="J609" s="71">
        <f t="shared" si="235"/>
        <v>9.1517049563951183</v>
      </c>
      <c r="L609" s="76">
        <f t="shared" si="236"/>
        <v>0.23409691665656135</v>
      </c>
      <c r="M609" s="63">
        <f t="shared" si="237"/>
        <v>5017.2991635311664</v>
      </c>
      <c r="N609" s="63">
        <f t="shared" si="238"/>
        <v>5813.2286801634755</v>
      </c>
      <c r="O609" s="71">
        <f t="shared" si="239"/>
        <v>9.1378499563283118</v>
      </c>
    </row>
    <row r="610" spans="1:15" ht="14.25" customHeight="1">
      <c r="A610" s="109">
        <v>1500</v>
      </c>
      <c r="B610" s="83">
        <f t="shared" si="228"/>
        <v>0.25596408427915363</v>
      </c>
      <c r="C610" s="63">
        <f t="shared" si="229"/>
        <v>5131.6977263772433</v>
      </c>
      <c r="D610" s="63">
        <f t="shared" si="230"/>
        <v>5950.7827960705345</v>
      </c>
      <c r="E610" s="71">
        <f t="shared" si="231"/>
        <v>9.2445433042463776</v>
      </c>
      <c r="G610" s="76">
        <f t="shared" si="232"/>
        <v>0.24821454528299858</v>
      </c>
      <c r="H610" s="63">
        <f t="shared" si="233"/>
        <v>5131.5730404983606</v>
      </c>
      <c r="I610" s="63">
        <f t="shared" si="234"/>
        <v>5950.6810399322567</v>
      </c>
      <c r="J610" s="71">
        <f t="shared" si="235"/>
        <v>9.2302711257622345</v>
      </c>
      <c r="L610" s="76">
        <f t="shared" si="236"/>
        <v>0.24092086461438703</v>
      </c>
      <c r="M610" s="63">
        <f t="shared" si="237"/>
        <v>5131.4483519927071</v>
      </c>
      <c r="N610" s="63">
        <f t="shared" si="238"/>
        <v>5950.5792916816235</v>
      </c>
      <c r="O610" s="71">
        <f t="shared" si="239"/>
        <v>9.2164229516876315</v>
      </c>
    </row>
    <row r="611" spans="1:15" ht="2.75" customHeight="1" thickBot="1">
      <c r="A611" s="85"/>
      <c r="B611" s="85"/>
      <c r="C611" s="85"/>
      <c r="D611" s="85"/>
      <c r="E611" s="85"/>
      <c r="G611" s="85"/>
      <c r="H611" s="85"/>
      <c r="I611" s="85"/>
      <c r="J611" s="85"/>
      <c r="L611" s="85"/>
      <c r="M611" s="85"/>
      <c r="N611" s="85"/>
      <c r="O611" s="85"/>
    </row>
    <row r="612" spans="1:15" ht="14.25" customHeight="1" thickBot="1">
      <c r="A612" s="69"/>
      <c r="B612" s="66" t="s">
        <v>274</v>
      </c>
      <c r="C612" s="67">
        <v>3500</v>
      </c>
      <c r="D612" s="66" t="s">
        <v>275</v>
      </c>
      <c r="E612" s="70">
        <f>Tsat_p(C612/100)</f>
        <v>242.56171159061603</v>
      </c>
      <c r="G612" s="74" t="s">
        <v>274</v>
      </c>
      <c r="H612" s="67">
        <v>3700</v>
      </c>
      <c r="I612" s="66" t="s">
        <v>275</v>
      </c>
      <c r="J612" s="70">
        <f>Tsat_p(H612/100)</f>
        <v>245.77645374558153</v>
      </c>
      <c r="L612" s="74" t="s">
        <v>274</v>
      </c>
      <c r="M612" s="67">
        <v>3800</v>
      </c>
      <c r="N612" s="66" t="s">
        <v>275</v>
      </c>
      <c r="O612" s="70">
        <f>Tsat_p(M612/100)</f>
        <v>247.33410024073089</v>
      </c>
    </row>
    <row r="613" spans="1:15" ht="14.25" customHeight="1" thickBot="1">
      <c r="A613" s="111" t="s">
        <v>276</v>
      </c>
      <c r="B613" s="110">
        <f>vV_p(C612/100)</f>
        <v>5.7058230469274579E-2</v>
      </c>
      <c r="C613" s="68">
        <f>uV_p(C612/100)</f>
        <v>2603.0397340578197</v>
      </c>
      <c r="D613" s="68">
        <f>hV_p(C612/100)</f>
        <v>2802.7435407002808</v>
      </c>
      <c r="E613" s="78">
        <f>sV_p(C612/100)</f>
        <v>6.1245136355348437</v>
      </c>
      <c r="G613" s="75">
        <f>vV_p(H612/100)</f>
        <v>5.3918261434560195E-2</v>
      </c>
      <c r="H613" s="68">
        <f>uV_p(H612/100)</f>
        <v>2602.6488592105857</v>
      </c>
      <c r="I613" s="68">
        <f>hV_p(H612/100)</f>
        <v>2802.1464265184582</v>
      </c>
      <c r="J613" s="78">
        <f>sV_p(H612/100)</f>
        <v>6.1019179789046483</v>
      </c>
      <c r="L613" s="75">
        <f>vV_p(M612/100)</f>
        <v>5.246777981834215E-2</v>
      </c>
      <c r="M613" s="68">
        <f>uV_p(M612/100)</f>
        <v>2602.3975022016389</v>
      </c>
      <c r="N613" s="68">
        <f>hV_p(M612/100)</f>
        <v>2801.7750655113396</v>
      </c>
      <c r="O613" s="79">
        <f>sV_p(M612/100)</f>
        <v>6.0909693847237829</v>
      </c>
    </row>
    <row r="614" spans="1:15" ht="14.25" customHeight="1">
      <c r="A614" s="108">
        <v>250</v>
      </c>
      <c r="B614" s="83">
        <f>v_pT($C$612/100,$A614)</f>
        <v>5.8756058347358454E-2</v>
      </c>
      <c r="C614" s="63">
        <f>u_pT($C$612/100,$A614)</f>
        <v>2624.0846125116013</v>
      </c>
      <c r="D614" s="63">
        <f>h_pt($C$612/100,$A614)</f>
        <v>2829.7308167273559</v>
      </c>
      <c r="E614" s="71">
        <f>s_pT($C$612/100,$A614)</f>
        <v>6.1764759113545153</v>
      </c>
      <c r="G614" s="76">
        <f>v_pT($H$612/100,$A614)</f>
        <v>5.4862750286638694E-2</v>
      </c>
      <c r="H614" s="63">
        <f>u_pT($H$612/100,$A614)</f>
        <v>2615.115437016706</v>
      </c>
      <c r="I614" s="63">
        <f>h_pt($H$612/100,$A614)</f>
        <v>2818.107613077269</v>
      </c>
      <c r="J614" s="71">
        <f>s_pT($H$612/100,$A614)</f>
        <v>6.1325528201948218</v>
      </c>
      <c r="L614" s="76">
        <f>v_pT($M$612/100,$A614)</f>
        <v>5.3058844757681349E-2</v>
      </c>
      <c r="M614" s="63">
        <f>u_pT($M$612/100,$A614)</f>
        <v>2610.4415088950568</v>
      </c>
      <c r="N614" s="63">
        <f>h_pt($M$612/100,$A614)</f>
        <v>2812.0651189742457</v>
      </c>
      <c r="O614" s="71">
        <f>s_pT($M$612/100,$A614)</f>
        <v>6.1106894215571392</v>
      </c>
    </row>
    <row r="615" spans="1:15" ht="14.25" customHeight="1">
      <c r="A615" s="108">
        <v>300</v>
      </c>
      <c r="B615" s="83">
        <f t="shared" ref="B615:B639" si="240">v_pT($C$612/100,$A615)</f>
        <v>6.8450525841376619E-2</v>
      </c>
      <c r="C615" s="63">
        <f t="shared" ref="C615:C639" si="241">u_pT($C$612/100,$A615)</f>
        <v>2738.799597699031</v>
      </c>
      <c r="D615" s="63">
        <f t="shared" ref="D615:D639" si="242">h_pt($C$612/100,$A615)</f>
        <v>2978.3764381438491</v>
      </c>
      <c r="E615" s="71">
        <f t="shared" ref="E615:E639" si="243">s_pT($C$612/100,$A615)</f>
        <v>6.4483590118257048</v>
      </c>
      <c r="G615" s="76">
        <f t="shared" ref="G615:G639" si="244">v_pT($H$612/100,$A615)</f>
        <v>6.4311970283715547E-2</v>
      </c>
      <c r="H615" s="63">
        <f t="shared" ref="H615:H639" si="245">u_pT($H$612/100,$A615)</f>
        <v>2733.8259766111705</v>
      </c>
      <c r="I615" s="63">
        <f t="shared" ref="I615:I639" si="246">h_pt($H$612/100,$A615)</f>
        <v>2971.7802666609186</v>
      </c>
      <c r="J615" s="71">
        <f t="shared" ref="J615:J639" si="247">s_pT($H$612/100,$A615)</f>
        <v>6.41369989428732</v>
      </c>
      <c r="L615" s="76">
        <f t="shared" ref="L615:L639" si="248">v_pT($M$612/100,$A615)</f>
        <v>6.240352771452215E-2</v>
      </c>
      <c r="M615" s="63">
        <f t="shared" ref="M615:M639" si="249">u_pT($M$612/100,$A615)</f>
        <v>2731.3024281103576</v>
      </c>
      <c r="N615" s="63">
        <f t="shared" ref="N615:N639" si="250">h_pt($M$612/100,$A615)</f>
        <v>2968.4358334255421</v>
      </c>
      <c r="O615" s="71">
        <f t="shared" ref="O615:O639" si="251">s_pT($M$612/100,$A615)</f>
        <v>6.3968118643621166</v>
      </c>
    </row>
    <row r="616" spans="1:15" ht="14.25" customHeight="1">
      <c r="A616" s="108">
        <v>350</v>
      </c>
      <c r="B616" s="83">
        <f t="shared" si="240"/>
        <v>7.680363998487133E-2</v>
      </c>
      <c r="C616" s="63">
        <f t="shared" si="241"/>
        <v>2836.0300164595378</v>
      </c>
      <c r="D616" s="63">
        <f t="shared" si="242"/>
        <v>3104.8427564065873</v>
      </c>
      <c r="E616" s="71">
        <f t="shared" si="243"/>
        <v>6.6600557641871099</v>
      </c>
      <c r="G616" s="76">
        <f t="shared" si="244"/>
        <v>7.2338915754912331E-2</v>
      </c>
      <c r="H616" s="63">
        <f t="shared" si="245"/>
        <v>2832.6163716416445</v>
      </c>
      <c r="I616" s="63">
        <f t="shared" si="246"/>
        <v>3100.2703599348206</v>
      </c>
      <c r="J616" s="71">
        <f t="shared" si="247"/>
        <v>6.628797751060489</v>
      </c>
      <c r="L616" s="76">
        <f t="shared" si="248"/>
        <v>7.0281760634848187E-2</v>
      </c>
      <c r="M616" s="63">
        <f t="shared" si="249"/>
        <v>2830.8948803921871</v>
      </c>
      <c r="N616" s="63">
        <f t="shared" si="250"/>
        <v>3097.9655708046103</v>
      </c>
      <c r="O616" s="71">
        <f t="shared" si="251"/>
        <v>6.6136570714760072</v>
      </c>
    </row>
    <row r="617" spans="1:15" ht="14.25" customHeight="1">
      <c r="A617" s="108">
        <v>400</v>
      </c>
      <c r="B617" s="83">
        <f t="shared" si="240"/>
        <v>8.4555341266382575E-2</v>
      </c>
      <c r="C617" s="63">
        <f t="shared" si="241"/>
        <v>2927.0989527662009</v>
      </c>
      <c r="D617" s="63">
        <f t="shared" si="242"/>
        <v>3223.0426471985397</v>
      </c>
      <c r="E617" s="71">
        <f t="shared" si="243"/>
        <v>6.842561766030359</v>
      </c>
      <c r="G617" s="76">
        <f t="shared" si="244"/>
        <v>7.9746160516520212E-2</v>
      </c>
      <c r="H617" s="63">
        <f t="shared" si="245"/>
        <v>2924.5313881822149</v>
      </c>
      <c r="I617" s="63">
        <f t="shared" si="246"/>
        <v>3219.5921820933395</v>
      </c>
      <c r="J617" s="71">
        <f t="shared" si="247"/>
        <v>6.8130412570914292</v>
      </c>
      <c r="L617" s="76">
        <f t="shared" si="248"/>
        <v>7.753092284203926E-2</v>
      </c>
      <c r="M617" s="63">
        <f t="shared" si="249"/>
        <v>2923.2408902346442</v>
      </c>
      <c r="N617" s="63">
        <f t="shared" si="250"/>
        <v>3217.858397034393</v>
      </c>
      <c r="O617" s="71">
        <f t="shared" si="251"/>
        <v>6.7987849139597696</v>
      </c>
    </row>
    <row r="618" spans="1:15" ht="14.25" customHeight="1">
      <c r="A618" s="108">
        <v>450</v>
      </c>
      <c r="B618" s="83">
        <f t="shared" si="240"/>
        <v>9.1976564420340426E-2</v>
      </c>
      <c r="C618" s="63">
        <f t="shared" si="241"/>
        <v>3015.9423111566994</v>
      </c>
      <c r="D618" s="63">
        <f t="shared" si="242"/>
        <v>3337.8602866278911</v>
      </c>
      <c r="E618" s="71">
        <f t="shared" si="243"/>
        <v>7.007109222883555</v>
      </c>
      <c r="G618" s="76">
        <f t="shared" si="244"/>
        <v>8.6816268801988186E-2</v>
      </c>
      <c r="H618" s="63">
        <f t="shared" si="245"/>
        <v>3013.9010950400948</v>
      </c>
      <c r="I618" s="63">
        <f t="shared" si="246"/>
        <v>3335.1212896074517</v>
      </c>
      <c r="J618" s="71">
        <f t="shared" si="247"/>
        <v>6.978610662009924</v>
      </c>
      <c r="L618" s="76">
        <f t="shared" si="248"/>
        <v>8.4439570288232679E-2</v>
      </c>
      <c r="M618" s="63">
        <f t="shared" si="249"/>
        <v>3012.8771321163617</v>
      </c>
      <c r="N618" s="63">
        <f t="shared" si="250"/>
        <v>3333.7474992116463</v>
      </c>
      <c r="O618" s="71">
        <f t="shared" si="251"/>
        <v>6.9648714275547121</v>
      </c>
    </row>
    <row r="619" spans="1:15" ht="14.25" customHeight="1">
      <c r="A619" s="108">
        <v>500</v>
      </c>
      <c r="B619" s="83">
        <f t="shared" si="240"/>
        <v>9.9193083184305988E-2</v>
      </c>
      <c r="C619" s="63">
        <f t="shared" si="241"/>
        <v>3104.2824788894759</v>
      </c>
      <c r="D619" s="63">
        <f t="shared" si="242"/>
        <v>3451.4582700345468</v>
      </c>
      <c r="E619" s="71">
        <f t="shared" si="243"/>
        <v>7.1590084546531534</v>
      </c>
      <c r="G619" s="76">
        <f t="shared" si="244"/>
        <v>9.3678947845353105E-2</v>
      </c>
      <c r="H619" s="63">
        <f t="shared" si="245"/>
        <v>3102.6025035869188</v>
      </c>
      <c r="I619" s="63">
        <f t="shared" si="246"/>
        <v>3449.2146106147243</v>
      </c>
      <c r="J619" s="71">
        <f t="shared" si="247"/>
        <v>7.1311734215018534</v>
      </c>
      <c r="L619" s="76">
        <f t="shared" si="248"/>
        <v>9.1139408968865188E-2</v>
      </c>
      <c r="M619" s="63">
        <f t="shared" si="249"/>
        <v>3101.7606915095816</v>
      </c>
      <c r="N619" s="63">
        <f t="shared" si="250"/>
        <v>3448.0904455912687</v>
      </c>
      <c r="O619" s="71">
        <f t="shared" si="251"/>
        <v>7.1177685778120559</v>
      </c>
    </row>
    <row r="620" spans="1:15" ht="14.25" customHeight="1">
      <c r="A620" s="108">
        <v>550</v>
      </c>
      <c r="B620" s="83">
        <f t="shared" si="240"/>
        <v>0.10627181509813614</v>
      </c>
      <c r="C620" s="63">
        <f t="shared" si="241"/>
        <v>3192.9649822495485</v>
      </c>
      <c r="D620" s="63">
        <f t="shared" si="242"/>
        <v>3564.9163350930248</v>
      </c>
      <c r="E620" s="71">
        <f t="shared" si="243"/>
        <v>7.3012048569505721</v>
      </c>
      <c r="G620" s="76">
        <f t="shared" si="244"/>
        <v>0.10040263412915772</v>
      </c>
      <c r="H620" s="63">
        <f t="shared" si="245"/>
        <v>3191.5501445997547</v>
      </c>
      <c r="I620" s="63">
        <f t="shared" si="246"/>
        <v>3563.0398908776383</v>
      </c>
      <c r="J620" s="71">
        <f t="shared" si="247"/>
        <v>7.2738307183339153</v>
      </c>
      <c r="L620" s="76">
        <f t="shared" si="248"/>
        <v>9.769964518077498E-2</v>
      </c>
      <c r="M620" s="63">
        <f t="shared" si="249"/>
        <v>3190.841645214658</v>
      </c>
      <c r="N620" s="63">
        <f t="shared" si="250"/>
        <v>3562.1002969016031</v>
      </c>
      <c r="O620" s="71">
        <f t="shared" si="251"/>
        <v>7.2606575336140455</v>
      </c>
    </row>
    <row r="621" spans="1:15" ht="14.25" customHeight="1">
      <c r="A621" s="108">
        <v>600</v>
      </c>
      <c r="B621" s="83">
        <f t="shared" si="240"/>
        <v>0.11325250807896191</v>
      </c>
      <c r="C621" s="63">
        <f t="shared" si="241"/>
        <v>3282.4507572255134</v>
      </c>
      <c r="D621" s="63">
        <f t="shared" si="242"/>
        <v>3678.8345355018801</v>
      </c>
      <c r="E621" s="71">
        <f t="shared" si="243"/>
        <v>7.4355536239497493</v>
      </c>
      <c r="G621" s="76">
        <f t="shared" si="244"/>
        <v>0.10702770681205367</v>
      </c>
      <c r="H621" s="63">
        <f t="shared" si="245"/>
        <v>3281.2391057834584</v>
      </c>
      <c r="I621" s="63">
        <f t="shared" si="246"/>
        <v>3677.2416209880566</v>
      </c>
      <c r="J621" s="71">
        <f t="shared" si="247"/>
        <v>7.4085142734382945</v>
      </c>
      <c r="L621" s="76">
        <f t="shared" si="248"/>
        <v>0.10416097763397673</v>
      </c>
      <c r="M621" s="63">
        <f t="shared" si="249"/>
        <v>3280.6325847808507</v>
      </c>
      <c r="N621" s="63">
        <f t="shared" si="250"/>
        <v>3676.4442997899619</v>
      </c>
      <c r="O621" s="71">
        <f t="shared" si="251"/>
        <v>7.3955090835823967</v>
      </c>
    </row>
    <row r="622" spans="1:15" ht="14.25" customHeight="1">
      <c r="A622" s="108">
        <v>650</v>
      </c>
      <c r="B622" s="83">
        <f t="shared" si="240"/>
        <v>0.12016082988850857</v>
      </c>
      <c r="C622" s="63">
        <f t="shared" si="241"/>
        <v>3373.0140984997715</v>
      </c>
      <c r="D622" s="63">
        <f t="shared" si="242"/>
        <v>3793.5770031095517</v>
      </c>
      <c r="E622" s="71">
        <f t="shared" si="243"/>
        <v>7.5633359140062471</v>
      </c>
      <c r="G622" s="76">
        <f t="shared" si="244"/>
        <v>0.11358011433947074</v>
      </c>
      <c r="H622" s="63">
        <f t="shared" si="245"/>
        <v>3371.9624664099192</v>
      </c>
      <c r="I622" s="63">
        <f t="shared" si="246"/>
        <v>3792.2088894659605</v>
      </c>
      <c r="J622" s="71">
        <f t="shared" si="247"/>
        <v>7.5365471788596938</v>
      </c>
      <c r="L622" s="76">
        <f t="shared" si="248"/>
        <v>0.11054949668394924</v>
      </c>
      <c r="M622" s="63">
        <f t="shared" si="249"/>
        <v>3371.436166927409</v>
      </c>
      <c r="N622" s="63">
        <f t="shared" si="250"/>
        <v>3791.5242543264162</v>
      </c>
      <c r="O622" s="71">
        <f t="shared" si="251"/>
        <v>7.5236676155800657</v>
      </c>
    </row>
    <row r="623" spans="1:15" ht="14.25" customHeight="1">
      <c r="A623" s="108">
        <v>700</v>
      </c>
      <c r="B623" s="83">
        <f t="shared" si="240"/>
        <v>0.12701436096014462</v>
      </c>
      <c r="C623" s="63">
        <f t="shared" si="241"/>
        <v>3464.8286575191273</v>
      </c>
      <c r="D623" s="63">
        <f t="shared" si="242"/>
        <v>3909.3789208796338</v>
      </c>
      <c r="E623" s="71">
        <f t="shared" si="243"/>
        <v>7.6854934972696531</v>
      </c>
      <c r="G623" s="76">
        <f t="shared" si="244"/>
        <v>0.12007757035212373</v>
      </c>
      <c r="H623" s="63">
        <f t="shared" si="245"/>
        <v>3463.9053089683771</v>
      </c>
      <c r="I623" s="63">
        <f t="shared" si="246"/>
        <v>3908.1923192712347</v>
      </c>
      <c r="J623" s="71">
        <f t="shared" si="247"/>
        <v>7.6588964182599115</v>
      </c>
      <c r="L623" s="76">
        <f t="shared" si="248"/>
        <v>0.11688298323622043</v>
      </c>
      <c r="M623" s="63">
        <f t="shared" si="249"/>
        <v>3463.4432747890232</v>
      </c>
      <c r="N623" s="63">
        <f t="shared" si="250"/>
        <v>3907.5986110866611</v>
      </c>
      <c r="O623" s="71">
        <f t="shared" si="251"/>
        <v>7.6461128637547091</v>
      </c>
    </row>
    <row r="624" spans="1:15" ht="14.25" customHeight="1">
      <c r="A624" s="108">
        <v>750</v>
      </c>
      <c r="B624" s="83">
        <f t="shared" si="240"/>
        <v>0.13382563476910167</v>
      </c>
      <c r="C624" s="63">
        <f t="shared" si="241"/>
        <v>3558.0091798873791</v>
      </c>
      <c r="D624" s="63">
        <f t="shared" si="242"/>
        <v>4026.3989015792349</v>
      </c>
      <c r="E624" s="71">
        <f t="shared" si="243"/>
        <v>7.8027495338289725</v>
      </c>
      <c r="G624" s="76">
        <f t="shared" si="244"/>
        <v>0.12653267498511528</v>
      </c>
      <c r="H624" s="63">
        <f t="shared" si="245"/>
        <v>3557.1899542034253</v>
      </c>
      <c r="I624" s="63">
        <f t="shared" si="246"/>
        <v>4025.3608516483519</v>
      </c>
      <c r="J624" s="71">
        <f t="shared" si="247"/>
        <v>7.7763014338120948</v>
      </c>
      <c r="L624" s="76">
        <f t="shared" si="248"/>
        <v>0.12317407106609729</v>
      </c>
      <c r="M624" s="63">
        <f t="shared" si="249"/>
        <v>3556.7800589558915</v>
      </c>
      <c r="N624" s="63">
        <f t="shared" si="250"/>
        <v>4024.8415290070611</v>
      </c>
      <c r="O624" s="71">
        <f t="shared" si="251"/>
        <v>7.7635924789178565</v>
      </c>
    </row>
    <row r="625" spans="1:17" ht="14.25" customHeight="1">
      <c r="A625" s="108">
        <v>800</v>
      </c>
      <c r="B625" s="83">
        <f t="shared" si="240"/>
        <v>0.14060383618832031</v>
      </c>
      <c r="C625" s="63">
        <f t="shared" si="241"/>
        <v>3652.6356703958008</v>
      </c>
      <c r="D625" s="63">
        <f t="shared" si="242"/>
        <v>4144.7490970549225</v>
      </c>
      <c r="E625" s="71">
        <f t="shared" si="243"/>
        <v>7.9156791455351847</v>
      </c>
      <c r="G625" s="76">
        <f t="shared" si="244"/>
        <v>0.13295464738509943</v>
      </c>
      <c r="H625" s="63">
        <f t="shared" si="245"/>
        <v>3651.9017574544355</v>
      </c>
      <c r="I625" s="63">
        <f t="shared" si="246"/>
        <v>4143.8339527793032</v>
      </c>
      <c r="J625" s="71">
        <f t="shared" si="247"/>
        <v>7.8893484133996274</v>
      </c>
      <c r="L625" s="76">
        <f t="shared" si="248"/>
        <v>0.12943199662762453</v>
      </c>
      <c r="M625" s="63">
        <f t="shared" si="249"/>
        <v>3651.5345730158251</v>
      </c>
      <c r="N625" s="63">
        <f t="shared" si="250"/>
        <v>4143.376160200798</v>
      </c>
      <c r="O625" s="71">
        <f t="shared" si="251"/>
        <v>7.8766982162329704</v>
      </c>
    </row>
    <row r="626" spans="1:17" ht="14.25" customHeight="1">
      <c r="A626" s="108">
        <v>850</v>
      </c>
      <c r="B626" s="83">
        <f t="shared" si="240"/>
        <v>0.14735931122477336</v>
      </c>
      <c r="C626" s="63">
        <f t="shared" si="241"/>
        <v>3748.748407479015</v>
      </c>
      <c r="D626" s="63">
        <f t="shared" si="242"/>
        <v>4264.5059967657216</v>
      </c>
      <c r="E626" s="71">
        <f t="shared" si="243"/>
        <v>8.0247277969012316</v>
      </c>
      <c r="G626" s="76">
        <f t="shared" si="244"/>
        <v>0.13935362075748164</v>
      </c>
      <c r="H626" s="63">
        <f t="shared" si="245"/>
        <v>3748.0817793693773</v>
      </c>
      <c r="I626" s="63">
        <f t="shared" si="246"/>
        <v>4263.6901761720592</v>
      </c>
      <c r="J626" s="71">
        <f t="shared" si="247"/>
        <v>7.9984870578016549</v>
      </c>
      <c r="L626" s="76">
        <f t="shared" si="248"/>
        <v>0.13566679050346234</v>
      </c>
      <c r="M626" s="63">
        <f t="shared" si="249"/>
        <v>3747.748313268416</v>
      </c>
      <c r="N626" s="63">
        <f t="shared" si="250"/>
        <v>4263.2821171815722</v>
      </c>
      <c r="O626" s="71">
        <f t="shared" si="251"/>
        <v>7.9858819374726657</v>
      </c>
    </row>
    <row r="627" spans="1:17" ht="14.25" customHeight="1">
      <c r="A627" s="108">
        <v>900</v>
      </c>
      <c r="B627" s="83">
        <f t="shared" si="240"/>
        <v>0.15409121331683451</v>
      </c>
      <c r="C627" s="63">
        <f t="shared" si="241"/>
        <v>3846.3891860502549</v>
      </c>
      <c r="D627" s="63">
        <f t="shared" si="242"/>
        <v>4385.7084326591757</v>
      </c>
      <c r="E627" s="71">
        <f t="shared" si="243"/>
        <v>8.1303030602996245</v>
      </c>
      <c r="G627" s="76">
        <f t="shared" si="244"/>
        <v>0.14572920028882017</v>
      </c>
      <c r="H627" s="63">
        <f t="shared" si="245"/>
        <v>3845.78137556099</v>
      </c>
      <c r="I627" s="63">
        <f t="shared" si="246"/>
        <v>4384.9794166296242</v>
      </c>
      <c r="J627" s="71">
        <f t="shared" si="247"/>
        <v>8.1041379751451537</v>
      </c>
      <c r="L627" s="76">
        <f t="shared" si="248"/>
        <v>0.14187827645482487</v>
      </c>
      <c r="M627" s="63">
        <f t="shared" si="249"/>
        <v>3845.4773630041473</v>
      </c>
      <c r="N627" s="63">
        <f t="shared" si="250"/>
        <v>4384.614813532482</v>
      </c>
      <c r="O627" s="71">
        <f t="shared" si="251"/>
        <v>8.0915707285592937</v>
      </c>
    </row>
    <row r="628" spans="1:17" ht="14.25" customHeight="1">
      <c r="A628" s="108">
        <v>950</v>
      </c>
      <c r="B628" s="83">
        <f t="shared" si="240"/>
        <v>0.16080581459411541</v>
      </c>
      <c r="C628" s="63">
        <f t="shared" si="241"/>
        <v>3945.5776868834428</v>
      </c>
      <c r="D628" s="63">
        <f t="shared" si="242"/>
        <v>4508.3980379628474</v>
      </c>
      <c r="E628" s="71">
        <f t="shared" si="243"/>
        <v>8.2327127864981851</v>
      </c>
      <c r="G628" s="76">
        <f t="shared" si="244"/>
        <v>0.15208745386855646</v>
      </c>
      <c r="H628" s="63">
        <f t="shared" si="245"/>
        <v>3945.0212719987771</v>
      </c>
      <c r="I628" s="63">
        <f t="shared" si="246"/>
        <v>4507.7448513124364</v>
      </c>
      <c r="J628" s="71">
        <f t="shared" si="247"/>
        <v>8.2066110281818005</v>
      </c>
      <c r="L628" s="76">
        <f t="shared" si="248"/>
        <v>0.14807242392879966</v>
      </c>
      <c r="M628" s="63">
        <f t="shared" si="249"/>
        <v>3944.7429877071759</v>
      </c>
      <c r="N628" s="63">
        <f t="shared" si="250"/>
        <v>4507.4181986366148</v>
      </c>
      <c r="O628" s="71">
        <f t="shared" si="251"/>
        <v>8.1940754748831583</v>
      </c>
    </row>
    <row r="629" spans="1:17" ht="14.25" customHeight="1">
      <c r="A629" s="108">
        <v>1000</v>
      </c>
      <c r="B629" s="83">
        <f t="shared" si="240"/>
        <v>0.16750586822575339</v>
      </c>
      <c r="C629" s="63">
        <f t="shared" si="241"/>
        <v>4046.3132506212883</v>
      </c>
      <c r="D629" s="63">
        <f t="shared" si="242"/>
        <v>4632.5837894114256</v>
      </c>
      <c r="E629" s="71">
        <f t="shared" si="243"/>
        <v>8.3322179517988531</v>
      </c>
      <c r="G629" s="76">
        <f t="shared" si="244"/>
        <v>0.15843114365015137</v>
      </c>
      <c r="H629" s="63">
        <f t="shared" si="245"/>
        <v>4045.8020809128716</v>
      </c>
      <c r="I629" s="63">
        <f t="shared" si="246"/>
        <v>4631.9973124184326</v>
      </c>
      <c r="J629" s="71">
        <f t="shared" si="247"/>
        <v>8.3061696697455663</v>
      </c>
      <c r="L629" s="76">
        <f t="shared" si="248"/>
        <v>0.15425199956444646</v>
      </c>
      <c r="M629" s="63">
        <f t="shared" si="249"/>
        <v>4045.5464402834932</v>
      </c>
      <c r="N629" s="63">
        <f t="shared" si="250"/>
        <v>4631.7040386283898</v>
      </c>
      <c r="O629" s="71">
        <f t="shared" si="251"/>
        <v>8.2936608738803592</v>
      </c>
    </row>
    <row r="630" spans="1:17" ht="14.25" customHeight="1">
      <c r="A630" s="108">
        <v>1050</v>
      </c>
      <c r="B630" s="83">
        <f t="shared" si="240"/>
        <v>0.17419358819988184</v>
      </c>
      <c r="C630" s="63">
        <f t="shared" si="241"/>
        <v>4148.5794712300731</v>
      </c>
      <c r="D630" s="63">
        <f t="shared" si="242"/>
        <v>4758.2570299296594</v>
      </c>
      <c r="E630" s="71">
        <f t="shared" si="243"/>
        <v>8.4290357565655665</v>
      </c>
      <c r="G630" s="76">
        <f t="shared" si="244"/>
        <v>0.16476248928283072</v>
      </c>
      <c r="H630" s="63">
        <f t="shared" si="245"/>
        <v>4148.1083904408006</v>
      </c>
      <c r="I630" s="63">
        <f t="shared" si="246"/>
        <v>4757.7296007872737</v>
      </c>
      <c r="J630" s="71">
        <f t="shared" si="247"/>
        <v>8.4030329836884139</v>
      </c>
      <c r="L630" s="76">
        <f t="shared" si="248"/>
        <v>0.16041922583619084</v>
      </c>
      <c r="M630" s="63">
        <f t="shared" si="249"/>
        <v>4147.8728090630602</v>
      </c>
      <c r="N630" s="63">
        <f t="shared" si="250"/>
        <v>4757.4658672405858</v>
      </c>
      <c r="O630" s="71">
        <f t="shared" si="251"/>
        <v>8.3905469549985838</v>
      </c>
    </row>
    <row r="631" spans="1:17" ht="14.25" customHeight="1">
      <c r="A631" s="108">
        <v>1100</v>
      </c>
      <c r="B631" s="83">
        <f t="shared" si="240"/>
        <v>0.18087077494255277</v>
      </c>
      <c r="C631" s="63">
        <f t="shared" si="241"/>
        <v>4252.3482557838006</v>
      </c>
      <c r="D631" s="63">
        <f t="shared" si="242"/>
        <v>4885.3959680827347</v>
      </c>
      <c r="E631" s="71">
        <f t="shared" si="243"/>
        <v>8.523349466122264</v>
      </c>
      <c r="G631" s="76">
        <f t="shared" si="244"/>
        <v>0.17108329481578488</v>
      </c>
      <c r="H631" s="63">
        <f t="shared" si="245"/>
        <v>4251.9128983215833</v>
      </c>
      <c r="I631" s="63">
        <f t="shared" si="246"/>
        <v>4884.9210891399871</v>
      </c>
      <c r="J631" s="71">
        <f t="shared" si="247"/>
        <v>8.4973856909444994</v>
      </c>
      <c r="L631" s="76">
        <f t="shared" si="248"/>
        <v>0.16657590860040095</v>
      </c>
      <c r="M631" s="63">
        <f t="shared" si="249"/>
        <v>4251.6951891302115</v>
      </c>
      <c r="N631" s="63">
        <f t="shared" si="250"/>
        <v>4884.6836418117346</v>
      </c>
      <c r="O631" s="71">
        <f t="shared" si="251"/>
        <v>8.4849191693623531</v>
      </c>
    </row>
    <row r="632" spans="1:17" ht="14.25" customHeight="1">
      <c r="A632" s="108">
        <v>1150</v>
      </c>
      <c r="B632" s="83">
        <f t="shared" si="240"/>
        <v>0.18753890694283368</v>
      </c>
      <c r="C632" s="63">
        <f t="shared" si="241"/>
        <v>4357.5829529534494</v>
      </c>
      <c r="D632" s="63">
        <f t="shared" si="242"/>
        <v>5013.9691272533682</v>
      </c>
      <c r="E632" s="71">
        <f t="shared" si="243"/>
        <v>8.6153157382586603</v>
      </c>
      <c r="G632" s="76">
        <f t="shared" si="244"/>
        <v>0.17739504108899801</v>
      </c>
      <c r="H632" s="63">
        <f t="shared" si="245"/>
        <v>4357.1795911764129</v>
      </c>
      <c r="I632" s="63">
        <f t="shared" si="246"/>
        <v>5013.5412432057046</v>
      </c>
      <c r="J632" s="71">
        <f t="shared" si="247"/>
        <v>8.5893855898262252</v>
      </c>
      <c r="L632" s="76">
        <f t="shared" si="248"/>
        <v>0.17272352986888545</v>
      </c>
      <c r="M632" s="63">
        <f t="shared" si="249"/>
        <v>4356.977887407048</v>
      </c>
      <c r="N632" s="63">
        <f t="shared" si="250"/>
        <v>5013.3273009088125</v>
      </c>
      <c r="O632" s="71">
        <f t="shared" si="251"/>
        <v>8.5769358870476893</v>
      </c>
    </row>
    <row r="633" spans="1:17" ht="14.25" customHeight="1">
      <c r="A633" s="108">
        <v>1200</v>
      </c>
      <c r="B633" s="83">
        <f t="shared" si="240"/>
        <v>0.19419920885663175</v>
      </c>
      <c r="C633" s="63">
        <f t="shared" si="241"/>
        <v>4464.2407970184977</v>
      </c>
      <c r="D633" s="63">
        <f t="shared" si="242"/>
        <v>5143.9380280167088</v>
      </c>
      <c r="E633" s="71">
        <f t="shared" si="243"/>
        <v>8.705070154566835</v>
      </c>
      <c r="G633" s="76">
        <f t="shared" si="244"/>
        <v>0.18369895430213615</v>
      </c>
      <c r="H633" s="63">
        <f t="shared" si="245"/>
        <v>4463.8662243830713</v>
      </c>
      <c r="I633" s="63">
        <f t="shared" si="246"/>
        <v>5143.5523553009743</v>
      </c>
      <c r="J633" s="71">
        <f t="shared" si="247"/>
        <v>8.6791691663134198</v>
      </c>
      <c r="L633" s="76">
        <f t="shared" si="248"/>
        <v>0.17886331661016239</v>
      </c>
      <c r="M633" s="63">
        <f t="shared" si="249"/>
        <v>4463.6789207072761</v>
      </c>
      <c r="N633" s="63">
        <f t="shared" si="250"/>
        <v>5143.3595238258931</v>
      </c>
      <c r="O633" s="71">
        <f t="shared" si="251"/>
        <v>8.6667340471890242</v>
      </c>
    </row>
    <row r="634" spans="1:17" ht="14.25" customHeight="1">
      <c r="A634" s="108">
        <v>1250</v>
      </c>
      <c r="B634" s="83">
        <f t="shared" si="240"/>
        <v>0.20085270295686916</v>
      </c>
      <c r="C634" s="63">
        <f t="shared" si="241"/>
        <v>4572.2748398948806</v>
      </c>
      <c r="D634" s="63">
        <f t="shared" si="242"/>
        <v>5275.2593002439226</v>
      </c>
      <c r="E634" s="71">
        <f t="shared" si="243"/>
        <v>8.7927314469697055</v>
      </c>
      <c r="G634" s="76">
        <f t="shared" si="244"/>
        <v>0.18999605775220937</v>
      </c>
      <c r="H634" s="63">
        <f t="shared" si="245"/>
        <v>4571.9262800378983</v>
      </c>
      <c r="I634" s="63">
        <f t="shared" si="246"/>
        <v>5274.9116937210729</v>
      </c>
      <c r="J634" s="71">
        <f t="shared" si="247"/>
        <v>8.7668558770455078</v>
      </c>
      <c r="L634" s="76">
        <f t="shared" si="248"/>
        <v>0.18499629263074666</v>
      </c>
      <c r="M634" s="63">
        <f t="shared" si="249"/>
        <v>4571.7519868190666</v>
      </c>
      <c r="N634" s="63">
        <f t="shared" si="250"/>
        <v>5274.7378988159044</v>
      </c>
      <c r="O634" s="71">
        <f t="shared" si="251"/>
        <v>8.7544334694070312</v>
      </c>
    </row>
    <row r="635" spans="1:17" ht="14.25" customHeight="1">
      <c r="A635" s="108">
        <v>1300</v>
      </c>
      <c r="B635" s="83">
        <f t="shared" si="240"/>
        <v>0.20750024855505511</v>
      </c>
      <c r="C635" s="63">
        <f t="shared" si="241"/>
        <v>4681.6354944002951</v>
      </c>
      <c r="D635" s="63">
        <f t="shared" si="242"/>
        <v>5407.8863643429877</v>
      </c>
      <c r="E635" s="71">
        <f t="shared" si="243"/>
        <v>8.8784047626575582</v>
      </c>
      <c r="G635" s="76">
        <f t="shared" si="244"/>
        <v>0.19628721143576591</v>
      </c>
      <c r="H635" s="63">
        <f t="shared" si="245"/>
        <v>4681.310529372101</v>
      </c>
      <c r="I635" s="63">
        <f t="shared" si="246"/>
        <v>5407.5732116844347</v>
      </c>
      <c r="J635" s="71">
        <f t="shared" si="247"/>
        <v>8.8525514553978404</v>
      </c>
      <c r="L635" s="76">
        <f t="shared" si="248"/>
        <v>0.19112331826756371</v>
      </c>
      <c r="M635" s="63">
        <f t="shared" si="249"/>
        <v>4681.1480365940097</v>
      </c>
      <c r="N635" s="63">
        <f t="shared" si="250"/>
        <v>5407.4166460107517</v>
      </c>
      <c r="O635" s="71">
        <f t="shared" si="251"/>
        <v>8.840140180578647</v>
      </c>
    </row>
    <row r="636" spans="1:17" ht="14.25" customHeight="1">
      <c r="A636" s="108">
        <v>1350</v>
      </c>
      <c r="B636" s="83">
        <f t="shared" si="240"/>
        <v>0.21414257258275315</v>
      </c>
      <c r="C636" s="63">
        <f t="shared" si="241"/>
        <v>4792.2717784434262</v>
      </c>
      <c r="D636" s="63">
        <f t="shared" si="242"/>
        <v>5541.7707824830622</v>
      </c>
      <c r="E636" s="71">
        <f t="shared" si="243"/>
        <v>8.9621842112535717</v>
      </c>
      <c r="G636" s="76">
        <f t="shared" si="244"/>
        <v>0.20257314274554647</v>
      </c>
      <c r="H636" s="63">
        <f t="shared" si="245"/>
        <v>4791.9682913448578</v>
      </c>
      <c r="I636" s="63">
        <f t="shared" si="246"/>
        <v>5541.4889195033802</v>
      </c>
      <c r="J636" s="71">
        <f t="shared" si="247"/>
        <v>8.9363504891135186</v>
      </c>
      <c r="L636" s="76">
        <f t="shared" si="248"/>
        <v>0.1972451211421257</v>
      </c>
      <c r="M636" s="63">
        <f t="shared" si="249"/>
        <v>4791.816539804443</v>
      </c>
      <c r="N636" s="63">
        <f t="shared" si="250"/>
        <v>5541.3480001445214</v>
      </c>
      <c r="O636" s="71">
        <f t="shared" si="251"/>
        <v>8.9239490077785391</v>
      </c>
    </row>
    <row r="637" spans="1:17" ht="14.25" customHeight="1">
      <c r="A637" s="108">
        <v>1400</v>
      </c>
      <c r="B637" s="83">
        <f t="shared" si="240"/>
        <v>0.22078029357675638</v>
      </c>
      <c r="C637" s="63">
        <f t="shared" si="241"/>
        <v>4904.1323264790226</v>
      </c>
      <c r="D637" s="63">
        <f t="shared" si="242"/>
        <v>5676.863353997669</v>
      </c>
      <c r="E637" s="71">
        <f t="shared" si="243"/>
        <v>9.0441548700179037</v>
      </c>
      <c r="G637" s="76">
        <f t="shared" si="244"/>
        <v>0.20885447053013148</v>
      </c>
      <c r="H637" s="63">
        <f t="shared" si="245"/>
        <v>4903.8484551073143</v>
      </c>
      <c r="I637" s="63">
        <f t="shared" si="246"/>
        <v>5676.6099960687998</v>
      </c>
      <c r="J637" s="71">
        <f t="shared" si="247"/>
        <v>9.0183384483944504</v>
      </c>
      <c r="L637" s="76">
        <f t="shared" si="248"/>
        <v>0.20336232025735682</v>
      </c>
      <c r="M637" s="63">
        <f t="shared" si="249"/>
        <v>4903.7065131524569</v>
      </c>
      <c r="N637" s="63">
        <f t="shared" si="250"/>
        <v>5676.4833301304125</v>
      </c>
      <c r="O637" s="71">
        <f t="shared" si="251"/>
        <v>9.0059456178616273</v>
      </c>
    </row>
    <row r="638" spans="1:17" ht="14.25" customHeight="1">
      <c r="A638" s="108">
        <v>1450</v>
      </c>
      <c r="B638" s="83">
        <f t="shared" si="240"/>
        <v>0.22741394067584864</v>
      </c>
      <c r="C638" s="63">
        <f t="shared" si="241"/>
        <v>5017.1662179986206</v>
      </c>
      <c r="D638" s="63">
        <f t="shared" si="242"/>
        <v>5813.1150103640912</v>
      </c>
      <c r="E638" s="71">
        <f t="shared" si="243"/>
        <v>9.1243943755537327</v>
      </c>
      <c r="G638" s="76">
        <f t="shared" si="244"/>
        <v>0.21513172413946097</v>
      </c>
      <c r="H638" s="63">
        <f t="shared" si="245"/>
        <v>5016.9003170269689</v>
      </c>
      <c r="I638" s="63">
        <f t="shared" si="246"/>
        <v>5812.8876963429748</v>
      </c>
      <c r="J638" s="71">
        <f t="shared" si="247"/>
        <v>9.0985932950195245</v>
      </c>
      <c r="L638" s="76">
        <f t="shared" si="248"/>
        <v>0.2094754450674467</v>
      </c>
      <c r="M638" s="63">
        <f t="shared" si="249"/>
        <v>5016.7673615878657</v>
      </c>
      <c r="N638" s="63">
        <f t="shared" si="250"/>
        <v>5812.7740528441618</v>
      </c>
      <c r="O638" s="71">
        <f t="shared" si="251"/>
        <v>9.0862081353178556</v>
      </c>
    </row>
    <row r="639" spans="1:17" ht="14.25" customHeight="1">
      <c r="A639" s="109">
        <v>1500</v>
      </c>
      <c r="B639" s="84">
        <f t="shared" si="240"/>
        <v>0.23404396879991848</v>
      </c>
      <c r="C639" s="72">
        <f t="shared" si="241"/>
        <v>5131.3236608602801</v>
      </c>
      <c r="D639" s="72">
        <f t="shared" si="242"/>
        <v>5950.4775516599948</v>
      </c>
      <c r="E639" s="73">
        <f t="shared" si="243"/>
        <v>9.2029741970113506</v>
      </c>
      <c r="G639" s="77">
        <f t="shared" si="244"/>
        <v>0.22140535863624103</v>
      </c>
      <c r="H639" s="72">
        <f t="shared" si="245"/>
        <v>5131.0742707151112</v>
      </c>
      <c r="I639" s="72">
        <f t="shared" si="246"/>
        <v>5950.274097669203</v>
      </c>
      <c r="J639" s="73">
        <f t="shared" si="247"/>
        <v>9.1771867689460294</v>
      </c>
      <c r="L639" s="77">
        <f t="shared" si="248"/>
        <v>0.21558495070536657</v>
      </c>
      <c r="M639" s="72">
        <f t="shared" si="249"/>
        <v>5130.9495717023674</v>
      </c>
      <c r="N639" s="72">
        <f t="shared" si="250"/>
        <v>5950.1723843827604</v>
      </c>
      <c r="O639" s="73">
        <f t="shared" si="251"/>
        <v>9.1648084355919472</v>
      </c>
      <c r="Q639" s="132"/>
    </row>
    <row r="646" spans="1:15" ht="35" thickBot="1">
      <c r="A646" s="106" t="s">
        <v>266</v>
      </c>
      <c r="B646" s="93" t="s">
        <v>273</v>
      </c>
      <c r="C646" s="94" t="s">
        <v>253</v>
      </c>
      <c r="D646" s="95" t="s">
        <v>254</v>
      </c>
      <c r="E646" s="96" t="s">
        <v>259</v>
      </c>
      <c r="F646" s="97"/>
      <c r="G646" s="98" t="s">
        <v>273</v>
      </c>
      <c r="H646" s="94" t="s">
        <v>253</v>
      </c>
      <c r="I646" s="95" t="s">
        <v>254</v>
      </c>
      <c r="J646" s="96" t="s">
        <v>259</v>
      </c>
      <c r="K646" s="97"/>
      <c r="L646" s="98" t="s">
        <v>273</v>
      </c>
      <c r="M646" s="94" t="s">
        <v>253</v>
      </c>
      <c r="N646" s="95" t="s">
        <v>254</v>
      </c>
      <c r="O646" s="96" t="s">
        <v>259</v>
      </c>
    </row>
    <row r="647" spans="1:15" ht="14.25" customHeight="1" thickBot="1">
      <c r="A647" s="69"/>
      <c r="B647" s="66" t="s">
        <v>274</v>
      </c>
      <c r="C647" s="67">
        <v>3900</v>
      </c>
      <c r="D647" s="66" t="s">
        <v>275</v>
      </c>
      <c r="E647" s="70">
        <f>Tsat_p(C647/100)</f>
        <v>248.86065361891428</v>
      </c>
      <c r="G647" s="74" t="s">
        <v>274</v>
      </c>
      <c r="H647" s="67">
        <v>4000</v>
      </c>
      <c r="I647" s="66" t="s">
        <v>275</v>
      </c>
      <c r="J647" s="70">
        <f>Tsat_p(H647/100)</f>
        <v>250.35751912406522</v>
      </c>
      <c r="L647" s="74" t="s">
        <v>274</v>
      </c>
      <c r="M647" s="67">
        <v>4250</v>
      </c>
      <c r="N647" s="66" t="s">
        <v>275</v>
      </c>
      <c r="O647" s="70">
        <f>Tsat_p(M647/100)</f>
        <v>253.97816592358345</v>
      </c>
    </row>
    <row r="648" spans="1:15" ht="14.25" customHeight="1" thickBot="1">
      <c r="A648" s="111" t="s">
        <v>276</v>
      </c>
      <c r="B648" s="110">
        <f>vV_p(C647/100)</f>
        <v>5.1088978058873809E-2</v>
      </c>
      <c r="C648" s="68">
        <f>uV_p(C647/100)</f>
        <v>2602.1110319447139</v>
      </c>
      <c r="D648" s="68">
        <f>hV_p(C647/100)</f>
        <v>2801.3580463743219</v>
      </c>
      <c r="E648" s="78">
        <f>sV_p(C647/100)</f>
        <v>6.0802368952235719</v>
      </c>
      <c r="G648" s="75">
        <f>vV_p(H647/100)</f>
        <v>4.9776600933779044E-2</v>
      </c>
      <c r="H648" s="68">
        <f>uV_p(H647/100)</f>
        <v>2601.7909184805221</v>
      </c>
      <c r="I648" s="68">
        <f>hV_p(H647/100)</f>
        <v>2800.8973222156383</v>
      </c>
      <c r="J648" s="78">
        <f>sV_p(H647/100)</f>
        <v>6.0697091595191219</v>
      </c>
      <c r="L648" s="75">
        <f>vV_p(M647/100)</f>
        <v>4.675616788279064E-2</v>
      </c>
      <c r="M648" s="68">
        <f>uV_p(M647/100)</f>
        <v>2600.8521304336759</v>
      </c>
      <c r="N648" s="68">
        <f>hV_p(M647/100)</f>
        <v>2799.5658439355361</v>
      </c>
      <c r="O648" s="79">
        <f>sV_p(M647/100)</f>
        <v>6.0442184589471388</v>
      </c>
    </row>
    <row r="649" spans="1:15" ht="14.25" customHeight="1">
      <c r="A649" s="108">
        <v>250</v>
      </c>
      <c r="B649" s="83">
        <f>v_pT($C$647/100,$A649)</f>
        <v>5.133970163431318E-2</v>
      </c>
      <c r="C649" s="63">
        <f>u_pT($C$647/100,$A649)</f>
        <v>2605.6275164832587</v>
      </c>
      <c r="D649" s="63">
        <f>h_pt($C$647/100,$A649)</f>
        <v>2805.8523528570795</v>
      </c>
      <c r="E649" s="71">
        <f>s_pT($C$647/100,$A649)</f>
        <v>6.0888371482000023</v>
      </c>
      <c r="G649" s="76"/>
      <c r="H649" s="63"/>
      <c r="I649" s="63"/>
      <c r="J649" s="71"/>
      <c r="L649" s="76"/>
      <c r="M649" s="63"/>
      <c r="N649" s="63"/>
      <c r="O649" s="71"/>
    </row>
    <row r="650" spans="1:15" ht="14.25" customHeight="1">
      <c r="A650" s="108">
        <v>300</v>
      </c>
      <c r="B650" s="83">
        <f t="shared" ref="B650:B676" si="252">v_pT($C$647/100,$A650)</f>
        <v>6.0591272640274849E-2</v>
      </c>
      <c r="C650" s="63">
        <f t="shared" ref="C650:C676" si="253">u_pT($C$647/100,$A650)</f>
        <v>2728.7538032348643</v>
      </c>
      <c r="D650" s="63">
        <f t="shared" ref="D650:D676" si="254">h_pt($C$647/100,$A650)</f>
        <v>2965.0597665319365</v>
      </c>
      <c r="E650" s="71">
        <f t="shared" ref="E650:E676" si="255">s_pT($C$647/100,$A650)</f>
        <v>6.3801931141580024</v>
      </c>
      <c r="G650" s="76">
        <f t="shared" ref="G650:G676" si="256">v_pT($H$647/100,$A650)</f>
        <v>5.8867961206733661E-2</v>
      </c>
      <c r="H650" s="63">
        <f t="shared" ref="H650:H676" si="257">u_pT($H$647/100,$A650)</f>
        <v>2726.179635143174</v>
      </c>
      <c r="I650" s="63">
        <f t="shared" ref="I650:I676" si="258">h_pt($H$647/100,$A650)</f>
        <v>2961.6514799701085</v>
      </c>
      <c r="J650" s="71">
        <f t="shared" ref="J650:J676" si="259">s_pT($H$647/100,$A650)</f>
        <v>6.3638264818453107</v>
      </c>
      <c r="L650" s="76">
        <f t="shared" ref="L650:L676" si="260">v_pT($M$647/100,$A650)</f>
        <v>5.4907414075114271E-2</v>
      </c>
      <c r="M650" s="63">
        <f t="shared" ref="M650:M676" si="261">u_pT($M$647/100,$A650)</f>
        <v>2719.6291745371277</v>
      </c>
      <c r="N650" s="63">
        <f t="shared" ref="N650:N676" si="262">h_pt($M$647/100,$A650)</f>
        <v>2952.9856843563639</v>
      </c>
      <c r="O650" s="71">
        <f t="shared" ref="O650:O676" si="263">s_pT($M$647/100,$A650)</f>
        <v>6.3239103444158635</v>
      </c>
    </row>
    <row r="651" spans="1:15" ht="14.25" customHeight="1">
      <c r="A651" s="108">
        <v>350</v>
      </c>
      <c r="B651" s="83">
        <f t="shared" si="252"/>
        <v>6.8329421624436379E-2</v>
      </c>
      <c r="C651" s="63">
        <f t="shared" si="253"/>
        <v>2829.1634877995393</v>
      </c>
      <c r="D651" s="63">
        <f t="shared" si="254"/>
        <v>3095.6482321348412</v>
      </c>
      <c r="E651" s="71">
        <f t="shared" si="255"/>
        <v>6.5988178540398295</v>
      </c>
      <c r="G651" s="76">
        <f t="shared" si="256"/>
        <v>6.6474031183745952E-2</v>
      </c>
      <c r="H651" s="63">
        <f t="shared" si="257"/>
        <v>2827.4221007968595</v>
      </c>
      <c r="I651" s="63">
        <f t="shared" si="258"/>
        <v>3093.3182255318429</v>
      </c>
      <c r="J651" s="71">
        <f t="shared" si="259"/>
        <v>6.5842637306016618</v>
      </c>
      <c r="L651" s="76">
        <f t="shared" si="260"/>
        <v>6.2214755553826967E-2</v>
      </c>
      <c r="M651" s="63">
        <f t="shared" si="261"/>
        <v>2823.0242851501816</v>
      </c>
      <c r="N651" s="63">
        <f t="shared" si="262"/>
        <v>3087.4369962539463</v>
      </c>
      <c r="O651" s="71">
        <f t="shared" si="263"/>
        <v>6.5490287853640421</v>
      </c>
    </row>
    <row r="652" spans="1:15" ht="14.25" customHeight="1">
      <c r="A652" s="108">
        <v>400</v>
      </c>
      <c r="B652" s="83">
        <f t="shared" si="252"/>
        <v>7.5428970171333556E-2</v>
      </c>
      <c r="C652" s="63">
        <f t="shared" si="253"/>
        <v>2921.9458698079984</v>
      </c>
      <c r="D652" s="63">
        <f t="shared" si="254"/>
        <v>3216.1188534761991</v>
      </c>
      <c r="E652" s="71">
        <f t="shared" si="255"/>
        <v>6.7848405762539885</v>
      </c>
      <c r="G652" s="76">
        <f t="shared" si="256"/>
        <v>7.3431803996527323E-2</v>
      </c>
      <c r="H652" s="63">
        <f t="shared" si="257"/>
        <v>2920.6462928851229</v>
      </c>
      <c r="I652" s="63">
        <f t="shared" si="258"/>
        <v>3214.3735088712319</v>
      </c>
      <c r="J652" s="71">
        <f t="shared" si="259"/>
        <v>6.7711919938653944</v>
      </c>
      <c r="L652" s="76">
        <f t="shared" si="260"/>
        <v>6.8848775600762607E-2</v>
      </c>
      <c r="M652" s="63">
        <f t="shared" si="261"/>
        <v>2917.3771926912386</v>
      </c>
      <c r="N652" s="63">
        <f t="shared" si="262"/>
        <v>3209.9844889944793</v>
      </c>
      <c r="O652" s="71">
        <f t="shared" si="263"/>
        <v>6.7382683412051048</v>
      </c>
    </row>
    <row r="653" spans="1:15" ht="14.25" customHeight="1">
      <c r="A653" s="108">
        <v>450</v>
      </c>
      <c r="B653" s="83">
        <f t="shared" si="252"/>
        <v>8.2184592516327759E-2</v>
      </c>
      <c r="C653" s="63">
        <f t="shared" si="253"/>
        <v>3011.8509129935228</v>
      </c>
      <c r="D653" s="63">
        <f t="shared" si="254"/>
        <v>3332.3708238072008</v>
      </c>
      <c r="E653" s="71">
        <f t="shared" si="255"/>
        <v>6.9514483359481121</v>
      </c>
      <c r="G653" s="76">
        <f t="shared" si="256"/>
        <v>8.0042205666203542E-2</v>
      </c>
      <c r="H653" s="63">
        <f t="shared" si="257"/>
        <v>3010.822423016607</v>
      </c>
      <c r="I653" s="63">
        <f t="shared" si="258"/>
        <v>3330.9912456814213</v>
      </c>
      <c r="J653" s="71">
        <f t="shared" si="259"/>
        <v>6.9383251728677857</v>
      </c>
      <c r="L653" s="76">
        <f t="shared" si="260"/>
        <v>7.5126663080314307E-2</v>
      </c>
      <c r="M653" s="63">
        <f t="shared" si="261"/>
        <v>3008.2411673579309</v>
      </c>
      <c r="N653" s="63">
        <f t="shared" si="262"/>
        <v>3327.5294854492663</v>
      </c>
      <c r="O653" s="71">
        <f t="shared" si="263"/>
        <v>6.9067335615550967</v>
      </c>
    </row>
    <row r="654" spans="1:15" ht="14.25" customHeight="1">
      <c r="A654" s="108">
        <v>500</v>
      </c>
      <c r="B654" s="83">
        <f t="shared" si="252"/>
        <v>8.8730015196977777E-2</v>
      </c>
      <c r="C654" s="63">
        <f t="shared" si="253"/>
        <v>3100.917654229273</v>
      </c>
      <c r="D654" s="63">
        <f t="shared" si="254"/>
        <v>3446.9647134974862</v>
      </c>
      <c r="E654" s="71">
        <f t="shared" si="255"/>
        <v>7.104681646452943</v>
      </c>
      <c r="G654" s="76">
        <f t="shared" si="256"/>
        <v>8.6441005412631514E-2</v>
      </c>
      <c r="H654" s="63">
        <f t="shared" si="257"/>
        <v>3100.0733850942679</v>
      </c>
      <c r="I654" s="63">
        <f t="shared" si="258"/>
        <v>3445.837406744794</v>
      </c>
      <c r="J654" s="71">
        <f t="shared" si="259"/>
        <v>7.0918964267031894</v>
      </c>
      <c r="L654" s="76">
        <f t="shared" si="260"/>
        <v>8.1189393372690627E-2</v>
      </c>
      <c r="M654" s="63">
        <f t="shared" si="261"/>
        <v>3097.9572795127483</v>
      </c>
      <c r="N654" s="63">
        <f t="shared" si="262"/>
        <v>3443.0122013466839</v>
      </c>
      <c r="O654" s="71">
        <f t="shared" si="263"/>
        <v>7.0611575635451835</v>
      </c>
    </row>
    <row r="655" spans="1:15" ht="14.25" customHeight="1">
      <c r="A655" s="108">
        <v>550</v>
      </c>
      <c r="B655" s="83">
        <f t="shared" si="252"/>
        <v>9.5135221220862001E-2</v>
      </c>
      <c r="C655" s="63">
        <f t="shared" si="253"/>
        <v>3190.1324212993241</v>
      </c>
      <c r="D655" s="63">
        <f t="shared" si="254"/>
        <v>3561.1597840606855</v>
      </c>
      <c r="E655" s="71">
        <f t="shared" si="255"/>
        <v>7.247803076462791</v>
      </c>
      <c r="G655" s="76">
        <f t="shared" si="256"/>
        <v>9.2698969853466831E-2</v>
      </c>
      <c r="H655" s="63">
        <f t="shared" si="257"/>
        <v>3189.4224697581585</v>
      </c>
      <c r="I655" s="63">
        <f t="shared" si="258"/>
        <v>3560.2183491720261</v>
      </c>
      <c r="J655" s="71">
        <f t="shared" si="259"/>
        <v>7.2352511517035838</v>
      </c>
      <c r="L655" s="76">
        <f t="shared" si="260"/>
        <v>8.71097223403038E-2</v>
      </c>
      <c r="M655" s="63">
        <f t="shared" si="261"/>
        <v>3187.644387386727</v>
      </c>
      <c r="N655" s="63">
        <f t="shared" si="262"/>
        <v>3557.8607073330181</v>
      </c>
      <c r="O655" s="71">
        <f t="shared" si="263"/>
        <v>7.2050991530980699</v>
      </c>
    </row>
    <row r="656" spans="1:15" ht="14.25" customHeight="1">
      <c r="A656" s="108">
        <v>600</v>
      </c>
      <c r="B656" s="83">
        <f t="shared" si="252"/>
        <v>0.10144123145826482</v>
      </c>
      <c r="C656" s="63">
        <f t="shared" si="253"/>
        <v>3280.0255983707102</v>
      </c>
      <c r="D656" s="63">
        <f t="shared" si="254"/>
        <v>3675.646401057943</v>
      </c>
      <c r="E656" s="71">
        <f t="shared" si="255"/>
        <v>7.3828230250471334</v>
      </c>
      <c r="G656" s="76">
        <f t="shared" si="256"/>
        <v>9.8857444619575713E-2</v>
      </c>
      <c r="H656" s="63">
        <f t="shared" si="257"/>
        <v>3279.4181451512036</v>
      </c>
      <c r="I656" s="63">
        <f t="shared" si="258"/>
        <v>3674.8479236295057</v>
      </c>
      <c r="J656" s="71">
        <f t="shared" si="259"/>
        <v>7.3704399050473919</v>
      </c>
      <c r="L656" s="76">
        <f t="shared" si="260"/>
        <v>9.2929818835783787E-2</v>
      </c>
      <c r="M656" s="63">
        <f t="shared" si="261"/>
        <v>3277.897460706019</v>
      </c>
      <c r="N656" s="63">
        <f t="shared" si="262"/>
        <v>3672.8491907580997</v>
      </c>
      <c r="O656" s="71">
        <f t="shared" si="263"/>
        <v>7.3407117107895568</v>
      </c>
    </row>
    <row r="657" spans="1:15" ht="14.25" customHeight="1">
      <c r="A657" s="108">
        <v>650</v>
      </c>
      <c r="B657" s="83">
        <f t="shared" si="252"/>
        <v>0.10767427921438087</v>
      </c>
      <c r="C657" s="63">
        <f t="shared" si="253"/>
        <v>3370.9095444595996</v>
      </c>
      <c r="D657" s="63">
        <f t="shared" si="254"/>
        <v>3790.8392333956849</v>
      </c>
      <c r="E657" s="71">
        <f t="shared" si="255"/>
        <v>7.5111073976995959</v>
      </c>
      <c r="G657" s="76">
        <f t="shared" si="256"/>
        <v>0.10494280700114428</v>
      </c>
      <c r="H657" s="63">
        <f t="shared" si="257"/>
        <v>3370.3825984935447</v>
      </c>
      <c r="I657" s="63">
        <f t="shared" si="258"/>
        <v>3790.1538264981209</v>
      </c>
      <c r="J657" s="71">
        <f t="shared" si="259"/>
        <v>7.4988503335356782</v>
      </c>
      <c r="L657" s="76">
        <f t="shared" si="260"/>
        <v>9.8676424612013272E-2</v>
      </c>
      <c r="M657" s="63">
        <f t="shared" si="261"/>
        <v>3369.0638149596025</v>
      </c>
      <c r="N657" s="63">
        <f t="shared" si="262"/>
        <v>3788.4386195606594</v>
      </c>
      <c r="O657" s="71">
        <f t="shared" si="263"/>
        <v>7.4694382274511222</v>
      </c>
    </row>
    <row r="658" spans="1:15" ht="14.25" customHeight="1">
      <c r="A658" s="108">
        <v>700</v>
      </c>
      <c r="B658" s="83">
        <f t="shared" si="252"/>
        <v>0.11385221309740617</v>
      </c>
      <c r="C658" s="63">
        <f t="shared" si="253"/>
        <v>3462.9810006667717</v>
      </c>
      <c r="D658" s="63">
        <f t="shared" si="254"/>
        <v>3907.0046317466563</v>
      </c>
      <c r="E658" s="71">
        <f t="shared" si="255"/>
        <v>7.6336487758361695</v>
      </c>
      <c r="G658" s="76">
        <f t="shared" si="256"/>
        <v>0.11097297374469869</v>
      </c>
      <c r="H658" s="63">
        <f t="shared" si="257"/>
        <v>3462.5184865997435</v>
      </c>
      <c r="I658" s="63">
        <f t="shared" si="258"/>
        <v>3906.4103815785384</v>
      </c>
      <c r="J658" s="71">
        <f t="shared" si="259"/>
        <v>7.6214879633538457</v>
      </c>
      <c r="L658" s="76">
        <f t="shared" si="260"/>
        <v>0.1043676286528766</v>
      </c>
      <c r="M658" s="63">
        <f t="shared" si="261"/>
        <v>3461.361151685257</v>
      </c>
      <c r="N658" s="63">
        <f t="shared" si="262"/>
        <v>3904.9235734599829</v>
      </c>
      <c r="O658" s="71">
        <f t="shared" si="263"/>
        <v>7.5923170224496515</v>
      </c>
    </row>
    <row r="659" spans="1:15" ht="14.25" customHeight="1">
      <c r="A659" s="108">
        <v>750</v>
      </c>
      <c r="B659" s="83">
        <f t="shared" si="252"/>
        <v>0.11998770072800628</v>
      </c>
      <c r="C659" s="63">
        <f t="shared" si="253"/>
        <v>3556.3699758321432</v>
      </c>
      <c r="D659" s="63">
        <f t="shared" si="254"/>
        <v>4024.3220086713673</v>
      </c>
      <c r="E659" s="71">
        <f t="shared" si="255"/>
        <v>7.7512030643464582</v>
      </c>
      <c r="G659" s="76">
        <f t="shared" si="256"/>
        <v>0.11696064652014633</v>
      </c>
      <c r="H659" s="63">
        <f t="shared" si="257"/>
        <v>3555.9597051285782</v>
      </c>
      <c r="I659" s="63">
        <f t="shared" si="258"/>
        <v>4023.8022912091637</v>
      </c>
      <c r="J659" s="71">
        <f t="shared" si="259"/>
        <v>7.7391169991893722</v>
      </c>
      <c r="L659" s="76">
        <f t="shared" si="260"/>
        <v>0.11001621863501411</v>
      </c>
      <c r="M659" s="63">
        <f t="shared" si="261"/>
        <v>3554.9332096587268</v>
      </c>
      <c r="N659" s="63">
        <f t="shared" si="262"/>
        <v>4022.5021388575365</v>
      </c>
      <c r="O659" s="71">
        <f t="shared" si="263"/>
        <v>7.710133251818811</v>
      </c>
    </row>
    <row r="660" spans="1:15" ht="14.25" customHeight="1">
      <c r="A660" s="108">
        <v>800</v>
      </c>
      <c r="B660" s="83">
        <f t="shared" si="252"/>
        <v>0.12608999598019674</v>
      </c>
      <c r="C660" s="63">
        <f t="shared" si="253"/>
        <v>3651.1672371912232</v>
      </c>
      <c r="D660" s="63">
        <f t="shared" si="254"/>
        <v>4142.9182215139908</v>
      </c>
      <c r="E660" s="71">
        <f t="shared" si="255"/>
        <v>7.8643676086727679</v>
      </c>
      <c r="G660" s="76">
        <f t="shared" si="256"/>
        <v>0.1229150967332215</v>
      </c>
      <c r="H660" s="63">
        <f t="shared" si="257"/>
        <v>3650.7997504246</v>
      </c>
      <c r="I660" s="63">
        <f t="shared" si="258"/>
        <v>4142.460137357486</v>
      </c>
      <c r="J660" s="71">
        <f t="shared" si="259"/>
        <v>7.8523403998785097</v>
      </c>
      <c r="L660" s="76">
        <f t="shared" si="260"/>
        <v>0.11563151027689458</v>
      </c>
      <c r="M660" s="63">
        <f t="shared" si="261"/>
        <v>3649.8803760465971</v>
      </c>
      <c r="N660" s="63">
        <f t="shared" si="262"/>
        <v>4141.3142947233991</v>
      </c>
      <c r="O660" s="71">
        <f t="shared" si="263"/>
        <v>7.8235040097658421</v>
      </c>
    </row>
    <row r="661" spans="1:15" ht="14.25" customHeight="1">
      <c r="A661" s="108">
        <v>850</v>
      </c>
      <c r="B661" s="83">
        <f t="shared" si="252"/>
        <v>0.1321690293315459</v>
      </c>
      <c r="C661" s="63">
        <f t="shared" si="253"/>
        <v>3747.4147458033594</v>
      </c>
      <c r="D661" s="63">
        <f t="shared" si="254"/>
        <v>4262.8739601963889</v>
      </c>
      <c r="E661" s="71">
        <f t="shared" si="255"/>
        <v>7.9735964602565215</v>
      </c>
      <c r="G661" s="76">
        <f t="shared" si="256"/>
        <v>0.12884615727327567</v>
      </c>
      <c r="H661" s="63">
        <f t="shared" si="257"/>
        <v>3747.0810769742097</v>
      </c>
      <c r="I661" s="63">
        <f t="shared" si="258"/>
        <v>4262.4657060673126</v>
      </c>
      <c r="J661" s="71">
        <f t="shared" si="259"/>
        <v>7.9616144352831295</v>
      </c>
      <c r="L661" s="76">
        <f t="shared" si="260"/>
        <v>0.12122310350354663</v>
      </c>
      <c r="M661" s="63">
        <f t="shared" si="261"/>
        <v>3746.2464614334199</v>
      </c>
      <c r="N661" s="63">
        <f t="shared" si="262"/>
        <v>4261.4446513234934</v>
      </c>
      <c r="O661" s="71">
        <f t="shared" si="263"/>
        <v>7.9328912384930659</v>
      </c>
    </row>
    <row r="662" spans="1:15" ht="14.25" customHeight="1">
      <c r="A662" s="108">
        <v>900</v>
      </c>
      <c r="B662" s="83">
        <f t="shared" si="252"/>
        <v>0.13822483825154674</v>
      </c>
      <c r="C662" s="63">
        <f t="shared" si="253"/>
        <v>3845.1732789058319</v>
      </c>
      <c r="D662" s="63">
        <f t="shared" si="254"/>
        <v>4384.250148086865</v>
      </c>
      <c r="E662" s="71">
        <f t="shared" si="255"/>
        <v>8.0793231561841861</v>
      </c>
      <c r="G662" s="76">
        <f t="shared" si="256"/>
        <v>0.13475407445163864</v>
      </c>
      <c r="H662" s="63">
        <f t="shared" si="257"/>
        <v>3844.8691232660444</v>
      </c>
      <c r="I662" s="63">
        <f t="shared" si="258"/>
        <v>4383.8854210725985</v>
      </c>
      <c r="J662" s="71">
        <f t="shared" si="259"/>
        <v>8.0673790670878809</v>
      </c>
      <c r="L662" s="76">
        <f t="shared" si="260"/>
        <v>0.12679174543978386</v>
      </c>
      <c r="M662" s="63">
        <f t="shared" si="261"/>
        <v>3844.1084211726297</v>
      </c>
      <c r="N662" s="63">
        <f t="shared" si="262"/>
        <v>4382.9733392917115</v>
      </c>
      <c r="O662" s="71">
        <f t="shared" si="263"/>
        <v>8.0387508453673</v>
      </c>
    </row>
    <row r="663" spans="1:15" ht="14.25" customHeight="1">
      <c r="A663" s="108">
        <v>950</v>
      </c>
      <c r="B663" s="83">
        <f t="shared" si="252"/>
        <v>0.14426329619679124</v>
      </c>
      <c r="C663" s="63">
        <f t="shared" si="253"/>
        <v>3944.4646521827285</v>
      </c>
      <c r="D663" s="63">
        <f t="shared" si="254"/>
        <v>4507.0915073502147</v>
      </c>
      <c r="E663" s="71">
        <f t="shared" si="255"/>
        <v>8.1818596156378423</v>
      </c>
      <c r="G663" s="76">
        <f t="shared" si="256"/>
        <v>0.14064462818629356</v>
      </c>
      <c r="H663" s="63">
        <f t="shared" si="257"/>
        <v>3944.1862654254355</v>
      </c>
      <c r="I663" s="63">
        <f t="shared" si="258"/>
        <v>4506.76477817061</v>
      </c>
      <c r="J663" s="71">
        <f t="shared" si="259"/>
        <v>8.1699472594617486</v>
      </c>
      <c r="L663" s="76">
        <f t="shared" si="260"/>
        <v>0.13234299288425788</v>
      </c>
      <c r="M663" s="63">
        <f t="shared" si="261"/>
        <v>3943.4900743885028</v>
      </c>
      <c r="N663" s="63">
        <f t="shared" si="262"/>
        <v>4505.9477941465984</v>
      </c>
      <c r="O663" s="71">
        <f t="shared" si="263"/>
        <v>8.1413984562825323</v>
      </c>
    </row>
    <row r="664" spans="1:15" ht="14.25" customHeight="1">
      <c r="A664" s="108">
        <v>1000</v>
      </c>
      <c r="B664" s="83">
        <f t="shared" si="252"/>
        <v>0.150287174287563</v>
      </c>
      <c r="C664" s="63">
        <f t="shared" si="253"/>
        <v>4045.2907624706681</v>
      </c>
      <c r="D664" s="63">
        <f t="shared" si="254"/>
        <v>4631.4107421921635</v>
      </c>
      <c r="E664" s="71">
        <f t="shared" si="255"/>
        <v>8.2814717848773665</v>
      </c>
      <c r="G664" s="76">
        <f t="shared" si="256"/>
        <v>0.14652059407437282</v>
      </c>
      <c r="H664" s="63">
        <f t="shared" si="257"/>
        <v>4045.0350474743973</v>
      </c>
      <c r="I664" s="63">
        <f t="shared" si="258"/>
        <v>4631.1174237718888</v>
      </c>
      <c r="J664" s="71">
        <f t="shared" si="259"/>
        <v>8.2695862117082015</v>
      </c>
      <c r="L664" s="76">
        <f t="shared" si="260"/>
        <v>0.13787963260708178</v>
      </c>
      <c r="M664" s="63">
        <f t="shared" si="261"/>
        <v>4044.3955973061397</v>
      </c>
      <c r="N664" s="63">
        <f t="shared" si="262"/>
        <v>4630.3840358862371</v>
      </c>
      <c r="O664" s="71">
        <f t="shared" si="263"/>
        <v>8.2411044216008467</v>
      </c>
    </row>
    <row r="665" spans="1:15" ht="14.25" customHeight="1">
      <c r="A665" s="108">
        <v>1050</v>
      </c>
      <c r="B665" s="83">
        <f t="shared" si="252"/>
        <v>0.15629869781992276</v>
      </c>
      <c r="C665" s="63">
        <f t="shared" si="253"/>
        <v>4147.6372003632505</v>
      </c>
      <c r="D665" s="63">
        <f t="shared" si="254"/>
        <v>4757.2021218609489</v>
      </c>
      <c r="E665" s="71">
        <f t="shared" si="255"/>
        <v>8.3783806415120434</v>
      </c>
      <c r="G665" s="76">
        <f t="shared" si="256"/>
        <v>0.15238420023000787</v>
      </c>
      <c r="H665" s="63">
        <f t="shared" si="257"/>
        <v>4147.4015643413723</v>
      </c>
      <c r="I665" s="63">
        <f t="shared" si="258"/>
        <v>4756.9383652614033</v>
      </c>
      <c r="J665" s="71">
        <f t="shared" si="259"/>
        <v>8.3665178521625787</v>
      </c>
      <c r="L665" s="76">
        <f t="shared" si="260"/>
        <v>0.1434038997519696</v>
      </c>
      <c r="M665" s="63">
        <f t="shared" si="261"/>
        <v>4146.812354752622</v>
      </c>
      <c r="N665" s="63">
        <f t="shared" si="262"/>
        <v>4756.2789286984926</v>
      </c>
      <c r="O665" s="71">
        <f t="shared" si="263"/>
        <v>8.3380930576828476</v>
      </c>
    </row>
    <row r="666" spans="1:15" ht="14.25" customHeight="1">
      <c r="A666" s="108">
        <v>1100</v>
      </c>
      <c r="B666" s="83">
        <f t="shared" si="252"/>
        <v>0.16229967445448898</v>
      </c>
      <c r="C666" s="63">
        <f t="shared" si="253"/>
        <v>4251.4774596319967</v>
      </c>
      <c r="D666" s="63">
        <f t="shared" si="254"/>
        <v>4884.4461900045044</v>
      </c>
      <c r="E666" s="71">
        <f t="shared" si="255"/>
        <v>8.4727723684454581</v>
      </c>
      <c r="G666" s="76">
        <f t="shared" si="256"/>
        <v>0.15823725611514011</v>
      </c>
      <c r="H666" s="63">
        <f t="shared" si="257"/>
        <v>4251.2597098269416</v>
      </c>
      <c r="I666" s="63">
        <f t="shared" si="258"/>
        <v>4884.208734287502</v>
      </c>
      <c r="J666" s="71">
        <f t="shared" si="259"/>
        <v>8.4609290970950664</v>
      </c>
      <c r="L666" s="76">
        <f t="shared" si="260"/>
        <v>0.14891760827136169</v>
      </c>
      <c r="M666" s="63">
        <f t="shared" si="261"/>
        <v>4250.7152464718692</v>
      </c>
      <c r="N666" s="63">
        <f t="shared" si="262"/>
        <v>4883.6150816251566</v>
      </c>
      <c r="O666" s="71">
        <f t="shared" si="263"/>
        <v>8.4325531211533118</v>
      </c>
    </row>
    <row r="667" spans="1:15" ht="14.25" customHeight="1">
      <c r="A667" s="108">
        <v>1150</v>
      </c>
      <c r="B667" s="83">
        <f t="shared" si="252"/>
        <v>0.16829158737247266</v>
      </c>
      <c r="C667" s="63">
        <f t="shared" si="253"/>
        <v>4356.7761683837853</v>
      </c>
      <c r="D667" s="63">
        <f t="shared" si="254"/>
        <v>5013.1133591364287</v>
      </c>
      <c r="E667" s="71">
        <f t="shared" si="255"/>
        <v>8.5648059085175436</v>
      </c>
      <c r="G667" s="76">
        <f t="shared" si="256"/>
        <v>0.16408124607796001</v>
      </c>
      <c r="H667" s="63">
        <f t="shared" si="257"/>
        <v>4356.5744341066256</v>
      </c>
      <c r="I667" s="63">
        <f t="shared" si="258"/>
        <v>5012.8994184184667</v>
      </c>
      <c r="J667" s="71">
        <f t="shared" si="259"/>
        <v>8.5529794631089295</v>
      </c>
      <c r="L667" s="76">
        <f t="shared" si="260"/>
        <v>0.15442224542029953</v>
      </c>
      <c r="M667" s="63">
        <f t="shared" si="261"/>
        <v>4356.0700316779275</v>
      </c>
      <c r="N667" s="63">
        <f t="shared" si="262"/>
        <v>5012.3645747142</v>
      </c>
      <c r="O667" s="71">
        <f t="shared" si="263"/>
        <v>8.5246455673903423</v>
      </c>
    </row>
    <row r="668" spans="1:15" ht="14.25" customHeight="1">
      <c r="A668" s="108">
        <v>1200</v>
      </c>
      <c r="B668" s="83">
        <f t="shared" si="252"/>
        <v>0.17427566430922495</v>
      </c>
      <c r="C668" s="63">
        <f t="shared" si="253"/>
        <v>4463.491605459425</v>
      </c>
      <c r="D668" s="63">
        <f t="shared" si="254"/>
        <v>5143.1666962654026</v>
      </c>
      <c r="E668" s="71">
        <f t="shared" si="255"/>
        <v>8.654618654656872</v>
      </c>
      <c r="G668" s="76">
        <f t="shared" si="256"/>
        <v>0.16991739861863364</v>
      </c>
      <c r="H668" s="63">
        <f t="shared" si="257"/>
        <v>4463.3042786395208</v>
      </c>
      <c r="I668" s="63">
        <f t="shared" si="258"/>
        <v>5142.973873114056</v>
      </c>
      <c r="J668" s="71">
        <f t="shared" si="259"/>
        <v>8.6428067975656777</v>
      </c>
      <c r="L668" s="76">
        <f t="shared" si="260"/>
        <v>0.15991904160215545</v>
      </c>
      <c r="M668" s="63">
        <f t="shared" si="261"/>
        <v>4462.8359109620205</v>
      </c>
      <c r="N668" s="63">
        <f t="shared" si="262"/>
        <v>5142.491837771182</v>
      </c>
      <c r="O668" s="71">
        <f t="shared" si="263"/>
        <v>8.6145093826278103</v>
      </c>
    </row>
    <row r="669" spans="1:15" ht="14.25" customHeight="1">
      <c r="A669" s="108">
        <v>1250</v>
      </c>
      <c r="B669" s="83">
        <f t="shared" si="252"/>
        <v>0.18025292957907285</v>
      </c>
      <c r="C669" s="63">
        <f t="shared" si="253"/>
        <v>4571.5776847400084</v>
      </c>
      <c r="D669" s="63">
        <f t="shared" si="254"/>
        <v>5274.564110098393</v>
      </c>
      <c r="E669" s="71">
        <f t="shared" si="255"/>
        <v>8.7423307898799081</v>
      </c>
      <c r="G669" s="76">
        <f t="shared" si="256"/>
        <v>0.17574673855760758</v>
      </c>
      <c r="H669" s="63">
        <f t="shared" si="257"/>
        <v>4571.4033738007238</v>
      </c>
      <c r="I669" s="63">
        <f t="shared" si="258"/>
        <v>5274.3903280311542</v>
      </c>
      <c r="J669" s="71">
        <f t="shared" si="259"/>
        <v>8.7305316472915191</v>
      </c>
      <c r="L669" s="76">
        <f t="shared" si="260"/>
        <v>0.16540902289526907</v>
      </c>
      <c r="M669" s="63">
        <f t="shared" si="261"/>
        <v>4570.9675576890195</v>
      </c>
      <c r="N669" s="63">
        <f t="shared" si="262"/>
        <v>5273.9559049939135</v>
      </c>
      <c r="O669" s="71">
        <f t="shared" si="263"/>
        <v>8.7022660250235244</v>
      </c>
    </row>
    <row r="670" spans="1:15" ht="14.25" customHeight="1">
      <c r="A670" s="108">
        <v>1300</v>
      </c>
      <c r="B670" s="83">
        <f t="shared" si="252"/>
        <v>0.18622424385789141</v>
      </c>
      <c r="C670" s="63">
        <f t="shared" si="253"/>
        <v>4680.985536973255</v>
      </c>
      <c r="D670" s="63">
        <f t="shared" si="254"/>
        <v>5407.2600880190312</v>
      </c>
      <c r="E670" s="71">
        <f t="shared" si="255"/>
        <v>8.8280486348372325</v>
      </c>
      <c r="G670" s="76">
        <f t="shared" si="256"/>
        <v>0.18157012690827798</v>
      </c>
      <c r="H670" s="63">
        <f t="shared" si="257"/>
        <v>4680.8230305098359</v>
      </c>
      <c r="I670" s="63">
        <f t="shared" si="258"/>
        <v>5407.1035381429483</v>
      </c>
      <c r="J670" s="71">
        <f t="shared" si="259"/>
        <v>8.8162606269822827</v>
      </c>
      <c r="L670" s="76">
        <f t="shared" si="260"/>
        <v>0.17089305115059197</v>
      </c>
      <c r="M670" s="63">
        <f t="shared" si="261"/>
        <v>4680.4167344146408</v>
      </c>
      <c r="N670" s="63">
        <f t="shared" si="262"/>
        <v>5406.7122018046575</v>
      </c>
      <c r="O670" s="71">
        <f t="shared" si="263"/>
        <v>8.7880228455714828</v>
      </c>
    </row>
    <row r="671" spans="1:15" ht="14.25" customHeight="1">
      <c r="A671" s="108">
        <v>1350</v>
      </c>
      <c r="B671" s="83">
        <f t="shared" si="252"/>
        <v>0.19219033499475224</v>
      </c>
      <c r="C671" s="63">
        <f t="shared" si="253"/>
        <v>4791.6647829366084</v>
      </c>
      <c r="D671" s="63">
        <f t="shared" si="254"/>
        <v>5541.2070894161425</v>
      </c>
      <c r="E671" s="71">
        <f t="shared" si="255"/>
        <v>8.911867256115638</v>
      </c>
      <c r="G671" s="76">
        <f t="shared" si="256"/>
        <v>0.18738829174606481</v>
      </c>
      <c r="H671" s="63">
        <f t="shared" si="257"/>
        <v>4791.5130207413522</v>
      </c>
      <c r="I671" s="63">
        <f t="shared" si="258"/>
        <v>5541.0661877256116</v>
      </c>
      <c r="J671" s="71">
        <f t="shared" si="259"/>
        <v>8.900089042917033</v>
      </c>
      <c r="L671" s="76">
        <f t="shared" si="260"/>
        <v>0.17637185500411415</v>
      </c>
      <c r="M671" s="63">
        <f t="shared" si="261"/>
        <v>4791.133591945747</v>
      </c>
      <c r="N671" s="63">
        <f t="shared" si="262"/>
        <v>5540.7139757132318</v>
      </c>
      <c r="O671" s="71">
        <f t="shared" si="263"/>
        <v>8.871875750567062</v>
      </c>
    </row>
    <row r="672" spans="1:15" ht="14.25" customHeight="1">
      <c r="A672" s="108">
        <v>1400</v>
      </c>
      <c r="B672" s="83">
        <f t="shared" si="252"/>
        <v>0.19815182214589031</v>
      </c>
      <c r="C672" s="63">
        <f t="shared" si="253"/>
        <v>4903.564567018263</v>
      </c>
      <c r="D672" s="63">
        <f t="shared" si="254"/>
        <v>5676.3566733872358</v>
      </c>
      <c r="E672" s="71">
        <f t="shared" si="255"/>
        <v>8.9938725173440446</v>
      </c>
      <c r="G672" s="76">
        <f t="shared" si="256"/>
        <v>0.19320185237948009</v>
      </c>
      <c r="H672" s="63">
        <f t="shared" si="257"/>
        <v>4903.4226167047364</v>
      </c>
      <c r="I672" s="63">
        <f t="shared" si="258"/>
        <v>5676.2300262226563</v>
      </c>
      <c r="J672" s="71">
        <f t="shared" si="259"/>
        <v>8.9821029556193661</v>
      </c>
      <c r="L672" s="76">
        <f t="shared" si="260"/>
        <v>0.18184605414052021</v>
      </c>
      <c r="M672" s="63">
        <f t="shared" si="261"/>
        <v>4903.067722636325</v>
      </c>
      <c r="N672" s="63">
        <f t="shared" si="262"/>
        <v>5675.9134527335355</v>
      </c>
      <c r="O672" s="71">
        <f t="shared" si="263"/>
        <v>8.9539112932963381</v>
      </c>
    </row>
    <row r="673" spans="1:15" ht="14.25" customHeight="1">
      <c r="A673" s="108">
        <v>1450</v>
      </c>
      <c r="B673" s="83">
        <f t="shared" si="252"/>
        <v>0.20410923486885921</v>
      </c>
      <c r="C673" s="63">
        <f t="shared" si="253"/>
        <v>5016.6344028465728</v>
      </c>
      <c r="D673" s="63">
        <f t="shared" si="254"/>
        <v>5812.6604188351239</v>
      </c>
      <c r="E673" s="71">
        <f t="shared" si="255"/>
        <v>9.0741427058052277</v>
      </c>
      <c r="G673" s="76">
        <f t="shared" si="256"/>
        <v>0.19901133846855609</v>
      </c>
      <c r="H673" s="63">
        <f t="shared" si="257"/>
        <v>5016.5014408030966</v>
      </c>
      <c r="I673" s="63">
        <f t="shared" si="258"/>
        <v>5812.5467946773206</v>
      </c>
      <c r="J673" s="71">
        <f t="shared" si="259"/>
        <v>9.0623808152463852</v>
      </c>
      <c r="L673" s="76">
        <f t="shared" si="260"/>
        <v>0.18731617847216425</v>
      </c>
      <c r="M673" s="63">
        <f t="shared" si="261"/>
        <v>5016.1690212473386</v>
      </c>
      <c r="N673" s="63">
        <f t="shared" si="262"/>
        <v>5812.2627797540363</v>
      </c>
      <c r="O673" s="71">
        <f t="shared" si="263"/>
        <v>9.0342083314570552</v>
      </c>
    </row>
    <row r="674" spans="1:15" ht="14.25" customHeight="1">
      <c r="A674" s="108">
        <v>1500</v>
      </c>
      <c r="B674" s="83">
        <f t="shared" si="252"/>
        <v>0.21006302836613275</v>
      </c>
      <c r="C674" s="63">
        <f t="shared" si="253"/>
        <v>5130.8248700628519</v>
      </c>
      <c r="D674" s="63">
        <f t="shared" si="254"/>
        <v>5950.0706806907701</v>
      </c>
      <c r="E674" s="71">
        <f t="shared" si="255"/>
        <v>9.1527498324870056</v>
      </c>
      <c r="G674" s="76">
        <f t="shared" si="256"/>
        <v>0.20481720528450675</v>
      </c>
      <c r="H674" s="63">
        <f t="shared" si="257"/>
        <v>5130.7001657965648</v>
      </c>
      <c r="I674" s="63">
        <f t="shared" si="258"/>
        <v>5949.9689869345912</v>
      </c>
      <c r="J674" s="71">
        <f t="shared" si="259"/>
        <v>9.1409947683844468</v>
      </c>
      <c r="L674" s="76">
        <f t="shared" si="260"/>
        <v>0.19278268343877464</v>
      </c>
      <c r="M674" s="63">
        <f t="shared" si="261"/>
        <v>5130.3883936387156</v>
      </c>
      <c r="N674" s="63">
        <f t="shared" si="262"/>
        <v>5949.714798253508</v>
      </c>
      <c r="O674" s="71">
        <f t="shared" si="263"/>
        <v>9.1128393508729761</v>
      </c>
    </row>
    <row r="675" spans="1:15" ht="14.25" customHeight="1">
      <c r="A675" s="108">
        <v>1550</v>
      </c>
      <c r="B675" s="83">
        <f t="shared" si="252"/>
        <v>0.21601359575440912</v>
      </c>
      <c r="C675" s="63">
        <f t="shared" si="253"/>
        <v>5246.0881921848659</v>
      </c>
      <c r="D675" s="63">
        <f t="shared" si="254"/>
        <v>6088.5412156270622</v>
      </c>
      <c r="E675" s="71">
        <f t="shared" si="255"/>
        <v>9.2297606786592876</v>
      </c>
      <c r="G675" s="76">
        <f t="shared" si="256"/>
        <v>0.21061984598976927</v>
      </c>
      <c r="H675" s="63">
        <f t="shared" si="257"/>
        <v>5245.9710953514768</v>
      </c>
      <c r="I675" s="63">
        <f t="shared" si="258"/>
        <v>6088.4504793105534</v>
      </c>
      <c r="J675" s="71">
        <f t="shared" si="259"/>
        <v>9.2180117098627772</v>
      </c>
      <c r="L675" s="76">
        <f t="shared" si="260"/>
        <v>0.19824596231425146</v>
      </c>
      <c r="M675" s="63">
        <f t="shared" si="261"/>
        <v>5245.6783440680601</v>
      </c>
      <c r="N675" s="63">
        <f t="shared" si="262"/>
        <v>6088.2236839036295</v>
      </c>
      <c r="O675" s="71">
        <f t="shared" si="263"/>
        <v>9.1898715304362604</v>
      </c>
    </row>
    <row r="676" spans="1:15" ht="14.25" customHeight="1">
      <c r="A676" s="109">
        <v>1600</v>
      </c>
      <c r="B676" s="84">
        <f t="shared" si="252"/>
        <v>0.2219612780137408</v>
      </c>
      <c r="C676" s="72">
        <f t="shared" si="253"/>
        <v>5362.3787187392982</v>
      </c>
      <c r="D676" s="72">
        <f t="shared" si="254"/>
        <v>6228.0277029928875</v>
      </c>
      <c r="E676" s="73">
        <f t="shared" si="255"/>
        <v>9.3052376440780886</v>
      </c>
      <c r="G676" s="77">
        <f t="shared" si="256"/>
        <v>0.21641960159438012</v>
      </c>
      <c r="H676" s="72">
        <f t="shared" si="257"/>
        <v>5362.2686483217431</v>
      </c>
      <c r="I676" s="72">
        <f t="shared" si="258"/>
        <v>6227.9470546992634</v>
      </c>
      <c r="J676" s="73">
        <f t="shared" si="259"/>
        <v>9.293494135061442</v>
      </c>
      <c r="L676" s="77">
        <f t="shared" si="260"/>
        <v>0.20370635618108612</v>
      </c>
      <c r="M676" s="72">
        <f t="shared" si="261"/>
        <v>5361.9934648684421</v>
      </c>
      <c r="N676" s="72">
        <f t="shared" si="262"/>
        <v>6227.7454786380576</v>
      </c>
      <c r="O676" s="73">
        <f t="shared" si="263"/>
        <v>9.2653676046999696</v>
      </c>
    </row>
    <row r="677" spans="1:15" ht="2.75" customHeight="1" thickBot="1">
      <c r="A677" s="85"/>
      <c r="B677" s="85"/>
      <c r="C677" s="85"/>
      <c r="D677" s="85"/>
      <c r="E677" s="85"/>
      <c r="G677" s="85"/>
      <c r="H677" s="85"/>
      <c r="I677" s="85"/>
      <c r="J677" s="85"/>
      <c r="L677" s="85"/>
      <c r="M677" s="85"/>
      <c r="N677" s="85"/>
      <c r="O677" s="85"/>
    </row>
    <row r="678" spans="1:15" ht="14.25" customHeight="1" thickBot="1">
      <c r="A678" s="69"/>
      <c r="B678" s="66" t="s">
        <v>274</v>
      </c>
      <c r="C678" s="67">
        <v>4500</v>
      </c>
      <c r="D678" s="66" t="s">
        <v>275</v>
      </c>
      <c r="E678" s="70">
        <f>Tsat_p(C678/100)</f>
        <v>257.43937131084681</v>
      </c>
      <c r="G678" s="74" t="s">
        <v>274</v>
      </c>
      <c r="H678" s="67">
        <v>4750</v>
      </c>
      <c r="I678" s="66" t="s">
        <v>275</v>
      </c>
      <c r="J678" s="70">
        <f>Tsat_p(H678/100)</f>
        <v>260.75654447107593</v>
      </c>
      <c r="L678" s="74" t="s">
        <v>274</v>
      </c>
      <c r="M678" s="67">
        <v>5000</v>
      </c>
      <c r="N678" s="66" t="s">
        <v>275</v>
      </c>
      <c r="O678" s="70">
        <f>Tsat_p(M678/100)</f>
        <v>263.94287118633008</v>
      </c>
    </row>
    <row r="679" spans="1:15" ht="14.25" customHeight="1" thickBot="1">
      <c r="A679" s="111" t="s">
        <v>276</v>
      </c>
      <c r="B679" s="110">
        <f>vV_p(C678/100)</f>
        <v>4.4059335068405259E-2</v>
      </c>
      <c r="C679" s="68">
        <f>uV_p(C678/100)</f>
        <v>2599.7300142725508</v>
      </c>
      <c r="D679" s="68">
        <f>hV_p(C678/100)</f>
        <v>2797.9970220803743</v>
      </c>
      <c r="E679" s="78">
        <f>sV_p(C678/100)</f>
        <v>6.0197987744283923</v>
      </c>
      <c r="G679" s="75">
        <f>vV_p(H678/100)</f>
        <v>4.16360927360514E-2</v>
      </c>
      <c r="H679" s="68">
        <f>uV_p(H678/100)</f>
        <v>2598.4401724750019</v>
      </c>
      <c r="I679" s="68">
        <f>hV_p(H678/100)</f>
        <v>2796.2116129712463</v>
      </c>
      <c r="J679" s="78">
        <f>sV_p(H678/100)</f>
        <v>5.9963283828038101</v>
      </c>
      <c r="L679" s="75">
        <f>vV_p(M678/100)</f>
        <v>3.9446271197481231E-2</v>
      </c>
      <c r="M679" s="68">
        <f>uV_p(M678/100)</f>
        <v>2596.9957100576557</v>
      </c>
      <c r="N679" s="68">
        <f>hV_p(M678/100)</f>
        <v>2794.2270660450617</v>
      </c>
      <c r="O679" s="79">
        <f>sV_p(M678/100)</f>
        <v>5.9737040539227406</v>
      </c>
    </row>
    <row r="680" spans="1:15" ht="14.25" customHeight="1">
      <c r="A680" s="108">
        <v>300</v>
      </c>
      <c r="B680" s="83">
        <f>v_pT($C$678/100,$A680)</f>
        <v>5.1377012541446956E-2</v>
      </c>
      <c r="C680" s="63">
        <f>u_pT($C$678/100,$A680)</f>
        <v>2712.9075084172273</v>
      </c>
      <c r="D680" s="63">
        <f>h_pt($C$678/100,$A680)</f>
        <v>2944.1040648537387</v>
      </c>
      <c r="E680" s="71">
        <f>s_pT($C$678/100,$A680)</f>
        <v>6.2852485916710705</v>
      </c>
      <c r="G680" s="76">
        <f>v_pT($H$678/100,$A680)</f>
        <v>4.8208345224888247E-2</v>
      </c>
      <c r="H680" s="63">
        <f>u_pT($H$678/100,$A680)</f>
        <v>2706.0050541677547</v>
      </c>
      <c r="I680" s="63">
        <f>h_pt($H$678/100,$A680)</f>
        <v>2934.9946939859738</v>
      </c>
      <c r="J680" s="71">
        <f>s_pT($H$678/100,$A680)</f>
        <v>6.2476482773700956</v>
      </c>
      <c r="L680" s="76">
        <f>v_pT($M$678/100,$A680)</f>
        <v>4.5346626893362642E-2</v>
      </c>
      <c r="M680" s="63">
        <f>u_pT($M$678/100,$A680)</f>
        <v>2698.9109078886545</v>
      </c>
      <c r="N680" s="63">
        <f>h_pt($M$678/100,$A680)</f>
        <v>2925.6440423554677</v>
      </c>
      <c r="O680" s="71">
        <f>s_pT($M$678/100,$A680)</f>
        <v>6.2109403902234739</v>
      </c>
    </row>
    <row r="681" spans="1:15" ht="14.25" customHeight="1">
      <c r="A681" s="108">
        <v>350</v>
      </c>
      <c r="B681" s="83">
        <f t="shared" ref="B681:B707" si="264">v_pT($C$678/100,$A681)</f>
        <v>5.8424894013169727E-2</v>
      </c>
      <c r="C681" s="63">
        <f t="shared" ref="C681:C707" si="265">u_pT($C$678/100,$A681)</f>
        <v>2818.5618972200027</v>
      </c>
      <c r="D681" s="63">
        <f t="shared" ref="D681:D707" si="266">h_pt($C$678/100,$A681)</f>
        <v>3081.4739202792662</v>
      </c>
      <c r="E681" s="71">
        <f t="shared" ref="E681:E707" si="267">s_pT($C$678/100,$A681)</f>
        <v>6.515274327422417</v>
      </c>
      <c r="G681" s="76">
        <f t="shared" ref="G681:G706" si="268">v_pT($H$678/100,$A681)</f>
        <v>5.5030241138303029E-2</v>
      </c>
      <c r="H681" s="63">
        <f t="shared" ref="H681:H706" si="269">u_pT($H$678/100,$A681)</f>
        <v>2814.0333602607834</v>
      </c>
      <c r="I681" s="63">
        <f t="shared" ref="I681:I706" si="270">h_pt($H$678/100,$A681)</f>
        <v>3075.4270056677224</v>
      </c>
      <c r="J681" s="71">
        <f t="shared" ref="J681:J706" si="271">s_pT($H$678/100,$A681)</f>
        <v>6.4828242906435571</v>
      </c>
      <c r="L681" s="76">
        <f t="shared" ref="L681:L706" si="272">v_pT($M$678/100,$A681)</f>
        <v>5.1971430054995632E-2</v>
      </c>
      <c r="M681" s="63">
        <f t="shared" ref="M681:M706" si="273">u_pT($M$678/100,$A681)</f>
        <v>2809.4370246095878</v>
      </c>
      <c r="N681" s="63">
        <f t="shared" ref="N681:N706" si="274">h_pt($M$678/100,$A681)</f>
        <v>3069.294174884566</v>
      </c>
      <c r="O681" s="71">
        <f t="shared" ref="O681:O706" si="275">s_pT($M$678/100,$A681)</f>
        <v>6.4515291269283379</v>
      </c>
    </row>
    <row r="682" spans="1:15" ht="14.25" customHeight="1">
      <c r="A682" s="108">
        <v>400</v>
      </c>
      <c r="B682" s="83">
        <f t="shared" si="264"/>
        <v>6.4773203088397888E-2</v>
      </c>
      <c r="C682" s="63">
        <f t="shared" si="265"/>
        <v>2914.0788701660226</v>
      </c>
      <c r="D682" s="63">
        <f t="shared" si="266"/>
        <v>3205.5582840638126</v>
      </c>
      <c r="E682" s="71">
        <f t="shared" si="267"/>
        <v>6.7068945238217541</v>
      </c>
      <c r="G682" s="76">
        <f t="shared" si="268"/>
        <v>6.1124934523941341E-2</v>
      </c>
      <c r="H682" s="63">
        <f t="shared" si="269"/>
        <v>2910.7507928992172</v>
      </c>
      <c r="I682" s="63">
        <f t="shared" si="270"/>
        <v>3201.0942318879383</v>
      </c>
      <c r="J682" s="71">
        <f t="shared" si="271"/>
        <v>6.6768965469914878</v>
      </c>
      <c r="L682" s="76">
        <f t="shared" si="272"/>
        <v>5.7839848644456092E-2</v>
      </c>
      <c r="M682" s="63">
        <f t="shared" si="273"/>
        <v>2907.3924269560466</v>
      </c>
      <c r="N682" s="63">
        <f t="shared" si="274"/>
        <v>3196.5916701783271</v>
      </c>
      <c r="O682" s="71">
        <f t="shared" si="275"/>
        <v>6.6481270681580975</v>
      </c>
    </row>
    <row r="683" spans="1:15" ht="14.25" customHeight="1">
      <c r="A683" s="108">
        <v>450</v>
      </c>
      <c r="B683" s="83">
        <f t="shared" si="264"/>
        <v>7.0756399799173864E-2</v>
      </c>
      <c r="C683" s="63">
        <f t="shared" si="265"/>
        <v>3005.6454008304545</v>
      </c>
      <c r="D683" s="63">
        <f t="shared" si="266"/>
        <v>3324.0491999267369</v>
      </c>
      <c r="E683" s="71">
        <f t="shared" si="267"/>
        <v>6.8767186538289353</v>
      </c>
      <c r="G683" s="76">
        <f t="shared" si="268"/>
        <v>6.6845309575833706E-2</v>
      </c>
      <c r="H683" s="63">
        <f t="shared" si="269"/>
        <v>3003.0348984472648</v>
      </c>
      <c r="I683" s="63">
        <f t="shared" si="270"/>
        <v>3320.550118932475</v>
      </c>
      <c r="J683" s="71">
        <f t="shared" si="271"/>
        <v>6.8481070199961387</v>
      </c>
      <c r="L683" s="76">
        <f t="shared" si="272"/>
        <v>6.3324507657745804E-2</v>
      </c>
      <c r="M683" s="63">
        <f t="shared" si="273"/>
        <v>3000.4094370806597</v>
      </c>
      <c r="N683" s="63">
        <f t="shared" si="274"/>
        <v>3317.0319753693884</v>
      </c>
      <c r="O683" s="71">
        <f t="shared" si="275"/>
        <v>6.8207518872050068</v>
      </c>
    </row>
    <row r="684" spans="1:15" ht="14.25" customHeight="1">
      <c r="A684" s="108">
        <v>500</v>
      </c>
      <c r="B684" s="83">
        <f t="shared" si="264"/>
        <v>7.6520813295201107E-2</v>
      </c>
      <c r="C684" s="63">
        <f t="shared" si="265"/>
        <v>3095.8333309044883</v>
      </c>
      <c r="D684" s="63">
        <f t="shared" si="266"/>
        <v>3440.1769907328935</v>
      </c>
      <c r="E684" s="71">
        <f t="shared" si="267"/>
        <v>7.0320068433808904</v>
      </c>
      <c r="G684" s="76">
        <f t="shared" si="268"/>
        <v>7.2343204696991306E-2</v>
      </c>
      <c r="H684" s="63">
        <f t="shared" si="269"/>
        <v>3093.7014378296808</v>
      </c>
      <c r="I684" s="63">
        <f t="shared" si="270"/>
        <v>3437.331660140389</v>
      </c>
      <c r="J684" s="71">
        <f t="shared" si="271"/>
        <v>7.0042710453232848</v>
      </c>
      <c r="L684" s="76">
        <f t="shared" si="272"/>
        <v>6.858291931750983E-2</v>
      </c>
      <c r="M684" s="63">
        <f t="shared" si="273"/>
        <v>3091.5615000512489</v>
      </c>
      <c r="N684" s="63">
        <f t="shared" si="274"/>
        <v>3434.4760966387976</v>
      </c>
      <c r="O684" s="71">
        <f t="shared" si="275"/>
        <v>6.9778036036528013</v>
      </c>
    </row>
    <row r="685" spans="1:15" ht="14.25" customHeight="1">
      <c r="A685" s="108">
        <v>550</v>
      </c>
      <c r="B685" s="83">
        <f t="shared" si="264"/>
        <v>8.2141231963194949E-2</v>
      </c>
      <c r="C685" s="63">
        <f t="shared" si="265"/>
        <v>3185.8616905565414</v>
      </c>
      <c r="D685" s="63">
        <f t="shared" si="266"/>
        <v>3555.4972343909185</v>
      </c>
      <c r="E685" s="71">
        <f t="shared" si="267"/>
        <v>7.1765405473087629</v>
      </c>
      <c r="G685" s="76">
        <f t="shared" si="268"/>
        <v>7.769548428404878E-2</v>
      </c>
      <c r="H685" s="63">
        <f t="shared" si="269"/>
        <v>3184.0743323540946</v>
      </c>
      <c r="I685" s="63">
        <f t="shared" si="270"/>
        <v>3553.1278827033261</v>
      </c>
      <c r="J685" s="71">
        <f t="shared" si="271"/>
        <v>7.1494021979244744</v>
      </c>
      <c r="L685" s="76">
        <f t="shared" si="272"/>
        <v>7.3694067812991232E-2</v>
      </c>
      <c r="M685" s="63">
        <f t="shared" si="273"/>
        <v>3182.2822665648523</v>
      </c>
      <c r="N685" s="63">
        <f t="shared" si="274"/>
        <v>3550.7526056298084</v>
      </c>
      <c r="O685" s="71">
        <f t="shared" si="275"/>
        <v>7.1235376226571177</v>
      </c>
    </row>
    <row r="686" spans="1:15" ht="14.25" customHeight="1">
      <c r="A686" s="108">
        <v>600</v>
      </c>
      <c r="B686" s="83">
        <f t="shared" si="264"/>
        <v>8.7660663943876352E-2</v>
      </c>
      <c r="C686" s="63">
        <f t="shared" si="265"/>
        <v>3276.3738285792751</v>
      </c>
      <c r="D686" s="63">
        <f t="shared" si="266"/>
        <v>3670.8468163267185</v>
      </c>
      <c r="E686" s="71">
        <f t="shared" si="267"/>
        <v>7.3125794993502273</v>
      </c>
      <c r="G686" s="76">
        <f t="shared" si="268"/>
        <v>8.2946011702818512E-2</v>
      </c>
      <c r="H686" s="63">
        <f t="shared" si="269"/>
        <v>3274.8472277241026</v>
      </c>
      <c r="I686" s="63">
        <f t="shared" si="270"/>
        <v>3668.8407833124902</v>
      </c>
      <c r="J686" s="71">
        <f t="shared" si="271"/>
        <v>7.2858701705627045</v>
      </c>
      <c r="L686" s="76">
        <f t="shared" si="272"/>
        <v>7.8702687546847477E-2</v>
      </c>
      <c r="M686" s="63">
        <f t="shared" si="273"/>
        <v>3273.3176375027192</v>
      </c>
      <c r="N686" s="63">
        <f t="shared" si="274"/>
        <v>3666.8310752369571</v>
      </c>
      <c r="O686" s="71">
        <f t="shared" si="275"/>
        <v>7.2604372778422492</v>
      </c>
    </row>
    <row r="687" spans="1:15" ht="14.25" customHeight="1">
      <c r="A687" s="108">
        <v>650</v>
      </c>
      <c r="B687" s="83">
        <f t="shared" si="264"/>
        <v>9.3106221825584659E-2</v>
      </c>
      <c r="C687" s="63">
        <f t="shared" si="265"/>
        <v>3367.7429986416441</v>
      </c>
      <c r="D687" s="63">
        <f t="shared" si="266"/>
        <v>3786.7209968567749</v>
      </c>
      <c r="E687" s="71">
        <f t="shared" si="267"/>
        <v>7.4416234727891082</v>
      </c>
      <c r="G687" s="76">
        <f t="shared" si="268"/>
        <v>8.8122276678764183E-2</v>
      </c>
      <c r="H687" s="63">
        <f t="shared" si="269"/>
        <v>3366.4201419996702</v>
      </c>
      <c r="I687" s="63">
        <f t="shared" si="270"/>
        <v>3785.0009562238001</v>
      </c>
      <c r="J687" s="71">
        <f t="shared" si="271"/>
        <v>7.4152329859853019</v>
      </c>
      <c r="L687" s="76">
        <f t="shared" si="272"/>
        <v>8.3636651611249141E-2</v>
      </c>
      <c r="M687" s="63">
        <f t="shared" si="273"/>
        <v>3365.0952377197204</v>
      </c>
      <c r="N687" s="63">
        <f t="shared" si="274"/>
        <v>3783.2784957759659</v>
      </c>
      <c r="O687" s="71">
        <f t="shared" si="275"/>
        <v>7.3901203367587067</v>
      </c>
    </row>
    <row r="688" spans="1:15" ht="14.25" customHeight="1">
      <c r="A688" s="108">
        <v>700</v>
      </c>
      <c r="B688" s="83">
        <f t="shared" si="264"/>
        <v>9.8496169503915321E-2</v>
      </c>
      <c r="C688" s="63">
        <f t="shared" si="265"/>
        <v>3460.2023172119457</v>
      </c>
      <c r="D688" s="63">
        <f t="shared" si="266"/>
        <v>3903.4350799795648</v>
      </c>
      <c r="E688" s="71">
        <f t="shared" si="267"/>
        <v>7.5647442051297853</v>
      </c>
      <c r="G688" s="76">
        <f t="shared" si="268"/>
        <v>9.3242720658397379E-2</v>
      </c>
      <c r="H688" s="63">
        <f t="shared" si="269"/>
        <v>3459.0419833669425</v>
      </c>
      <c r="I688" s="63">
        <f t="shared" si="270"/>
        <v>3901.9449064943301</v>
      </c>
      <c r="J688" s="71">
        <f t="shared" si="271"/>
        <v>7.5385964357863617</v>
      </c>
      <c r="L688" s="76">
        <f t="shared" si="272"/>
        <v>8.8514581607276779E-2</v>
      </c>
      <c r="M688" s="63">
        <f t="shared" si="273"/>
        <v>3457.8801504403677</v>
      </c>
      <c r="N688" s="63">
        <f t="shared" si="274"/>
        <v>3900.4530584767517</v>
      </c>
      <c r="O688" s="71">
        <f t="shared" si="275"/>
        <v>7.513727291924102</v>
      </c>
    </row>
    <row r="689" spans="1:15" ht="14.25" customHeight="1">
      <c r="A689" s="108">
        <v>750</v>
      </c>
      <c r="B689" s="83">
        <f t="shared" si="264"/>
        <v>0.10384338190860176</v>
      </c>
      <c r="C689" s="63">
        <f t="shared" si="265"/>
        <v>3553.9055483311822</v>
      </c>
      <c r="D689" s="63">
        <f t="shared" si="266"/>
        <v>4021.2007669198902</v>
      </c>
      <c r="E689" s="71">
        <f t="shared" si="267"/>
        <v>7.6827480955653575</v>
      </c>
      <c r="G689" s="76">
        <f t="shared" si="268"/>
        <v>9.832030705088253E-2</v>
      </c>
      <c r="H689" s="63">
        <f t="shared" si="269"/>
        <v>3552.8767258283629</v>
      </c>
      <c r="I689" s="63">
        <f t="shared" si="270"/>
        <v>4019.8981843200554</v>
      </c>
      <c r="J689" s="71">
        <f t="shared" si="271"/>
        <v>7.6567884584080179</v>
      </c>
      <c r="L689" s="76">
        <f t="shared" si="272"/>
        <v>9.3349530629768251E-2</v>
      </c>
      <c r="M689" s="63">
        <f t="shared" si="273"/>
        <v>3551.8467468570207</v>
      </c>
      <c r="N689" s="63">
        <f t="shared" si="274"/>
        <v>4018.5944000058612</v>
      </c>
      <c r="O689" s="71">
        <f t="shared" si="275"/>
        <v>7.6321079213465364</v>
      </c>
    </row>
    <row r="690" spans="1:15" ht="14.25" customHeight="1">
      <c r="A690" s="108">
        <v>800</v>
      </c>
      <c r="B690" s="83">
        <f t="shared" si="264"/>
        <v>0.10915721975107226</v>
      </c>
      <c r="C690" s="63">
        <f t="shared" si="265"/>
        <v>3648.9600679718278</v>
      </c>
      <c r="D690" s="63">
        <f t="shared" si="266"/>
        <v>4140.167556851653</v>
      </c>
      <c r="E690" s="71">
        <f t="shared" si="267"/>
        <v>7.7962665206545418</v>
      </c>
      <c r="G690" s="76">
        <f t="shared" si="268"/>
        <v>0.1033644422278342</v>
      </c>
      <c r="H690" s="63">
        <f t="shared" si="269"/>
        <v>3648.0388331042568</v>
      </c>
      <c r="I690" s="63">
        <f t="shared" si="270"/>
        <v>4139.0199336864698</v>
      </c>
      <c r="J690" s="71">
        <f t="shared" si="271"/>
        <v>7.7704548615054057</v>
      </c>
      <c r="L690" s="76">
        <f t="shared" si="272"/>
        <v>9.8150951364754921E-2</v>
      </c>
      <c r="M690" s="63">
        <f t="shared" si="273"/>
        <v>3647.1166783321255</v>
      </c>
      <c r="N690" s="63">
        <f t="shared" si="274"/>
        <v>4137.8714351559001</v>
      </c>
      <c r="O690" s="71">
        <f t="shared" si="275"/>
        <v>7.7459226142614748</v>
      </c>
    </row>
    <row r="691" spans="1:15" ht="14.25" customHeight="1">
      <c r="A691" s="108">
        <v>850</v>
      </c>
      <c r="B691" s="83">
        <f t="shared" si="264"/>
        <v>0.11444706570547789</v>
      </c>
      <c r="C691" s="63">
        <f t="shared" si="265"/>
        <v>3745.4112123670398</v>
      </c>
      <c r="D691" s="63">
        <f t="shared" si="266"/>
        <v>4260.4230080416901</v>
      </c>
      <c r="E691" s="71">
        <f t="shared" si="267"/>
        <v>7.9057672763074329</v>
      </c>
      <c r="G691" s="76">
        <f t="shared" si="268"/>
        <v>0.10838430731382172</v>
      </c>
      <c r="H691" s="63">
        <f t="shared" si="269"/>
        <v>3744.5753297750671</v>
      </c>
      <c r="I691" s="63">
        <f t="shared" si="270"/>
        <v>4259.4007895157201</v>
      </c>
      <c r="J691" s="71">
        <f t="shared" si="271"/>
        <v>7.88006947725638</v>
      </c>
      <c r="L691" s="76">
        <f t="shared" si="272"/>
        <v>0.10292783907638002</v>
      </c>
      <c r="M691" s="63">
        <f t="shared" si="273"/>
        <v>3743.7388136575046</v>
      </c>
      <c r="N691" s="63">
        <f t="shared" si="274"/>
        <v>4258.3780090394048</v>
      </c>
      <c r="O691" s="71">
        <f t="shared" si="275"/>
        <v>7.8556514228672691</v>
      </c>
    </row>
    <row r="692" spans="1:15" ht="14.25" customHeight="1">
      <c r="A692" s="108">
        <v>900</v>
      </c>
      <c r="B692" s="83">
        <f t="shared" si="264"/>
        <v>0.11971413729343848</v>
      </c>
      <c r="C692" s="63">
        <f t="shared" si="265"/>
        <v>3843.3472719450092</v>
      </c>
      <c r="D692" s="63">
        <f t="shared" si="266"/>
        <v>4382.0608897654829</v>
      </c>
      <c r="E692" s="71">
        <f t="shared" si="267"/>
        <v>8.0117220508733045</v>
      </c>
      <c r="G692" s="76">
        <f t="shared" si="268"/>
        <v>0.113381559809584</v>
      </c>
      <c r="H692" s="63">
        <f t="shared" si="269"/>
        <v>3842.5856755831837</v>
      </c>
      <c r="I692" s="63">
        <f t="shared" si="270"/>
        <v>4381.1480846787081</v>
      </c>
      <c r="J692" s="71">
        <f t="shared" si="271"/>
        <v>7.9861196111695136</v>
      </c>
      <c r="L692" s="76">
        <f t="shared" si="272"/>
        <v>0.10768226082580554</v>
      </c>
      <c r="M692" s="63">
        <f t="shared" si="273"/>
        <v>3841.8236320871515</v>
      </c>
      <c r="N692" s="63">
        <f t="shared" si="274"/>
        <v>4380.2349362161794</v>
      </c>
      <c r="O692" s="71">
        <f t="shared" si="275"/>
        <v>7.9617971068167552</v>
      </c>
    </row>
    <row r="693" spans="1:15" ht="14.25" customHeight="1">
      <c r="A693" s="108">
        <v>950</v>
      </c>
      <c r="B693" s="83">
        <f t="shared" si="264"/>
        <v>0.12496378351918666</v>
      </c>
      <c r="C693" s="63">
        <f t="shared" si="265"/>
        <v>3942.7935631462833</v>
      </c>
      <c r="D693" s="63">
        <f t="shared" si="266"/>
        <v>4505.1305889826235</v>
      </c>
      <c r="E693" s="71">
        <f t="shared" si="267"/>
        <v>8.1144492028791557</v>
      </c>
      <c r="G693" s="76">
        <f t="shared" si="268"/>
        <v>0.11836135625029041</v>
      </c>
      <c r="H693" s="63">
        <f t="shared" si="269"/>
        <v>3942.0967316987785</v>
      </c>
      <c r="I693" s="63">
        <f t="shared" si="270"/>
        <v>4504.3131738876582</v>
      </c>
      <c r="J693" s="71">
        <f t="shared" si="271"/>
        <v>8.0889264260003273</v>
      </c>
      <c r="L693" s="76">
        <f t="shared" si="272"/>
        <v>0.11241919600493759</v>
      </c>
      <c r="M693" s="63">
        <f t="shared" si="273"/>
        <v>3941.3995800459875</v>
      </c>
      <c r="N693" s="63">
        <f t="shared" si="274"/>
        <v>4503.4955600706762</v>
      </c>
      <c r="O693" s="71">
        <f t="shared" si="275"/>
        <v>8.0646837053919587</v>
      </c>
    </row>
    <row r="694" spans="1:15" ht="14.25" customHeight="1">
      <c r="A694" s="108">
        <v>1000</v>
      </c>
      <c r="B694" s="83">
        <f t="shared" si="264"/>
        <v>0.1301988022984715</v>
      </c>
      <c r="C694" s="63">
        <f t="shared" si="265"/>
        <v>4043.7559147413422</v>
      </c>
      <c r="D694" s="63">
        <f t="shared" si="266"/>
        <v>4629.6505250844639</v>
      </c>
      <c r="E694" s="71">
        <f t="shared" si="267"/>
        <v>8.2142222600794579</v>
      </c>
      <c r="G694" s="76">
        <f t="shared" si="268"/>
        <v>0.12332650566998159</v>
      </c>
      <c r="H694" s="63">
        <f t="shared" si="269"/>
        <v>4043.1159997800037</v>
      </c>
      <c r="I694" s="63">
        <f t="shared" si="270"/>
        <v>4628.9169017124159</v>
      </c>
      <c r="J694" s="71">
        <f t="shared" si="271"/>
        <v>8.1887666532008456</v>
      </c>
      <c r="L694" s="76">
        <f t="shared" si="272"/>
        <v>0.11714146473876376</v>
      </c>
      <c r="M694" s="63">
        <f t="shared" si="273"/>
        <v>4042.4758524221243</v>
      </c>
      <c r="N694" s="63">
        <f t="shared" si="274"/>
        <v>4628.1831761159428</v>
      </c>
      <c r="O694" s="71">
        <f t="shared" si="275"/>
        <v>8.1645911800190358</v>
      </c>
    </row>
    <row r="695" spans="1:15" ht="14.25" customHeight="1">
      <c r="A695" s="108">
        <v>1050</v>
      </c>
      <c r="B695" s="83">
        <f t="shared" si="264"/>
        <v>0.13542143578231197</v>
      </c>
      <c r="C695" s="63">
        <f t="shared" si="265"/>
        <v>4146.2229744009392</v>
      </c>
      <c r="D695" s="63">
        <f t="shared" si="266"/>
        <v>4755.619435421343</v>
      </c>
      <c r="E695" s="71">
        <f t="shared" si="267"/>
        <v>8.3112679428566292</v>
      </c>
      <c r="G695" s="76">
        <f t="shared" si="268"/>
        <v>0.12827925720470368</v>
      </c>
      <c r="H695" s="63">
        <f t="shared" si="269"/>
        <v>4145.6334232863228</v>
      </c>
      <c r="I695" s="63">
        <f t="shared" si="270"/>
        <v>4754.9598950086656</v>
      </c>
      <c r="J695" s="71">
        <f t="shared" si="271"/>
        <v>8.2858694331494949</v>
      </c>
      <c r="L695" s="76">
        <f t="shared" si="272"/>
        <v>0.12185132312607977</v>
      </c>
      <c r="M695" s="63">
        <f t="shared" si="273"/>
        <v>4145.0437014087738</v>
      </c>
      <c r="N695" s="63">
        <f t="shared" si="274"/>
        <v>4754.300317039173</v>
      </c>
      <c r="O695" s="71">
        <f t="shared" si="275"/>
        <v>8.2617511070242244</v>
      </c>
    </row>
    <row r="696" spans="1:15" ht="14.25" customHeight="1">
      <c r="A696" s="108">
        <v>1100</v>
      </c>
      <c r="B696" s="83">
        <f t="shared" si="264"/>
        <v>0.14063350239535036</v>
      </c>
      <c r="C696" s="63">
        <f t="shared" si="265"/>
        <v>4250.1706561990359</v>
      </c>
      <c r="D696" s="63">
        <f t="shared" si="266"/>
        <v>4883.021416978112</v>
      </c>
      <c r="E696" s="71">
        <f t="shared" si="267"/>
        <v>8.4057768580874672</v>
      </c>
      <c r="G696" s="76">
        <f t="shared" si="268"/>
        <v>0.13322143373300394</v>
      </c>
      <c r="H696" s="63">
        <f t="shared" si="269"/>
        <v>4249.6259390084397</v>
      </c>
      <c r="I696" s="63">
        <f t="shared" si="270"/>
        <v>4882.427749240208</v>
      </c>
      <c r="J696" s="71">
        <f t="shared" si="271"/>
        <v>8.3804272328548635</v>
      </c>
      <c r="L696" s="76">
        <f t="shared" si="272"/>
        <v>0.12655059848104075</v>
      </c>
      <c r="M696" s="63">
        <f t="shared" si="273"/>
        <v>4249.0810949000825</v>
      </c>
      <c r="N696" s="63">
        <f t="shared" si="274"/>
        <v>4881.8340873052857</v>
      </c>
      <c r="O696" s="71">
        <f t="shared" si="275"/>
        <v>8.3563578234100415</v>
      </c>
    </row>
    <row r="697" spans="1:15" ht="14.25" customHeight="1">
      <c r="A697" s="108">
        <v>1150</v>
      </c>
      <c r="B697" s="83">
        <f t="shared" si="264"/>
        <v>0.14583649228433873</v>
      </c>
      <c r="C697" s="63">
        <f t="shared" si="265"/>
        <v>4355.5655339123687</v>
      </c>
      <c r="D697" s="63">
        <f t="shared" si="266"/>
        <v>5011.8297491918929</v>
      </c>
      <c r="E697" s="71">
        <f t="shared" si="267"/>
        <v>8.4979114061515411</v>
      </c>
      <c r="G697" s="76">
        <f t="shared" si="268"/>
        <v>0.13815452827820454</v>
      </c>
      <c r="H697" s="63">
        <f t="shared" si="269"/>
        <v>4355.0609408099517</v>
      </c>
      <c r="I697" s="63">
        <f t="shared" si="270"/>
        <v>5011.2949501314242</v>
      </c>
      <c r="J697" s="71">
        <f t="shared" si="271"/>
        <v>8.4726039039105441</v>
      </c>
      <c r="L697" s="76">
        <f t="shared" si="272"/>
        <v>0.1312407866883985</v>
      </c>
      <c r="M697" s="63">
        <f t="shared" si="273"/>
        <v>4354.5562523706767</v>
      </c>
      <c r="N697" s="63">
        <f t="shared" si="274"/>
        <v>5010.76018581267</v>
      </c>
      <c r="O697" s="71">
        <f t="shared" si="275"/>
        <v>8.4485766381825744</v>
      </c>
    </row>
    <row r="698" spans="1:15" ht="14.25" customHeight="1">
      <c r="A698" s="108">
        <v>1200</v>
      </c>
      <c r="B698" s="83">
        <f t="shared" si="264"/>
        <v>0.15103163774324022</v>
      </c>
      <c r="C698" s="63">
        <f t="shared" si="265"/>
        <v>4462.3674709591787</v>
      </c>
      <c r="D698" s="63">
        <f t="shared" si="266"/>
        <v>5142.0098408037593</v>
      </c>
      <c r="E698" s="71">
        <f t="shared" si="267"/>
        <v>8.5878117161317729</v>
      </c>
      <c r="G698" s="76">
        <f t="shared" si="268"/>
        <v>0.14307977501224395</v>
      </c>
      <c r="H698" s="63">
        <f t="shared" si="269"/>
        <v>4461.8989586309945</v>
      </c>
      <c r="I698" s="63">
        <f t="shared" si="270"/>
        <v>5141.5278899391542</v>
      </c>
      <c r="J698" s="71">
        <f t="shared" si="271"/>
        <v>8.5625407222139014</v>
      </c>
      <c r="L698" s="76">
        <f t="shared" si="272"/>
        <v>0.13592312378545152</v>
      </c>
      <c r="M698" s="63">
        <f t="shared" si="273"/>
        <v>4461.4303739774687</v>
      </c>
      <c r="N698" s="63">
        <f t="shared" si="274"/>
        <v>5141.0459929047265</v>
      </c>
      <c r="O698" s="71">
        <f t="shared" si="275"/>
        <v>8.5385499780077385</v>
      </c>
    </row>
    <row r="699" spans="1:15" ht="14.25" customHeight="1">
      <c r="A699" s="108">
        <v>1250</v>
      </c>
      <c r="B699" s="83">
        <f t="shared" si="264"/>
        <v>0.15621996609770805</v>
      </c>
      <c r="C699" s="63">
        <f t="shared" si="265"/>
        <v>4570.5316862008967</v>
      </c>
      <c r="D699" s="63">
        <f t="shared" si="266"/>
        <v>5273.5215336405836</v>
      </c>
      <c r="E699" s="71">
        <f t="shared" si="267"/>
        <v>8.6756001600920136</v>
      </c>
      <c r="G699" s="76">
        <f t="shared" si="268"/>
        <v>0.14799820249750964</v>
      </c>
      <c r="H699" s="63">
        <f t="shared" si="269"/>
        <v>4570.0957593363582</v>
      </c>
      <c r="I699" s="63">
        <f t="shared" si="270"/>
        <v>5273.0872211995293</v>
      </c>
      <c r="J699" s="71">
        <f t="shared" si="271"/>
        <v>8.6503609763001172</v>
      </c>
      <c r="L699" s="76">
        <f t="shared" si="272"/>
        <v>0.14059863956074201</v>
      </c>
      <c r="M699" s="63">
        <f t="shared" si="273"/>
        <v>4569.6597770954013</v>
      </c>
      <c r="N699" s="63">
        <f t="shared" si="274"/>
        <v>5272.6529748991115</v>
      </c>
      <c r="O699" s="71">
        <f t="shared" si="275"/>
        <v>8.6264020504481849</v>
      </c>
    </row>
    <row r="700" spans="1:15" ht="14.25" customHeight="1">
      <c r="A700" s="108">
        <v>1300</v>
      </c>
      <c r="B700" s="83">
        <f t="shared" si="264"/>
        <v>0.16140234002732398</v>
      </c>
      <c r="C700" s="63">
        <f t="shared" si="265"/>
        <v>4680.0103955528011</v>
      </c>
      <c r="D700" s="63">
        <f t="shared" si="266"/>
        <v>5406.3209256757591</v>
      </c>
      <c r="E700" s="71">
        <f t="shared" si="267"/>
        <v>8.7613848270114243</v>
      </c>
      <c r="G700" s="76">
        <f t="shared" si="268"/>
        <v>0.15291067423328816</v>
      </c>
      <c r="H700" s="63">
        <f t="shared" si="269"/>
        <v>4679.604013924316</v>
      </c>
      <c r="I700" s="63">
        <f t="shared" si="270"/>
        <v>5405.9297165324351</v>
      </c>
      <c r="J700" s="71">
        <f t="shared" si="271"/>
        <v>8.7361734948130554</v>
      </c>
      <c r="L700" s="76">
        <f t="shared" si="272"/>
        <v>0.14526819832433602</v>
      </c>
      <c r="M700" s="63">
        <f t="shared" si="273"/>
        <v>4679.1975895291862</v>
      </c>
      <c r="N700" s="63">
        <f t="shared" si="274"/>
        <v>5405.5385811508668</v>
      </c>
      <c r="O700" s="71">
        <f t="shared" si="275"/>
        <v>8.7122424254845452</v>
      </c>
    </row>
    <row r="701" spans="1:15" ht="14.25" customHeight="1">
      <c r="A701" s="108">
        <v>1350</v>
      </c>
      <c r="B701" s="83">
        <f t="shared" si="264"/>
        <v>0.16657948872107564</v>
      </c>
      <c r="C701" s="63">
        <f t="shared" si="265"/>
        <v>4790.7541298537635</v>
      </c>
      <c r="D701" s="63">
        <f t="shared" si="266"/>
        <v>5540.3618290986033</v>
      </c>
      <c r="E701" s="71">
        <f t="shared" si="267"/>
        <v>8.8452622243190913</v>
      </c>
      <c r="G701" s="76">
        <f t="shared" si="268"/>
        <v>0.15781791995399277</v>
      </c>
      <c r="H701" s="63">
        <f t="shared" si="269"/>
        <v>4790.3746344654</v>
      </c>
      <c r="I701" s="63">
        <f t="shared" si="270"/>
        <v>5540.0097542468657</v>
      </c>
      <c r="J701" s="71">
        <f t="shared" si="271"/>
        <v>8.8200753874267921</v>
      </c>
      <c r="L701" s="76">
        <f t="shared" si="272"/>
        <v>0.14993253034850013</v>
      </c>
      <c r="M701" s="63">
        <f t="shared" si="273"/>
        <v>4789.9951057806575</v>
      </c>
      <c r="N701" s="63">
        <f t="shared" si="274"/>
        <v>5539.6577575231586</v>
      </c>
      <c r="O701" s="71">
        <f t="shared" si="275"/>
        <v>8.7961688161410443</v>
      </c>
    </row>
    <row r="702" spans="1:15" ht="14.25" customHeight="1">
      <c r="A702" s="108">
        <v>1400</v>
      </c>
      <c r="B702" s="83">
        <f t="shared" si="264"/>
        <v>0.17175203223336258</v>
      </c>
      <c r="C702" s="63">
        <f t="shared" si="265"/>
        <v>4902.7128024470685</v>
      </c>
      <c r="D702" s="63">
        <f t="shared" si="266"/>
        <v>5675.5969474971998</v>
      </c>
      <c r="E702" s="71">
        <f t="shared" si="267"/>
        <v>8.9273193988106812</v>
      </c>
      <c r="G702" s="76">
        <f t="shared" si="268"/>
        <v>0.16272056007727964</v>
      </c>
      <c r="H702" s="63">
        <f t="shared" si="269"/>
        <v>4902.3578561369659</v>
      </c>
      <c r="I702" s="63">
        <f t="shared" si="270"/>
        <v>5675.2805165040445</v>
      </c>
      <c r="J702" s="71">
        <f t="shared" si="271"/>
        <v>8.9021541951886256</v>
      </c>
      <c r="L702" s="76">
        <f t="shared" si="272"/>
        <v>0.15459225640768939</v>
      </c>
      <c r="M702" s="63">
        <f t="shared" si="273"/>
        <v>4902.0028837060181</v>
      </c>
      <c r="N702" s="63">
        <f t="shared" si="274"/>
        <v>5674.9641657444645</v>
      </c>
      <c r="O702" s="71">
        <f t="shared" si="275"/>
        <v>8.8782692584536083</v>
      </c>
    </row>
    <row r="703" spans="1:15" ht="14.25" customHeight="1">
      <c r="A703" s="108">
        <v>1450</v>
      </c>
      <c r="B703" s="83">
        <f t="shared" si="264"/>
        <v>0.17692050072332571</v>
      </c>
      <c r="C703" s="63">
        <f t="shared" si="265"/>
        <v>5015.8365810529158</v>
      </c>
      <c r="D703" s="63">
        <f t="shared" si="266"/>
        <v>5811.9788343078808</v>
      </c>
      <c r="E703" s="71">
        <f t="shared" si="267"/>
        <v>9.0076356162280877</v>
      </c>
      <c r="G703" s="76">
        <f t="shared" si="268"/>
        <v>0.16761912500354212</v>
      </c>
      <c r="H703" s="63">
        <f t="shared" si="269"/>
        <v>5015.504120219829</v>
      </c>
      <c r="I703" s="63">
        <f t="shared" si="270"/>
        <v>5811.6949639866543</v>
      </c>
      <c r="J703" s="71">
        <f t="shared" si="271"/>
        <v>8.9824895923839101</v>
      </c>
      <c r="L703" s="76">
        <f t="shared" si="272"/>
        <v>0.15924790713801465</v>
      </c>
      <c r="M703" s="63">
        <f t="shared" si="273"/>
        <v>5015.1716387480801</v>
      </c>
      <c r="N703" s="63">
        <f t="shared" si="274"/>
        <v>5811.4111744381526</v>
      </c>
      <c r="O703" s="71">
        <f t="shared" si="275"/>
        <v>8.9586238357461543</v>
      </c>
    </row>
    <row r="704" spans="1:15" ht="14.25" customHeight="1">
      <c r="A704" s="108">
        <v>1500</v>
      </c>
      <c r="B704" s="83">
        <f t="shared" si="264"/>
        <v>0.1820853497944423</v>
      </c>
      <c r="C704" s="63">
        <f t="shared" si="265"/>
        <v>5130.0766050635411</v>
      </c>
      <c r="D704" s="63">
        <f t="shared" si="266"/>
        <v>5949.4606791385304</v>
      </c>
      <c r="E704" s="71">
        <f t="shared" si="267"/>
        <v>9.086283701974045</v>
      </c>
      <c r="G704" s="76">
        <f t="shared" si="268"/>
        <v>0.17251407049524051</v>
      </c>
      <c r="H704" s="63">
        <f t="shared" si="269"/>
        <v>5129.7648000710387</v>
      </c>
      <c r="I704" s="63">
        <f t="shared" si="270"/>
        <v>5949.2066349234301</v>
      </c>
      <c r="J704" s="71">
        <f t="shared" si="271"/>
        <v>9.0611547443324056</v>
      </c>
      <c r="L704" s="76">
        <f t="shared" si="272"/>
        <v>0.16389993845615372</v>
      </c>
      <c r="M704" s="63">
        <f t="shared" si="273"/>
        <v>5129.4529786612093</v>
      </c>
      <c r="N704" s="63">
        <f t="shared" si="274"/>
        <v>5948.9526709419779</v>
      </c>
      <c r="O704" s="71">
        <f t="shared" si="275"/>
        <v>9.0373060535899974</v>
      </c>
    </row>
    <row r="705" spans="1:15" ht="14.25" customHeight="1">
      <c r="A705" s="108">
        <v>1550</v>
      </c>
      <c r="B705" s="83">
        <f t="shared" si="264"/>
        <v>0.18724697282795413</v>
      </c>
      <c r="C705" s="63">
        <f t="shared" si="265"/>
        <v>5245.3855796418711</v>
      </c>
      <c r="D705" s="63">
        <f t="shared" si="266"/>
        <v>6087.9969573676644</v>
      </c>
      <c r="E705" s="71">
        <f t="shared" si="267"/>
        <v>9.163331119236501</v>
      </c>
      <c r="G705" s="76">
        <f t="shared" si="268"/>
        <v>0.17740579003683712</v>
      </c>
      <c r="H705" s="63">
        <f t="shared" si="269"/>
        <v>5245.0928020729079</v>
      </c>
      <c r="I705" s="63">
        <f t="shared" si="270"/>
        <v>6087.7703047478835</v>
      </c>
      <c r="J705" s="71">
        <f t="shared" si="271"/>
        <v>9.1382173987477326</v>
      </c>
      <c r="L705" s="76">
        <f t="shared" si="272"/>
        <v>0.16854874394566821</v>
      </c>
      <c r="M705" s="63">
        <f t="shared" si="273"/>
        <v>5244.8000113611688</v>
      </c>
      <c r="N705" s="63">
        <f t="shared" si="274"/>
        <v>6087.5437310895104</v>
      </c>
      <c r="O705" s="71">
        <f t="shared" si="275"/>
        <v>9.1143839444513972</v>
      </c>
    </row>
    <row r="706" spans="1:15" ht="14.25" customHeight="1">
      <c r="A706" s="109">
        <v>1600</v>
      </c>
      <c r="B706" s="77">
        <f t="shared" si="264"/>
        <v>0.19240571097522893</v>
      </c>
      <c r="C706" s="72">
        <f t="shared" si="265"/>
        <v>5361.7182708302635</v>
      </c>
      <c r="D706" s="72">
        <f t="shared" si="266"/>
        <v>6227.5439702187941</v>
      </c>
      <c r="E706" s="73">
        <f t="shared" si="267"/>
        <v>9.2388408419007479</v>
      </c>
      <c r="G706" s="76">
        <f t="shared" si="268"/>
        <v>0.18229462484499739</v>
      </c>
      <c r="H706" s="63">
        <f t="shared" si="269"/>
        <v>5361.44306620721</v>
      </c>
      <c r="I706" s="63">
        <f t="shared" si="270"/>
        <v>6227.3425342209475</v>
      </c>
      <c r="J706" s="71">
        <f t="shared" si="271"/>
        <v>9.213740769004179</v>
      </c>
      <c r="L706" s="76">
        <f t="shared" si="272"/>
        <v>0.17319466488494259</v>
      </c>
      <c r="M706" s="63">
        <f t="shared" si="273"/>
        <v>5361.1678509992789</v>
      </c>
      <c r="N706" s="63">
        <f t="shared" si="274"/>
        <v>6227.1411754239916</v>
      </c>
      <c r="O706" s="71">
        <f t="shared" si="275"/>
        <v>9.1899209613478785</v>
      </c>
    </row>
    <row r="707" spans="1:15" ht="3" customHeight="1" thickBot="1">
      <c r="A707" s="86">
        <v>1600</v>
      </c>
      <c r="B707" s="115">
        <f t="shared" si="264"/>
        <v>0.19240571097522893</v>
      </c>
      <c r="C707" s="116">
        <f t="shared" si="265"/>
        <v>5361.7182708302635</v>
      </c>
      <c r="D707" s="116">
        <f t="shared" si="266"/>
        <v>6227.5439702187941</v>
      </c>
      <c r="E707" s="117">
        <f t="shared" si="267"/>
        <v>9.2388408419007479</v>
      </c>
      <c r="G707" s="85"/>
      <c r="H707" s="85"/>
      <c r="I707" s="85"/>
      <c r="J707" s="85"/>
      <c r="L707" s="85"/>
      <c r="M707" s="85"/>
      <c r="N707" s="85"/>
      <c r="O707" s="85"/>
    </row>
    <row r="708" spans="1:15" ht="14.25" customHeight="1" thickBot="1">
      <c r="A708" s="69"/>
      <c r="B708" s="66" t="s">
        <v>274</v>
      </c>
      <c r="C708" s="67">
        <v>5250</v>
      </c>
      <c r="D708" s="66" t="s">
        <v>275</v>
      </c>
      <c r="E708" s="70">
        <f>Tsat_p(C708/100)</f>
        <v>267.00972856517615</v>
      </c>
      <c r="G708" s="74" t="s">
        <v>274</v>
      </c>
      <c r="H708" s="67">
        <v>5500</v>
      </c>
      <c r="I708" s="66" t="s">
        <v>275</v>
      </c>
      <c r="J708" s="70">
        <f>Tsat_p(H708/100)</f>
        <v>269.96700652680215</v>
      </c>
      <c r="L708" s="74" t="s">
        <v>274</v>
      </c>
      <c r="M708" s="67">
        <v>5750</v>
      </c>
      <c r="N708" s="66" t="s">
        <v>275</v>
      </c>
      <c r="O708" s="70">
        <f>Tsat_p(M708/100)</f>
        <v>272.82336025204347</v>
      </c>
    </row>
    <row r="709" spans="1:15" ht="14.25" customHeight="1" thickBot="1">
      <c r="A709" s="111" t="s">
        <v>276</v>
      </c>
      <c r="B709" s="110">
        <f>vV_p(C708/100)</f>
        <v>3.7457226937679347E-2</v>
      </c>
      <c r="C709" s="68">
        <f>uV_p(C708/100)</f>
        <v>2595.4077006497105</v>
      </c>
      <c r="D709" s="68">
        <f>hV_p(C708/100)</f>
        <v>2792.0581420725271</v>
      </c>
      <c r="E709" s="78">
        <f>sV_p(C708/100)</f>
        <v>5.9518374046810827</v>
      </c>
      <c r="G709" s="75">
        <f>vV_p(H708/100)</f>
        <v>3.5642153495934012E-2</v>
      </c>
      <c r="H709" s="68">
        <f>uV_p(H708/100)</f>
        <v>2593.685547062692</v>
      </c>
      <c r="I709" s="68">
        <f>hV_p(H708/100)</f>
        <v>2789.717391290329</v>
      </c>
      <c r="J709" s="78">
        <f>sV_p(H708/100)</f>
        <v>5.9306521074633531</v>
      </c>
      <c r="L709" s="75">
        <f>vV_p(M708/100)</f>
        <v>3.3978828576720015E-2</v>
      </c>
      <c r="M709" s="68">
        <f>uV_p(M708/100)</f>
        <v>2591.8372643146972</v>
      </c>
      <c r="N709" s="68">
        <f>hV_p(M708/100)</f>
        <v>2787.2155286308375</v>
      </c>
      <c r="O709" s="79">
        <f>sV_p(M708/100)</f>
        <v>5.9100817246798512</v>
      </c>
    </row>
    <row r="710" spans="1:15" ht="14.25" customHeight="1">
      <c r="A710" s="108">
        <v>300</v>
      </c>
      <c r="B710" s="83">
        <f>v_pT($C$708/100,$A710)</f>
        <v>4.2747447241498204E-2</v>
      </c>
      <c r="C710" s="63">
        <f>u_pT($C$708/100,$A710)</f>
        <v>2691.6126798156761</v>
      </c>
      <c r="D710" s="63">
        <f>h_pt($C$708/100,$A710)</f>
        <v>2916.0367778335421</v>
      </c>
      <c r="E710" s="71">
        <f>s_pT($C$708/100,$A710)</f>
        <v>6.1749743076034465</v>
      </c>
      <c r="G710" s="76">
        <f>v_pT($H$708/100,$A710)</f>
        <v>4.0374406019770527E-2</v>
      </c>
      <c r="H710" s="63">
        <f>u_pT($H$708/100,$A710)</f>
        <v>2684.096322775611</v>
      </c>
      <c r="I710" s="63">
        <f>h_pt($H$708/100,$A710)</f>
        <v>2906.1555558843493</v>
      </c>
      <c r="J710" s="71">
        <f>s_pT($H$708/100,$A710)</f>
        <v>6.1396134466502126</v>
      </c>
      <c r="L710" s="76">
        <f>v_pT($M$708/100,$A710)</f>
        <v>3.8197364654924404E-2</v>
      </c>
      <c r="M710" s="63">
        <f>u_pT($M$708/100,$A710)</f>
        <v>2676.345952229874</v>
      </c>
      <c r="N710" s="63">
        <f>h_pt($M$708/100,$A710)</f>
        <v>2895.9807989956894</v>
      </c>
      <c r="O710" s="71">
        <f>s_pT($M$708/100,$A710)</f>
        <v>6.1047317855379486</v>
      </c>
    </row>
    <row r="711" spans="1:15" ht="14.25" customHeight="1">
      <c r="A711" s="108">
        <v>350</v>
      </c>
      <c r="B711" s="83">
        <f t="shared" ref="B711:B736" si="276">v_pT($C$708/100,$A711)</f>
        <v>4.9200398971043807E-2</v>
      </c>
      <c r="C711" s="63">
        <f t="shared" ref="C711:C736" si="277">u_pT($C$708/100,$A711)</f>
        <v>2804.7711570193346</v>
      </c>
      <c r="D711" s="63">
        <f t="shared" ref="D711:D736" si="278">h_pt($C$708/100,$A711)</f>
        <v>3063.0732516173143</v>
      </c>
      <c r="E711" s="71">
        <f t="shared" ref="E711:E736" si="279">s_pT($C$708/100,$A711)</f>
        <v>6.4212605793431674</v>
      </c>
      <c r="G711" s="76">
        <f t="shared" ref="G711:G736" si="280">v_pT($H$708/100,$A711)</f>
        <v>4.6677821349109853E-2</v>
      </c>
      <c r="H711" s="63">
        <f t="shared" ref="H711:H736" si="281">u_pT($H$708/100,$A711)</f>
        <v>2800.0339292598428</v>
      </c>
      <c r="I711" s="63">
        <f t="shared" ref="I711:I736" si="282">h_pt($H$708/100,$A711)</f>
        <v>3056.761946679947</v>
      </c>
      <c r="J711" s="71">
        <f t="shared" ref="J711:J736" si="283">s_pT($H$708/100,$A711)</f>
        <v>6.3919076661067447</v>
      </c>
      <c r="L711" s="76">
        <f t="shared" ref="L711:L736" si="284">v_pT($M$708/100,$A711)</f>
        <v>4.4371206438889935E-2</v>
      </c>
      <c r="M711" s="63">
        <f t="shared" ref="M711:M736" si="285">u_pT($M$708/100,$A711)</f>
        <v>2795.2234059963325</v>
      </c>
      <c r="N711" s="63">
        <f t="shared" ref="N711:N736" si="286">h_pt($M$708/100,$A711)</f>
        <v>3050.3578430199495</v>
      </c>
      <c r="O711" s="71">
        <f t="shared" ref="O711:O736" si="287">s_pT($M$708/100,$A711)</f>
        <v>6.3633735517501036</v>
      </c>
    </row>
    <row r="712" spans="1:15" ht="14.25" customHeight="1">
      <c r="A712" s="108">
        <v>400</v>
      </c>
      <c r="B712" s="83">
        <f t="shared" si="276"/>
        <v>5.4866037996527499E-2</v>
      </c>
      <c r="C712" s="63">
        <f t="shared" si="277"/>
        <v>2904.0032360359592</v>
      </c>
      <c r="D712" s="63">
        <f t="shared" si="278"/>
        <v>3192.0499355177285</v>
      </c>
      <c r="E712" s="71">
        <f t="shared" si="279"/>
        <v>6.6204601891024817</v>
      </c>
      <c r="G712" s="76">
        <f t="shared" si="280"/>
        <v>5.2161033031898743E-2</v>
      </c>
      <c r="H712" s="63">
        <f t="shared" si="281"/>
        <v>2900.5826805483434</v>
      </c>
      <c r="I712" s="63">
        <f t="shared" si="282"/>
        <v>3187.4683622237867</v>
      </c>
      <c r="J712" s="71">
        <f t="shared" si="283"/>
        <v>6.5937874602316962</v>
      </c>
      <c r="L712" s="76">
        <f t="shared" si="284"/>
        <v>4.9689750348308276E-2</v>
      </c>
      <c r="M712" s="63">
        <f t="shared" si="285"/>
        <v>2897.1302166054129</v>
      </c>
      <c r="N712" s="63">
        <f t="shared" si="286"/>
        <v>3182.8462811081858</v>
      </c>
      <c r="O712" s="71">
        <f t="shared" si="287"/>
        <v>6.5680147732818757</v>
      </c>
    </row>
    <row r="713" spans="1:15" ht="14.25" customHeight="1">
      <c r="A713" s="108">
        <v>450</v>
      </c>
      <c r="B713" s="83">
        <f t="shared" si="276"/>
        <v>6.0138230429682887E-2</v>
      </c>
      <c r="C713" s="63">
        <f t="shared" si="277"/>
        <v>2997.7687954187782</v>
      </c>
      <c r="D713" s="63">
        <f t="shared" si="278"/>
        <v>3313.4945051746136</v>
      </c>
      <c r="E713" s="71">
        <f t="shared" si="279"/>
        <v>6.7945279330405848</v>
      </c>
      <c r="G713" s="76">
        <f t="shared" si="280"/>
        <v>5.7240853335361871E-2</v>
      </c>
      <c r="H713" s="63">
        <f t="shared" si="281"/>
        <v>2995.1127539112799</v>
      </c>
      <c r="I713" s="63">
        <f t="shared" si="282"/>
        <v>3309.9374472557702</v>
      </c>
      <c r="J713" s="71">
        <f t="shared" si="283"/>
        <v>6.7693272913717113</v>
      </c>
      <c r="L713" s="76">
        <f t="shared" si="284"/>
        <v>5.4594686732072309E-2</v>
      </c>
      <c r="M713" s="63">
        <f t="shared" si="285"/>
        <v>2992.4410947039023</v>
      </c>
      <c r="N713" s="63">
        <f t="shared" si="286"/>
        <v>3306.3605434133183</v>
      </c>
      <c r="O713" s="71">
        <f t="shared" si="287"/>
        <v>6.7450564467431695</v>
      </c>
    </row>
    <row r="714" spans="1:15" ht="14.25" customHeight="1">
      <c r="A714" s="108">
        <v>500</v>
      </c>
      <c r="B714" s="83">
        <f t="shared" si="276"/>
        <v>6.518033725668268E-2</v>
      </c>
      <c r="C714" s="63">
        <f t="shared" si="277"/>
        <v>3089.4134185434082</v>
      </c>
      <c r="D714" s="63">
        <f t="shared" si="278"/>
        <v>3431.6101891409921</v>
      </c>
      <c r="E714" s="71">
        <f t="shared" si="279"/>
        <v>6.9524794014950642</v>
      </c>
      <c r="G714" s="76">
        <f t="shared" si="280"/>
        <v>6.2086678711477036E-2</v>
      </c>
      <c r="H714" s="63">
        <f t="shared" si="281"/>
        <v>3087.2570954988591</v>
      </c>
      <c r="I714" s="63">
        <f t="shared" si="282"/>
        <v>3428.7338284119824</v>
      </c>
      <c r="J714" s="71">
        <f t="shared" si="283"/>
        <v>6.9281907767666171</v>
      </c>
      <c r="L714" s="76">
        <f t="shared" si="284"/>
        <v>5.9261647433303338E-2</v>
      </c>
      <c r="M714" s="63">
        <f t="shared" si="285"/>
        <v>3085.0924343345882</v>
      </c>
      <c r="N714" s="63">
        <f t="shared" si="286"/>
        <v>3425.8469070760816</v>
      </c>
      <c r="O714" s="71">
        <f t="shared" si="287"/>
        <v>6.9048444166822209</v>
      </c>
    </row>
    <row r="715" spans="1:15" ht="14.25" customHeight="1">
      <c r="A715" s="108">
        <v>550</v>
      </c>
      <c r="B715" s="83">
        <f t="shared" si="276"/>
        <v>7.007350663983028E-2</v>
      </c>
      <c r="C715" s="63">
        <f t="shared" si="277"/>
        <v>3180.485447677102</v>
      </c>
      <c r="D715" s="63">
        <f t="shared" si="278"/>
        <v>3548.3713575362108</v>
      </c>
      <c r="E715" s="71">
        <f t="shared" si="279"/>
        <v>7.0988217870115866</v>
      </c>
      <c r="G715" s="76">
        <f t="shared" si="280"/>
        <v>6.6781865984203298E-2</v>
      </c>
      <c r="H715" s="63">
        <f t="shared" si="281"/>
        <v>3178.6838308856372</v>
      </c>
      <c r="I715" s="63">
        <f t="shared" si="282"/>
        <v>3545.9840937987556</v>
      </c>
      <c r="J715" s="71">
        <f t="shared" si="283"/>
        <v>7.0751471102255312</v>
      </c>
      <c r="L715" s="76">
        <f t="shared" si="284"/>
        <v>6.3776243254373047E-2</v>
      </c>
      <c r="M715" s="63">
        <f t="shared" si="285"/>
        <v>3176.87737209529</v>
      </c>
      <c r="N715" s="63">
        <f t="shared" si="286"/>
        <v>3543.5907708079349</v>
      </c>
      <c r="O715" s="71">
        <f t="shared" si="287"/>
        <v>7.0524203597726078</v>
      </c>
    </row>
    <row r="716" spans="1:15" ht="14.25" customHeight="1">
      <c r="A716" s="108">
        <v>600</v>
      </c>
      <c r="B716" s="83">
        <f t="shared" si="276"/>
        <v>7.4863359710397731E-2</v>
      </c>
      <c r="C716" s="63">
        <f t="shared" si="277"/>
        <v>3271.7850376871197</v>
      </c>
      <c r="D716" s="63">
        <f t="shared" si="278"/>
        <v>3664.8176761667078</v>
      </c>
      <c r="E716" s="71">
        <f t="shared" si="279"/>
        <v>7.2361558218516073</v>
      </c>
      <c r="G716" s="76">
        <f t="shared" si="280"/>
        <v>7.1372938591680632E-2</v>
      </c>
      <c r="H716" s="63">
        <f t="shared" si="281"/>
        <v>3270.249408459727</v>
      </c>
      <c r="I716" s="63">
        <f t="shared" si="282"/>
        <v>3662.80057071397</v>
      </c>
      <c r="J716" s="71">
        <f t="shared" si="283"/>
        <v>7.212918256436617</v>
      </c>
      <c r="L716" s="76">
        <f t="shared" si="284"/>
        <v>6.8185915412719039E-2</v>
      </c>
      <c r="M716" s="63">
        <f t="shared" si="285"/>
        <v>3268.7107304140272</v>
      </c>
      <c r="N716" s="63">
        <f t="shared" si="286"/>
        <v>3660.7797440371619</v>
      </c>
      <c r="O716" s="71">
        <f t="shared" si="287"/>
        <v>7.1906313831255098</v>
      </c>
    </row>
    <row r="717" spans="1:15" ht="14.25" customHeight="1">
      <c r="A717" s="108">
        <v>650</v>
      </c>
      <c r="B717" s="83">
        <f t="shared" si="276"/>
        <v>7.9578159083898301E-2</v>
      </c>
      <c r="C717" s="63">
        <f t="shared" si="277"/>
        <v>3363.7682787138137</v>
      </c>
      <c r="D717" s="63">
        <f t="shared" si="278"/>
        <v>3781.5536139042802</v>
      </c>
      <c r="E717" s="71">
        <f t="shared" si="279"/>
        <v>7.3661605417763347</v>
      </c>
      <c r="G717" s="76">
        <f t="shared" si="280"/>
        <v>7.5888554755727561E-2</v>
      </c>
      <c r="H717" s="63">
        <f t="shared" si="281"/>
        <v>3362.4392581198931</v>
      </c>
      <c r="I717" s="63">
        <f t="shared" si="282"/>
        <v>3779.8263092763941</v>
      </c>
      <c r="J717" s="71">
        <f t="shared" si="283"/>
        <v>7.3432460705880072</v>
      </c>
      <c r="L717" s="76">
        <f t="shared" si="284"/>
        <v>7.2519723745166464E-2</v>
      </c>
      <c r="M717" s="63">
        <f t="shared" si="285"/>
        <v>3361.1081693017413</v>
      </c>
      <c r="N717" s="63">
        <f t="shared" si="286"/>
        <v>3778.0965808364485</v>
      </c>
      <c r="O717" s="71">
        <f t="shared" si="287"/>
        <v>7.3212837401248425</v>
      </c>
    </row>
    <row r="718" spans="1:15" ht="14.25" customHeight="1">
      <c r="A718" s="108">
        <v>700</v>
      </c>
      <c r="B718" s="83">
        <f t="shared" si="276"/>
        <v>8.4236709083690617E-2</v>
      </c>
      <c r="C718" s="63">
        <f t="shared" si="277"/>
        <v>3456.7168188252444</v>
      </c>
      <c r="D718" s="63">
        <f t="shared" si="278"/>
        <v>3898.9595415146205</v>
      </c>
      <c r="E718" s="71">
        <f t="shared" si="279"/>
        <v>7.4900117978250211</v>
      </c>
      <c r="G718" s="76">
        <f t="shared" si="280"/>
        <v>8.0347704053367483E-2</v>
      </c>
      <c r="H718" s="63">
        <f t="shared" si="281"/>
        <v>3455.5519890174087</v>
      </c>
      <c r="I718" s="63">
        <f t="shared" si="282"/>
        <v>3897.4643613109297</v>
      </c>
      <c r="J718" s="71">
        <f t="shared" si="283"/>
        <v>7.4673424304832468</v>
      </c>
      <c r="L718" s="76">
        <f t="shared" si="284"/>
        <v>7.6796845577102688E-2</v>
      </c>
      <c r="M718" s="63">
        <f t="shared" si="285"/>
        <v>3454.3856616154103</v>
      </c>
      <c r="N718" s="63">
        <f t="shared" si="286"/>
        <v>3895.9675236837506</v>
      </c>
      <c r="O718" s="71">
        <f t="shared" si="287"/>
        <v>7.4456260141035422</v>
      </c>
    </row>
    <row r="719" spans="1:15" ht="14.25" customHeight="1">
      <c r="A719" s="108">
        <v>750</v>
      </c>
      <c r="B719" s="83">
        <f t="shared" si="276"/>
        <v>8.885215367636104E-2</v>
      </c>
      <c r="C719" s="63">
        <f t="shared" si="277"/>
        <v>3550.8156161482161</v>
      </c>
      <c r="D719" s="63">
        <f t="shared" si="278"/>
        <v>4017.2894229491117</v>
      </c>
      <c r="E719" s="71">
        <f t="shared" si="279"/>
        <v>7.6085815120661726</v>
      </c>
      <c r="G719" s="76">
        <f t="shared" si="280"/>
        <v>8.476362248877306E-2</v>
      </c>
      <c r="H719" s="63">
        <f t="shared" si="281"/>
        <v>3549.7833384572941</v>
      </c>
      <c r="I719" s="63">
        <f t="shared" si="282"/>
        <v>4015.9832621455457</v>
      </c>
      <c r="J719" s="71">
        <f t="shared" si="283"/>
        <v>7.5861017108725992</v>
      </c>
      <c r="L719" s="76">
        <f t="shared" si="284"/>
        <v>8.1030610095818953E-2</v>
      </c>
      <c r="M719" s="63">
        <f t="shared" si="285"/>
        <v>3548.749918563848</v>
      </c>
      <c r="N719" s="63">
        <f t="shared" si="286"/>
        <v>4014.6759266148069</v>
      </c>
      <c r="O719" s="71">
        <f t="shared" si="287"/>
        <v>7.5645753451905167</v>
      </c>
    </row>
    <row r="720" spans="1:15" ht="14.25" customHeight="1">
      <c r="A720" s="108">
        <v>800</v>
      </c>
      <c r="B720" s="83">
        <f t="shared" si="276"/>
        <v>9.3433992503595076E-2</v>
      </c>
      <c r="C720" s="63">
        <f t="shared" si="277"/>
        <v>3646.193610527941</v>
      </c>
      <c r="D720" s="63">
        <f t="shared" si="278"/>
        <v>4136.7220711718155</v>
      </c>
      <c r="E720" s="71">
        <f t="shared" si="279"/>
        <v>7.7225448075128282</v>
      </c>
      <c r="G720" s="76">
        <f t="shared" si="280"/>
        <v>8.9145857287531965E-2</v>
      </c>
      <c r="H720" s="63">
        <f t="shared" si="281"/>
        <v>3645.2696365484912</v>
      </c>
      <c r="I720" s="63">
        <f t="shared" si="282"/>
        <v>4135.5718516299166</v>
      </c>
      <c r="J720" s="71">
        <f t="shared" si="283"/>
        <v>7.7002139224315052</v>
      </c>
      <c r="L720" s="76">
        <f t="shared" si="284"/>
        <v>8.5230612726068411E-2</v>
      </c>
      <c r="M720" s="63">
        <f t="shared" si="285"/>
        <v>3644.3447632348339</v>
      </c>
      <c r="N720" s="63">
        <f t="shared" si="286"/>
        <v>4134.420786409727</v>
      </c>
      <c r="O720" s="71">
        <f t="shared" si="287"/>
        <v>7.6788367872701686</v>
      </c>
    </row>
    <row r="721" spans="1:15" ht="14.25" customHeight="1">
      <c r="A721" s="108">
        <v>850</v>
      </c>
      <c r="B721" s="83">
        <f t="shared" si="276"/>
        <v>9.7991050646135225E-2</v>
      </c>
      <c r="C721" s="63">
        <f t="shared" si="277"/>
        <v>3742.9016640143504</v>
      </c>
      <c r="D721" s="63">
        <f t="shared" si="278"/>
        <v>4257.3546799065598</v>
      </c>
      <c r="E721" s="71">
        <f t="shared" si="279"/>
        <v>7.8323881413294671</v>
      </c>
      <c r="G721" s="76">
        <f t="shared" si="280"/>
        <v>9.3503079011891158E-2</v>
      </c>
      <c r="H721" s="63">
        <f t="shared" si="281"/>
        <v>3742.0638808456051</v>
      </c>
      <c r="I721" s="63">
        <f t="shared" si="282"/>
        <v>4256.3308154110064</v>
      </c>
      <c r="J721" s="71">
        <f t="shared" si="283"/>
        <v>7.8101721134292683</v>
      </c>
      <c r="L721" s="76">
        <f t="shared" si="284"/>
        <v>8.9405385164398804E-2</v>
      </c>
      <c r="M721" s="63">
        <f t="shared" si="285"/>
        <v>3741.2254641512682</v>
      </c>
      <c r="N721" s="63">
        <f t="shared" si="286"/>
        <v>4255.3064288465612</v>
      </c>
      <c r="O721" s="71">
        <f t="shared" si="287"/>
        <v>7.7889101670485603</v>
      </c>
    </row>
    <row r="722" spans="1:15" ht="14.25" customHeight="1">
      <c r="A722" s="108">
        <v>900</v>
      </c>
      <c r="B722" s="83">
        <f t="shared" si="276"/>
        <v>0.10252577430586245</v>
      </c>
      <c r="C722" s="63">
        <f t="shared" si="277"/>
        <v>3841.061141456913</v>
      </c>
      <c r="D722" s="63">
        <f t="shared" si="278"/>
        <v>4379.3214565626913</v>
      </c>
      <c r="E722" s="71">
        <f t="shared" si="279"/>
        <v>7.9386295650378553</v>
      </c>
      <c r="G722" s="76">
        <f t="shared" si="280"/>
        <v>9.783808258373973E-2</v>
      </c>
      <c r="H722" s="63">
        <f t="shared" si="281"/>
        <v>3840.2982036924691</v>
      </c>
      <c r="I722" s="63">
        <f t="shared" si="282"/>
        <v>4378.4076579030379</v>
      </c>
      <c r="J722" s="71">
        <f t="shared" si="283"/>
        <v>7.9165094656525818</v>
      </c>
      <c r="L722" s="76">
        <f t="shared" si="284"/>
        <v>9.3558040630990158E-2</v>
      </c>
      <c r="M722" s="63">
        <f t="shared" si="285"/>
        <v>3839.5348187938184</v>
      </c>
      <c r="N722" s="63">
        <f t="shared" si="286"/>
        <v>4377.4935524220127</v>
      </c>
      <c r="O722" s="71">
        <f t="shared" si="287"/>
        <v>7.8953436355762836</v>
      </c>
    </row>
    <row r="723" spans="1:15" ht="14.25" customHeight="1">
      <c r="A723" s="108">
        <v>950</v>
      </c>
      <c r="B723" s="83">
        <f t="shared" si="276"/>
        <v>0.10704298105766451</v>
      </c>
      <c r="C723" s="63">
        <f t="shared" si="277"/>
        <v>3940.7021081879097</v>
      </c>
      <c r="D723" s="63">
        <f t="shared" si="278"/>
        <v>4502.6777587406486</v>
      </c>
      <c r="E723" s="71">
        <f t="shared" si="279"/>
        <v>8.0415960674619722</v>
      </c>
      <c r="G723" s="76">
        <f t="shared" si="280"/>
        <v>0.10215553908763725</v>
      </c>
      <c r="H723" s="63">
        <f t="shared" si="281"/>
        <v>3940.0043161245467</v>
      </c>
      <c r="I723" s="63">
        <f t="shared" si="282"/>
        <v>4501.859781106552</v>
      </c>
      <c r="J723" s="71">
        <f t="shared" si="283"/>
        <v>8.0195559912152152</v>
      </c>
      <c r="L723" s="76">
        <f t="shared" si="284"/>
        <v>9.7693119047210453E-2</v>
      </c>
      <c r="M723" s="63">
        <f t="shared" si="285"/>
        <v>3939.3062038558969</v>
      </c>
      <c r="N723" s="63">
        <f t="shared" si="286"/>
        <v>4501.0416383773581</v>
      </c>
      <c r="O723" s="71">
        <f t="shared" si="287"/>
        <v>7.998470302752132</v>
      </c>
    </row>
    <row r="724" spans="1:15" ht="14.25" customHeight="1">
      <c r="A724" s="108">
        <v>1000</v>
      </c>
      <c r="B724" s="83">
        <f t="shared" si="276"/>
        <v>0.11154550209013127</v>
      </c>
      <c r="C724" s="63">
        <f t="shared" si="277"/>
        <v>4041.8354726677035</v>
      </c>
      <c r="D724" s="63">
        <f t="shared" si="278"/>
        <v>4627.4493586408926</v>
      </c>
      <c r="E724" s="71">
        <f t="shared" si="279"/>
        <v>8.1415708662500457</v>
      </c>
      <c r="G724" s="76">
        <f t="shared" si="280"/>
        <v>0.1064582907484314</v>
      </c>
      <c r="H724" s="63">
        <f t="shared" si="281"/>
        <v>4041.1948605167422</v>
      </c>
      <c r="I724" s="63">
        <f t="shared" si="282"/>
        <v>4626.7154596331147</v>
      </c>
      <c r="J724" s="71">
        <f t="shared" si="283"/>
        <v>8.1195981902068404</v>
      </c>
      <c r="L724" s="76">
        <f t="shared" si="284"/>
        <v>0.10181347364682052</v>
      </c>
      <c r="M724" s="63">
        <f t="shared" si="285"/>
        <v>4040.55401596924</v>
      </c>
      <c r="N724" s="63">
        <f t="shared" si="286"/>
        <v>4625.9814894384581</v>
      </c>
      <c r="O724" s="71">
        <f t="shared" si="287"/>
        <v>8.0985799772979643</v>
      </c>
    </row>
    <row r="725" spans="1:15" ht="14.25" customHeight="1">
      <c r="A725" s="108">
        <v>1050</v>
      </c>
      <c r="B725" s="83">
        <f t="shared" si="276"/>
        <v>0.11603560044253039</v>
      </c>
      <c r="C725" s="63">
        <f t="shared" si="277"/>
        <v>4144.4538087682931</v>
      </c>
      <c r="D725" s="63">
        <f t="shared" si="278"/>
        <v>4753.640711091577</v>
      </c>
      <c r="E725" s="71">
        <f t="shared" si="279"/>
        <v>8.2387879896056049</v>
      </c>
      <c r="G725" s="76">
        <f t="shared" si="280"/>
        <v>0.11074860752358401</v>
      </c>
      <c r="H725" s="63">
        <f t="shared" si="281"/>
        <v>4143.863745364878</v>
      </c>
      <c r="I725" s="63">
        <f t="shared" si="282"/>
        <v>4752.9810867445894</v>
      </c>
      <c r="J725" s="71">
        <f t="shared" si="283"/>
        <v>8.2168725586153606</v>
      </c>
      <c r="L725" s="76">
        <f t="shared" si="284"/>
        <v>0.10592138128319875</v>
      </c>
      <c r="M725" s="63">
        <f t="shared" si="285"/>
        <v>4143.2735111985303</v>
      </c>
      <c r="N725" s="63">
        <f t="shared" si="286"/>
        <v>4752.321453576923</v>
      </c>
      <c r="O725" s="71">
        <f t="shared" si="287"/>
        <v>8.1959116388707951</v>
      </c>
    </row>
    <row r="726" spans="1:15" ht="14.25" customHeight="1">
      <c r="A726" s="108">
        <v>1100</v>
      </c>
      <c r="B726" s="83">
        <f t="shared" si="276"/>
        <v>0.12051510784632784</v>
      </c>
      <c r="C726" s="63">
        <f t="shared" si="277"/>
        <v>4248.5361238739633</v>
      </c>
      <c r="D726" s="63">
        <f t="shared" si="278"/>
        <v>4881.240440067184</v>
      </c>
      <c r="E726" s="71">
        <f t="shared" si="279"/>
        <v>8.333443654369546</v>
      </c>
      <c r="G726" s="76">
        <f t="shared" si="280"/>
        <v>0.11502832554357484</v>
      </c>
      <c r="H726" s="63">
        <f t="shared" si="281"/>
        <v>4247.9910259300814</v>
      </c>
      <c r="I726" s="63">
        <f t="shared" si="282"/>
        <v>4880.6468164197431</v>
      </c>
      <c r="J726" s="71">
        <f t="shared" si="283"/>
        <v>8.3115772029468555</v>
      </c>
      <c r="L726" s="76">
        <f t="shared" si="284"/>
        <v>0.11001868246754169</v>
      </c>
      <c r="M726" s="63">
        <f t="shared" si="285"/>
        <v>4247.4458010684393</v>
      </c>
      <c r="N726" s="63">
        <f t="shared" si="286"/>
        <v>4880.0532252568037</v>
      </c>
      <c r="O726" s="71">
        <f t="shared" si="287"/>
        <v>8.2906652934510365</v>
      </c>
    </row>
    <row r="727" spans="1:15" ht="14.25" customHeight="1">
      <c r="A727" s="108">
        <v>1150</v>
      </c>
      <c r="B727" s="83">
        <f t="shared" si="276"/>
        <v>0.12498552303256472</v>
      </c>
      <c r="C727" s="63">
        <f t="shared" si="277"/>
        <v>4354.0514685945436</v>
      </c>
      <c r="D727" s="63">
        <f t="shared" si="278"/>
        <v>5010.2254645155081</v>
      </c>
      <c r="E727" s="71">
        <f t="shared" si="279"/>
        <v>8.4257046331448731</v>
      </c>
      <c r="G727" s="76">
        <f t="shared" si="280"/>
        <v>0.11929894637059381</v>
      </c>
      <c r="H727" s="63">
        <f t="shared" si="281"/>
        <v>4353.5465894815507</v>
      </c>
      <c r="I727" s="63">
        <f t="shared" si="282"/>
        <v>5009.6907945198172</v>
      </c>
      <c r="J727" s="71">
        <f t="shared" si="283"/>
        <v>8.4038803655716006</v>
      </c>
      <c r="L727" s="76">
        <f t="shared" si="284"/>
        <v>0.11410688157804762</v>
      </c>
      <c r="M727" s="63">
        <f t="shared" si="285"/>
        <v>4353.0416150317005</v>
      </c>
      <c r="N727" s="63">
        <f t="shared" si="286"/>
        <v>5009.1561841054745</v>
      </c>
      <c r="O727" s="71">
        <f t="shared" si="287"/>
        <v>8.3830106593325109</v>
      </c>
    </row>
    <row r="728" spans="1:15" ht="14.25" customHeight="1">
      <c r="A728" s="108">
        <v>1200</v>
      </c>
      <c r="B728" s="83">
        <f t="shared" si="276"/>
        <v>0.1294480838912839</v>
      </c>
      <c r="C728" s="63">
        <f t="shared" si="277"/>
        <v>4460.9617169986022</v>
      </c>
      <c r="D728" s="63">
        <f t="shared" si="278"/>
        <v>5140.5641574278425</v>
      </c>
      <c r="E728" s="71">
        <f t="shared" si="279"/>
        <v>8.5157145073088376</v>
      </c>
      <c r="G728" s="76">
        <f t="shared" si="280"/>
        <v>0.12356170973481291</v>
      </c>
      <c r="H728" s="63">
        <f t="shared" si="281"/>
        <v>4460.4929876943934</v>
      </c>
      <c r="I728" s="63">
        <f t="shared" si="282"/>
        <v>5140.0823912358646</v>
      </c>
      <c r="J728" s="71">
        <f t="shared" si="283"/>
        <v>8.4939267865096806</v>
      </c>
      <c r="L728" s="76">
        <f t="shared" si="284"/>
        <v>0.11818722017240217</v>
      </c>
      <c r="M728" s="63">
        <f t="shared" si="285"/>
        <v>4460.024186064843</v>
      </c>
      <c r="N728" s="63">
        <f t="shared" si="286"/>
        <v>5139.6007020561556</v>
      </c>
      <c r="O728" s="71">
        <f t="shared" si="287"/>
        <v>8.4730936390983391</v>
      </c>
    </row>
    <row r="729" spans="1:15" ht="14.25" customHeight="1">
      <c r="A729" s="108">
        <v>1250</v>
      </c>
      <c r="B729" s="83">
        <f t="shared" si="276"/>
        <v>0.13390382142660309</v>
      </c>
      <c r="C729" s="63">
        <f t="shared" si="277"/>
        <v>4569.2237394780277</v>
      </c>
      <c r="D729" s="63">
        <f t="shared" si="278"/>
        <v>5272.2188019676942</v>
      </c>
      <c r="E729" s="71">
        <f t="shared" si="279"/>
        <v>8.6035984059985608</v>
      </c>
      <c r="G729" s="76">
        <f t="shared" si="280"/>
        <v>0.12781764784534583</v>
      </c>
      <c r="H729" s="63">
        <f t="shared" si="281"/>
        <v>4568.7876464842366</v>
      </c>
      <c r="I729" s="63">
        <f t="shared" si="282"/>
        <v>5271.7847096336382</v>
      </c>
      <c r="J729" s="71">
        <f t="shared" si="283"/>
        <v>8.5818425190105287</v>
      </c>
      <c r="L729" s="76">
        <f t="shared" si="284"/>
        <v>0.12226073165413566</v>
      </c>
      <c r="M729" s="63">
        <f t="shared" si="285"/>
        <v>4568.351498114027</v>
      </c>
      <c r="N729" s="63">
        <f t="shared" si="286"/>
        <v>5271.3507051253073</v>
      </c>
      <c r="O729" s="71">
        <f t="shared" si="287"/>
        <v>8.5610412126389566</v>
      </c>
    </row>
    <row r="730" spans="1:15" ht="14.25" customHeight="1">
      <c r="A730" s="108">
        <v>1300</v>
      </c>
      <c r="B730" s="83">
        <f t="shared" si="276"/>
        <v>0.1383536007504424</v>
      </c>
      <c r="C730" s="63">
        <f t="shared" si="277"/>
        <v>4678.7911223674128</v>
      </c>
      <c r="D730" s="63">
        <f t="shared" si="278"/>
        <v>5405.1475263072343</v>
      </c>
      <c r="E730" s="71">
        <f t="shared" si="279"/>
        <v>8.689466642196054</v>
      </c>
      <c r="G730" s="76">
        <f t="shared" si="280"/>
        <v>0.13206762660704136</v>
      </c>
      <c r="H730" s="63">
        <f t="shared" si="281"/>
        <v>4678.3846124389938</v>
      </c>
      <c r="I730" s="63">
        <f t="shared" si="282"/>
        <v>5404.7565587777217</v>
      </c>
      <c r="J730" s="71">
        <f t="shared" si="283"/>
        <v>8.6677386207146903</v>
      </c>
      <c r="L730" s="76">
        <f t="shared" si="284"/>
        <v>0.12632828271210014</v>
      </c>
      <c r="M730" s="63">
        <f t="shared" si="285"/>
        <v>4677.9780597439303</v>
      </c>
      <c r="N730" s="63">
        <f t="shared" si="286"/>
        <v>5404.3656853385064</v>
      </c>
      <c r="O730" s="71">
        <f t="shared" si="287"/>
        <v>8.6469651839031432</v>
      </c>
    </row>
    <row r="731" spans="1:15" ht="14.25" customHeight="1">
      <c r="A731" s="108">
        <v>1350</v>
      </c>
      <c r="B731" s="83">
        <f t="shared" si="276"/>
        <v>0.14279815266534956</v>
      </c>
      <c r="C731" s="63">
        <f t="shared" si="277"/>
        <v>4789.6155437995367</v>
      </c>
      <c r="D731" s="63">
        <f t="shared" si="278"/>
        <v>5539.3058452926216</v>
      </c>
      <c r="E731" s="71">
        <f t="shared" si="279"/>
        <v>8.7734175333747384</v>
      </c>
      <c r="G731" s="76">
        <f t="shared" si="280"/>
        <v>0.13631237734515636</v>
      </c>
      <c r="H731" s="63">
        <f t="shared" si="281"/>
        <v>4789.2359485220368</v>
      </c>
      <c r="I731" s="63">
        <f t="shared" si="282"/>
        <v>5538.9540239203961</v>
      </c>
      <c r="J731" s="71">
        <f t="shared" si="283"/>
        <v>8.7517140146376917</v>
      </c>
      <c r="L731" s="76">
        <f t="shared" si="284"/>
        <v>0.13039060518668943</v>
      </c>
      <c r="M731" s="63">
        <f t="shared" si="285"/>
        <v>4788.8563199481578</v>
      </c>
      <c r="N731" s="63">
        <f t="shared" si="286"/>
        <v>5538.6022997716227</v>
      </c>
      <c r="O731" s="71">
        <f t="shared" si="287"/>
        <v>8.7309650825353131</v>
      </c>
    </row>
    <row r="732" spans="1:15" ht="14.25" customHeight="1">
      <c r="A732" s="108">
        <v>1400</v>
      </c>
      <c r="B732" s="83">
        <f t="shared" si="276"/>
        <v>0.1472380982961207</v>
      </c>
      <c r="C732" s="63">
        <f t="shared" si="277"/>
        <v>4901.6478851542242</v>
      </c>
      <c r="D732" s="63">
        <f t="shared" si="278"/>
        <v>5674.6479012088575</v>
      </c>
      <c r="E732" s="71">
        <f t="shared" si="279"/>
        <v>8.8555396112910749</v>
      </c>
      <c r="G732" s="76">
        <f t="shared" si="280"/>
        <v>0.14055252152836978</v>
      </c>
      <c r="H732" s="63">
        <f t="shared" si="281"/>
        <v>4901.2928604815843</v>
      </c>
      <c r="I732" s="63">
        <f t="shared" si="282"/>
        <v>5674.3317288876178</v>
      </c>
      <c r="J732" s="71">
        <f t="shared" si="283"/>
        <v>8.8338577289834017</v>
      </c>
      <c r="L732" s="76">
        <f t="shared" si="284"/>
        <v>0.13444832088400752</v>
      </c>
      <c r="M732" s="63">
        <f t="shared" si="285"/>
        <v>4900.9378096880992</v>
      </c>
      <c r="N732" s="63">
        <f t="shared" si="286"/>
        <v>5674.0156547711422</v>
      </c>
      <c r="O732" s="71">
        <f t="shared" si="287"/>
        <v>8.8131304339085563</v>
      </c>
    </row>
    <row r="733" spans="1:15" ht="14.25" customHeight="1">
      <c r="A733" s="108">
        <v>1450</v>
      </c>
      <c r="B733" s="83">
        <f t="shared" si="276"/>
        <v>0.1516739685090491</v>
      </c>
      <c r="C733" s="63">
        <f t="shared" si="277"/>
        <v>5014.8391366376654</v>
      </c>
      <c r="D733" s="63">
        <f t="shared" si="278"/>
        <v>5811.127471310173</v>
      </c>
      <c r="E733" s="71">
        <f t="shared" si="279"/>
        <v>8.935913368798456</v>
      </c>
      <c r="G733" s="76">
        <f t="shared" si="280"/>
        <v>0.14478859024762292</v>
      </c>
      <c r="H733" s="63">
        <f t="shared" si="281"/>
        <v>5014.5066138885868</v>
      </c>
      <c r="I733" s="63">
        <f t="shared" si="282"/>
        <v>5810.843860250513</v>
      </c>
      <c r="J733" s="71">
        <f t="shared" si="283"/>
        <v>8.9142506666213865</v>
      </c>
      <c r="L733" s="76">
        <f t="shared" si="284"/>
        <v>0.1385019611141087</v>
      </c>
      <c r="M733" s="63">
        <f t="shared" si="285"/>
        <v>5014.174070500846</v>
      </c>
      <c r="N733" s="63">
        <f t="shared" si="286"/>
        <v>5810.5603469069702</v>
      </c>
      <c r="O733" s="71">
        <f t="shared" si="287"/>
        <v>8.8935425513911088</v>
      </c>
    </row>
    <row r="734" spans="1:15" ht="14.25" customHeight="1">
      <c r="A734" s="108">
        <v>1500</v>
      </c>
      <c r="B734" s="83">
        <f t="shared" si="276"/>
        <v>0.15610621937026464</v>
      </c>
      <c r="C734" s="63">
        <f t="shared" si="277"/>
        <v>5129.1411408340537</v>
      </c>
      <c r="D734" s="63">
        <f t="shared" si="278"/>
        <v>5948.6987925279436</v>
      </c>
      <c r="E734" s="71">
        <f t="shared" si="279"/>
        <v>9.014612652050781</v>
      </c>
      <c r="G734" s="76">
        <f t="shared" si="280"/>
        <v>0.1490210397137319</v>
      </c>
      <c r="H734" s="63">
        <f t="shared" si="281"/>
        <v>5128.829286589571</v>
      </c>
      <c r="I734" s="63">
        <f t="shared" si="282"/>
        <v>5948.4450050150963</v>
      </c>
      <c r="J734" s="71">
        <f t="shared" si="283"/>
        <v>8.992967014615644</v>
      </c>
      <c r="L734" s="76">
        <f t="shared" si="284"/>
        <v>0.14255198222772988</v>
      </c>
      <c r="M734" s="63">
        <f t="shared" si="285"/>
        <v>5128.5174159277631</v>
      </c>
      <c r="N734" s="63">
        <f t="shared" si="286"/>
        <v>5948.1913137372094</v>
      </c>
      <c r="O734" s="71">
        <f t="shared" si="287"/>
        <v>8.9722759632810636</v>
      </c>
    </row>
    <row r="735" spans="1:15" ht="14.25" customHeight="1">
      <c r="A735" s="108">
        <v>1550</v>
      </c>
      <c r="B735" s="83">
        <f t="shared" si="276"/>
        <v>0.16053524455830701</v>
      </c>
      <c r="C735" s="63">
        <f>u_pT($C$708/100,$A735)</f>
        <v>5244.5072075066564</v>
      </c>
      <c r="D735" s="63">
        <f>h_pt($C$708/100,$A735)</f>
        <v>6087.3172414377696</v>
      </c>
      <c r="E735" s="71">
        <f t="shared" si="279"/>
        <v>9.0917057784909368</v>
      </c>
      <c r="G735" s="76">
        <f t="shared" si="280"/>
        <v>0.15325026369609326</v>
      </c>
      <c r="H735" s="63">
        <f t="shared" si="281"/>
        <v>5244.2143905093708</v>
      </c>
      <c r="I735" s="63">
        <f t="shared" si="282"/>
        <v>6087.0908408378846</v>
      </c>
      <c r="J735" s="71">
        <f t="shared" si="283"/>
        <v>9.0700753756067289</v>
      </c>
      <c r="L735" s="76">
        <f t="shared" si="284"/>
        <v>0.14659877808100324</v>
      </c>
      <c r="M735" s="63">
        <f t="shared" si="285"/>
        <v>5243.9215603693128</v>
      </c>
      <c r="N735" s="63">
        <f t="shared" si="286"/>
        <v>6086.8645343350809</v>
      </c>
      <c r="O735" s="71">
        <f t="shared" si="287"/>
        <v>9.0493995576347448</v>
      </c>
    </row>
    <row r="736" spans="1:15" ht="14.25" customHeight="1">
      <c r="A736" s="109">
        <v>1600</v>
      </c>
      <c r="B736" s="84">
        <f t="shared" si="276"/>
        <v>0.16496138540970107</v>
      </c>
      <c r="C736" s="72">
        <f t="shared" si="277"/>
        <v>5360.8926252064712</v>
      </c>
      <c r="D736" s="72">
        <f t="shared" si="278"/>
        <v>6226.9398986074011</v>
      </c>
      <c r="E736" s="73">
        <f t="shared" si="279"/>
        <v>9.1672564409314568</v>
      </c>
      <c r="G736" s="77">
        <f t="shared" si="280"/>
        <v>0.15747660358579371</v>
      </c>
      <c r="H736" s="72">
        <f t="shared" si="281"/>
        <v>5360.6173888287858</v>
      </c>
      <c r="I736" s="72">
        <f t="shared" si="282"/>
        <v>6226.7387085506516</v>
      </c>
      <c r="J736" s="73">
        <f t="shared" si="283"/>
        <v>9.1456396823514723</v>
      </c>
      <c r="L736" s="77">
        <f t="shared" si="284"/>
        <v>0.15064269011599865</v>
      </c>
      <c r="M736" s="72">
        <f t="shared" si="285"/>
        <v>5360.3421418662256</v>
      </c>
      <c r="N736" s="72">
        <f t="shared" si="286"/>
        <v>6226.5376100332178</v>
      </c>
      <c r="O736" s="73">
        <f t="shared" si="287"/>
        <v>9.1249775073000627</v>
      </c>
    </row>
    <row r="737" spans="1:15">
      <c r="A737" s="114"/>
    </row>
    <row r="739" spans="1:15" ht="35" thickBot="1">
      <c r="A739" s="106" t="s">
        <v>266</v>
      </c>
      <c r="B739" s="93" t="s">
        <v>273</v>
      </c>
      <c r="C739" s="94" t="s">
        <v>253</v>
      </c>
      <c r="D739" s="95" t="s">
        <v>254</v>
      </c>
      <c r="E739" s="96" t="s">
        <v>259</v>
      </c>
      <c r="F739" s="97"/>
      <c r="G739" s="98" t="s">
        <v>273</v>
      </c>
      <c r="H739" s="94" t="s">
        <v>253</v>
      </c>
      <c r="I739" s="95" t="s">
        <v>254</v>
      </c>
      <c r="J739" s="96" t="s">
        <v>259</v>
      </c>
      <c r="K739" s="97"/>
      <c r="L739" s="98" t="s">
        <v>273</v>
      </c>
      <c r="M739" s="94" t="s">
        <v>253</v>
      </c>
      <c r="N739" s="95" t="s">
        <v>254</v>
      </c>
      <c r="O739" s="96" t="s">
        <v>259</v>
      </c>
    </row>
    <row r="740" spans="1:15" ht="13.5" customHeight="1" thickBot="1">
      <c r="A740" s="69"/>
      <c r="B740" s="66" t="s">
        <v>274</v>
      </c>
      <c r="C740" s="67">
        <v>6000</v>
      </c>
      <c r="D740" s="66" t="s">
        <v>275</v>
      </c>
      <c r="E740" s="70">
        <f>Tsat_p(C740/100)</f>
        <v>275.58641075605044</v>
      </c>
      <c r="G740" s="74" t="s">
        <v>274</v>
      </c>
      <c r="H740" s="67">
        <v>6500</v>
      </c>
      <c r="I740" s="66" t="s">
        <v>275</v>
      </c>
      <c r="J740" s="70">
        <f>Tsat_p(H740/100)</f>
        <v>280.85885118476813</v>
      </c>
      <c r="L740" s="74" t="s">
        <v>274</v>
      </c>
      <c r="M740" s="67">
        <v>7000</v>
      </c>
      <c r="N740" s="66" t="s">
        <v>275</v>
      </c>
      <c r="O740" s="70">
        <f>Tsat_p(M740/100)</f>
        <v>285.83002280575124</v>
      </c>
    </row>
    <row r="741" spans="1:15" ht="13.5" customHeight="1" thickBot="1">
      <c r="A741" s="111" t="s">
        <v>276</v>
      </c>
      <c r="B741" s="110">
        <f>vV_p(C740/100)</f>
        <v>3.2448671232686861E-2</v>
      </c>
      <c r="C741" s="68">
        <f>uV_p(C740/100)</f>
        <v>2589.8697047075811</v>
      </c>
      <c r="D741" s="68">
        <f>hV_p(C740/100)</f>
        <v>2784.5617321037025</v>
      </c>
      <c r="E741" s="78">
        <f>sV_p(C740/100)</f>
        <v>5.8900680090359039</v>
      </c>
      <c r="G741" s="75">
        <f>vV_p(H740/100)</f>
        <v>2.9727593424632326E-2</v>
      </c>
      <c r="H741" s="68">
        <f>uV_p(H740/100)</f>
        <v>2585.5994030141269</v>
      </c>
      <c r="I741" s="68">
        <f>hV_p(H740/100)</f>
        <v>2778.8287602742375</v>
      </c>
      <c r="J741" s="78">
        <f>sV_p(H740/100)</f>
        <v>5.8515107172182645</v>
      </c>
      <c r="L741" s="75">
        <f>vV_p(M740/100)</f>
        <v>2.737956290573508E-2</v>
      </c>
      <c r="M741" s="68">
        <f>uV_p(M740/100)</f>
        <v>2580.9122944807864</v>
      </c>
      <c r="N741" s="68">
        <f>hV_p(M740/100)</f>
        <v>2772.5692348209323</v>
      </c>
      <c r="O741" s="79">
        <f>sV_p(M740/100)</f>
        <v>5.8146330276310421</v>
      </c>
    </row>
    <row r="742" spans="1:15" ht="13.5" customHeight="1">
      <c r="A742" s="108">
        <v>300</v>
      </c>
      <c r="B742" s="83">
        <f>v_pT($C$740/100,$A742)</f>
        <v>3.6191134286525962E-2</v>
      </c>
      <c r="C742" s="63">
        <f>u_pT($C$740/100,$A742)</f>
        <v>2668.3436520221862</v>
      </c>
      <c r="D742" s="63">
        <f>h_pt($C$740/100,$A742)</f>
        <v>2885.4904577413422</v>
      </c>
      <c r="E742" s="71">
        <f>s_pT($C$740/100,$A742)</f>
        <v>6.0702110147942259</v>
      </c>
      <c r="G742" s="76">
        <f>v_pT($H$740/100,$A742)</f>
        <v>3.2609338159693795E-2</v>
      </c>
      <c r="H742" s="63">
        <f>u_pT($H$740/100,$A742)</f>
        <v>2651.5000438977754</v>
      </c>
      <c r="I742" s="63">
        <f>h_pt($H$740/100,$A742)</f>
        <v>2863.4607419357853</v>
      </c>
      <c r="J742" s="71">
        <f>s_pT($H$740/100,$A742)</f>
        <v>6.0018032555472445</v>
      </c>
      <c r="L742" s="76">
        <f>v_pT($M$740/100,$A742)</f>
        <v>2.9493801469162265E-2</v>
      </c>
      <c r="M742" s="63">
        <f>u_pT($M$740/100,$A742)</f>
        <v>2633.3711346248774</v>
      </c>
      <c r="N742" s="63">
        <f>h_pt($M$740/100,$A742)</f>
        <v>2839.8277449090133</v>
      </c>
      <c r="O742" s="71">
        <f>s_pT($M$740/100,$A742)</f>
        <v>5.9335110686380599</v>
      </c>
    </row>
    <row r="743" spans="1:15" ht="13.5" customHeight="1">
      <c r="A743" s="108">
        <v>350</v>
      </c>
      <c r="B743" s="83">
        <f t="shared" ref="B743:B768" si="288">v_pT($C$740/100,$A743)</f>
        <v>4.2253474648302376E-2</v>
      </c>
      <c r="C743" s="63">
        <f t="shared" ref="C743:C768" si="289">u_pT($C$740/100,$A743)</f>
        <v>2790.3375319573352</v>
      </c>
      <c r="D743" s="63">
        <f t="shared" ref="D743:D768" si="290">h_pt($C$740/100,$A743)</f>
        <v>3043.8583798471491</v>
      </c>
      <c r="E743" s="71">
        <f t="shared" ref="E743:E768" si="291">s_pT($C$740/100,$A743)</f>
        <v>6.3355730783347566</v>
      </c>
      <c r="G743" s="76">
        <f t="shared" ref="G743:G768" si="292">v_pT($H$740/100,$A743)</f>
        <v>3.8497151228400681E-2</v>
      </c>
      <c r="H743" s="63">
        <f t="shared" ref="H743:H768" si="293">u_pT($H$740/100,$A743)</f>
        <v>2780.3308289218207</v>
      </c>
      <c r="I743" s="63">
        <f t="shared" ref="I743:I768" si="294">h_pt($H$740/100,$A743)</f>
        <v>3030.5623119064253</v>
      </c>
      <c r="J743" s="71">
        <f t="shared" ref="J743:J768" si="295">s_pT($H$740/100,$A743)</f>
        <v>6.281879365479897</v>
      </c>
      <c r="L743" s="76">
        <f t="shared" ref="L743:L768" si="296">v_pT($M$740/100,$A743)</f>
        <v>3.5265039604677341E-2</v>
      </c>
      <c r="M743" s="63">
        <f t="shared" ref="M743:M768" si="297">u_pT($M$740/100,$A743)</f>
        <v>2769.9944480758777</v>
      </c>
      <c r="N743" s="63">
        <f t="shared" ref="N743:N768" si="298">h_pt($M$740/100,$A743)</f>
        <v>3016.8497253086193</v>
      </c>
      <c r="O743" s="71">
        <f t="shared" ref="O743:O768" si="299">s_pT($M$740/100,$A743)</f>
        <v>6.2303127617186771</v>
      </c>
    </row>
    <row r="744" spans="1:15" ht="13.5" customHeight="1">
      <c r="A744" s="108">
        <v>400</v>
      </c>
      <c r="B744" s="83">
        <f t="shared" si="288"/>
        <v>4.7422953866578015E-2</v>
      </c>
      <c r="C744" s="63">
        <f t="shared" si="289"/>
        <v>2893.6452949328691</v>
      </c>
      <c r="D744" s="63">
        <f t="shared" si="290"/>
        <v>3178.1830181323371</v>
      </c>
      <c r="E744" s="71">
        <f t="shared" si="291"/>
        <v>6.5430599152917965</v>
      </c>
      <c r="G744" s="76">
        <f t="shared" si="292"/>
        <v>4.3408364638611779E-2</v>
      </c>
      <c r="H744" s="63">
        <f t="shared" si="293"/>
        <v>2886.5758472668413</v>
      </c>
      <c r="I744" s="63">
        <f t="shared" si="294"/>
        <v>3168.7302174178176</v>
      </c>
      <c r="J744" s="71">
        <f t="shared" si="295"/>
        <v>6.4953230108948254</v>
      </c>
      <c r="L744" s="76">
        <f t="shared" si="296"/>
        <v>3.996208916745192E-2</v>
      </c>
      <c r="M744" s="63">
        <f t="shared" si="297"/>
        <v>2879.3697891746297</v>
      </c>
      <c r="N744" s="63">
        <f t="shared" si="298"/>
        <v>3159.1044133467931</v>
      </c>
      <c r="O744" s="71">
        <f t="shared" si="299"/>
        <v>6.4500918348171004</v>
      </c>
    </row>
    <row r="745" spans="1:15" ht="13.5" customHeight="1">
      <c r="A745" s="108">
        <v>450</v>
      </c>
      <c r="B745" s="83">
        <f t="shared" si="288"/>
        <v>5.2168322781181144E-2</v>
      </c>
      <c r="C745" s="63">
        <f t="shared" si="289"/>
        <v>2989.7536015617716</v>
      </c>
      <c r="D745" s="63">
        <f t="shared" si="290"/>
        <v>3302.7635382488588</v>
      </c>
      <c r="E745" s="71">
        <f t="shared" si="291"/>
        <v>6.7216337901680756</v>
      </c>
      <c r="G745" s="76">
        <f t="shared" si="292"/>
        <v>4.7873532250102206E-2</v>
      </c>
      <c r="H745" s="63">
        <f t="shared" si="293"/>
        <v>2984.3302560911661</v>
      </c>
      <c r="I745" s="63">
        <f t="shared" si="294"/>
        <v>3295.5082157168304</v>
      </c>
      <c r="J745" s="71">
        <f t="shared" si="295"/>
        <v>6.6770548494066633</v>
      </c>
      <c r="L745" s="76">
        <f t="shared" si="296"/>
        <v>4.4189781677225266E-2</v>
      </c>
      <c r="M745" s="63">
        <f t="shared" si="297"/>
        <v>2978.8410163793128</v>
      </c>
      <c r="N745" s="63">
        <f t="shared" si="298"/>
        <v>3288.1694881198896</v>
      </c>
      <c r="O745" s="71">
        <f t="shared" si="299"/>
        <v>6.6351106889744074</v>
      </c>
    </row>
    <row r="746" spans="1:15" ht="13.5" customHeight="1">
      <c r="A746" s="108">
        <v>500</v>
      </c>
      <c r="B746" s="83">
        <f t="shared" si="288"/>
        <v>5.6671663321009924E-2</v>
      </c>
      <c r="C746" s="63">
        <f t="shared" si="289"/>
        <v>3082.9193396962387</v>
      </c>
      <c r="D746" s="63">
        <f t="shared" si="290"/>
        <v>3422.9493196222984</v>
      </c>
      <c r="E746" s="71">
        <f t="shared" si="291"/>
        <v>6.8823589136789547</v>
      </c>
      <c r="G746" s="76">
        <f t="shared" si="292"/>
        <v>5.2088347526327225E-2</v>
      </c>
      <c r="H746" s="63">
        <f t="shared" si="293"/>
        <v>3078.5474747391081</v>
      </c>
      <c r="I746" s="63">
        <f t="shared" si="294"/>
        <v>3417.1217336602353</v>
      </c>
      <c r="J746" s="71">
        <f t="shared" si="295"/>
        <v>6.8396930875170785</v>
      </c>
      <c r="L746" s="76">
        <f t="shared" si="296"/>
        <v>4.8158500197556658E-2</v>
      </c>
      <c r="M746" s="63">
        <f t="shared" si="297"/>
        <v>3074.1407624387557</v>
      </c>
      <c r="N746" s="63">
        <f t="shared" si="298"/>
        <v>3411.250263821652</v>
      </c>
      <c r="O746" s="71">
        <f t="shared" si="299"/>
        <v>6.7997151106935592</v>
      </c>
    </row>
    <row r="747" spans="1:15" ht="13.5" customHeight="1">
      <c r="A747" s="108">
        <v>550</v>
      </c>
      <c r="B747" s="83">
        <f t="shared" si="288"/>
        <v>6.1020886341316999E-2</v>
      </c>
      <c r="C747" s="63">
        <f t="shared" si="289"/>
        <v>3175.0660279242907</v>
      </c>
      <c r="D747" s="63">
        <f t="shared" si="290"/>
        <v>3541.1913459721932</v>
      </c>
      <c r="E747" s="71">
        <f t="shared" si="291"/>
        <v>7.0305602072845366</v>
      </c>
      <c r="G747" s="76">
        <f t="shared" si="292"/>
        <v>5.6145463386269766E-2</v>
      </c>
      <c r="H747" s="63">
        <f t="shared" si="293"/>
        <v>3171.4285134992597</v>
      </c>
      <c r="I747" s="63">
        <f t="shared" si="294"/>
        <v>3536.3740255100138</v>
      </c>
      <c r="J747" s="71">
        <f t="shared" si="295"/>
        <v>6.9891626162632319</v>
      </c>
      <c r="L747" s="76">
        <f t="shared" si="296"/>
        <v>5.1965836746177413E-2</v>
      </c>
      <c r="M747" s="63">
        <f t="shared" si="297"/>
        <v>3167.7709549414349</v>
      </c>
      <c r="N747" s="63">
        <f t="shared" si="298"/>
        <v>3531.5318121646765</v>
      </c>
      <c r="O747" s="71">
        <f t="shared" si="299"/>
        <v>6.9504767618957235</v>
      </c>
    </row>
    <row r="748" spans="1:15" ht="13.5" customHeight="1">
      <c r="A748" s="108">
        <v>600</v>
      </c>
      <c r="B748" s="83">
        <f t="shared" si="288"/>
        <v>6.5264366214371317E-2</v>
      </c>
      <c r="C748" s="63">
        <f t="shared" si="289"/>
        <v>3267.168984555175</v>
      </c>
      <c r="D748" s="63">
        <f t="shared" si="290"/>
        <v>3658.7551818414026</v>
      </c>
      <c r="E748" s="71">
        <f t="shared" si="291"/>
        <v>7.1692139070471947</v>
      </c>
      <c r="G748" s="76">
        <f t="shared" si="292"/>
        <v>6.0095166302988182E-2</v>
      </c>
      <c r="H748" s="63">
        <f t="shared" si="293"/>
        <v>3264.0762154803592</v>
      </c>
      <c r="I748" s="63">
        <f t="shared" si="294"/>
        <v>3654.6947964497822</v>
      </c>
      <c r="J748" s="71">
        <f t="shared" si="295"/>
        <v>7.1287101978300251</v>
      </c>
      <c r="L748" s="76">
        <f t="shared" si="296"/>
        <v>5.566405051427837E-2</v>
      </c>
      <c r="M748" s="63">
        <f t="shared" si="297"/>
        <v>3260.9709575309025</v>
      </c>
      <c r="N748" s="63">
        <f t="shared" si="298"/>
        <v>3650.6193111308507</v>
      </c>
      <c r="O748" s="71">
        <f t="shared" si="299"/>
        <v>7.0909298102198282</v>
      </c>
    </row>
    <row r="749" spans="1:15" ht="13.5" customHeight="1">
      <c r="A749" s="108">
        <v>650</v>
      </c>
      <c r="B749" s="83">
        <f t="shared" si="288"/>
        <v>6.9431570326000128E-2</v>
      </c>
      <c r="C749" s="63">
        <f t="shared" si="289"/>
        <v>3359.7750058489046</v>
      </c>
      <c r="D749" s="63">
        <f t="shared" si="290"/>
        <v>3776.3644278049051</v>
      </c>
      <c r="E749" s="71">
        <f t="shared" si="291"/>
        <v>7.3001922706168054</v>
      </c>
      <c r="G749" s="76">
        <f t="shared" si="292"/>
        <v>6.396775626212442E-2</v>
      </c>
      <c r="H749" s="63">
        <f t="shared" si="293"/>
        <v>3357.1024305255373</v>
      </c>
      <c r="I749" s="63">
        <f t="shared" si="294"/>
        <v>3772.8928462293457</v>
      </c>
      <c r="J749" s="71">
        <f t="shared" si="295"/>
        <v>7.2603450245977692</v>
      </c>
      <c r="L749" s="76">
        <f t="shared" si="296"/>
        <v>5.9284296922155963E-2</v>
      </c>
      <c r="M749" s="63">
        <f t="shared" si="297"/>
        <v>3354.4214853773024</v>
      </c>
      <c r="N749" s="63">
        <f t="shared" si="298"/>
        <v>3769.4115638323947</v>
      </c>
      <c r="O749" s="71">
        <f t="shared" si="299"/>
        <v>7.2232271287098628</v>
      </c>
    </row>
    <row r="750" spans="1:15" ht="13.5" customHeight="1">
      <c r="A750" s="108">
        <v>700</v>
      </c>
      <c r="B750" s="83">
        <f t="shared" si="288"/>
        <v>7.3541866207614756E-2</v>
      </c>
      <c r="C750" s="63">
        <f t="shared" si="289"/>
        <v>3453.2178373204147</v>
      </c>
      <c r="D750" s="63">
        <f t="shared" si="290"/>
        <v>3894.4690345661033</v>
      </c>
      <c r="E750" s="71">
        <f t="shared" si="291"/>
        <v>7.4247812760188818</v>
      </c>
      <c r="G750" s="76">
        <f t="shared" si="292"/>
        <v>6.7782988430289001E-2</v>
      </c>
      <c r="H750" s="63">
        <f t="shared" si="293"/>
        <v>3450.8777013685312</v>
      </c>
      <c r="I750" s="63">
        <f t="shared" si="294"/>
        <v>3891.4671261654098</v>
      </c>
      <c r="J750" s="71">
        <f t="shared" si="295"/>
        <v>7.3854299724256034</v>
      </c>
      <c r="L750" s="76">
        <f t="shared" si="296"/>
        <v>6.2846728149633296E-2</v>
      </c>
      <c r="M750" s="63">
        <f t="shared" si="297"/>
        <v>3448.5315888192263</v>
      </c>
      <c r="N750" s="63">
        <f t="shared" si="298"/>
        <v>3888.4586858666594</v>
      </c>
      <c r="O750" s="71">
        <f t="shared" si="299"/>
        <v>7.3488113692961496</v>
      </c>
    </row>
    <row r="751" spans="1:15" ht="13.5" customHeight="1">
      <c r="A751" s="108">
        <v>750</v>
      </c>
      <c r="B751" s="83">
        <f t="shared" si="288"/>
        <v>7.760867735478541E-2</v>
      </c>
      <c r="C751" s="63">
        <f t="shared" si="289"/>
        <v>3547.7153612716938</v>
      </c>
      <c r="D751" s="63">
        <f t="shared" si="290"/>
        <v>4013.3674254004063</v>
      </c>
      <c r="E751" s="71">
        <f t="shared" si="291"/>
        <v>7.5439211454813151</v>
      </c>
      <c r="G751" s="76">
        <f t="shared" si="292"/>
        <v>7.1554478213283063E-2</v>
      </c>
      <c r="H751" s="63">
        <f t="shared" si="293"/>
        <v>3545.6428538274331</v>
      </c>
      <c r="I751" s="63">
        <f t="shared" si="294"/>
        <v>4010.7469622137733</v>
      </c>
      <c r="J751" s="71">
        <f t="shared" si="295"/>
        <v>7.5049523937291767</v>
      </c>
      <c r="L751" s="76">
        <f t="shared" si="296"/>
        <v>6.63651557673446E-2</v>
      </c>
      <c r="M751" s="63">
        <f t="shared" si="297"/>
        <v>3543.565855038185</v>
      </c>
      <c r="N751" s="63">
        <f t="shared" si="298"/>
        <v>4008.1219454095976</v>
      </c>
      <c r="O751" s="71">
        <f t="shared" si="299"/>
        <v>7.4687183284098406</v>
      </c>
    </row>
    <row r="752" spans="1:15" ht="13.5" customHeight="1">
      <c r="A752" s="108">
        <v>800</v>
      </c>
      <c r="B752" s="83">
        <f t="shared" si="288"/>
        <v>8.1641647993714941E-2</v>
      </c>
      <c r="C752" s="63">
        <f t="shared" si="289"/>
        <v>3643.4189974123046</v>
      </c>
      <c r="D752" s="63">
        <f t="shared" si="290"/>
        <v>4133.268885374594</v>
      </c>
      <c r="E752" s="71">
        <f t="shared" si="291"/>
        <v>7.6583321332797922</v>
      </c>
      <c r="G752" s="76">
        <f t="shared" si="292"/>
        <v>7.5291969195177055E-2</v>
      </c>
      <c r="H752" s="63">
        <f t="shared" si="293"/>
        <v>3641.5648154633541</v>
      </c>
      <c r="I752" s="63">
        <f t="shared" si="294"/>
        <v>4130.9626152320052</v>
      </c>
      <c r="J752" s="71">
        <f t="shared" si="295"/>
        <v>7.6196634215261758</v>
      </c>
      <c r="L752" s="76">
        <f t="shared" si="296"/>
        <v>6.9849424970787818E-2</v>
      </c>
      <c r="M752" s="63">
        <f t="shared" si="297"/>
        <v>3639.7071449898749</v>
      </c>
      <c r="N752" s="63">
        <f t="shared" si="298"/>
        <v>4128.6531197853901</v>
      </c>
      <c r="O752" s="71">
        <f t="shared" si="299"/>
        <v>7.5837306655147909</v>
      </c>
    </row>
    <row r="753" spans="1:15" ht="13.5" customHeight="1">
      <c r="A753" s="108">
        <v>850</v>
      </c>
      <c r="B753" s="83">
        <f t="shared" si="288"/>
        <v>8.5649186595950694E-2</v>
      </c>
      <c r="C753" s="63">
        <f t="shared" si="289"/>
        <v>3740.3864139313405</v>
      </c>
      <c r="D753" s="63">
        <f t="shared" si="290"/>
        <v>4254.2815335070445</v>
      </c>
      <c r="E753" s="71">
        <f t="shared" si="291"/>
        <v>7.7685210330825143</v>
      </c>
      <c r="G753" s="76">
        <f t="shared" si="292"/>
        <v>7.9003670271285908E-2</v>
      </c>
      <c r="H753" s="63">
        <f t="shared" si="293"/>
        <v>3738.7064129147116</v>
      </c>
      <c r="I753" s="63">
        <f t="shared" si="294"/>
        <v>4252.2302696780698</v>
      </c>
      <c r="J753" s="71">
        <f t="shared" si="295"/>
        <v>7.7300843537602875</v>
      </c>
      <c r="L753" s="76">
        <f t="shared" si="296"/>
        <v>7.3307607496987684E-2</v>
      </c>
      <c r="M753" s="63">
        <f t="shared" si="297"/>
        <v>3737.0238777957184</v>
      </c>
      <c r="N753" s="63">
        <f t="shared" si="298"/>
        <v>4250.177130274632</v>
      </c>
      <c r="O753" s="71">
        <f t="shared" si="299"/>
        <v>7.6943849512596865</v>
      </c>
    </row>
    <row r="754" spans="1:15" ht="13.5" customHeight="1">
      <c r="A754" s="108">
        <v>900</v>
      </c>
      <c r="B754" s="83">
        <f t="shared" si="288"/>
        <v>8.963469425724109E-2</v>
      </c>
      <c r="C754" s="63">
        <f t="shared" si="289"/>
        <v>3838.7709867609628</v>
      </c>
      <c r="D754" s="63">
        <f t="shared" si="290"/>
        <v>4376.5791523044099</v>
      </c>
      <c r="E754" s="71">
        <f t="shared" si="291"/>
        <v>7.8750508047376</v>
      </c>
      <c r="G754" s="76">
        <f t="shared" si="292"/>
        <v>8.2693467016309641E-2</v>
      </c>
      <c r="H754" s="63">
        <f t="shared" si="293"/>
        <v>3837.2419812926328</v>
      </c>
      <c r="I754" s="63">
        <f t="shared" si="294"/>
        <v>4374.7495168986461</v>
      </c>
      <c r="J754" s="71">
        <f t="shared" si="295"/>
        <v>7.8368072882728148</v>
      </c>
      <c r="L754" s="76">
        <f t="shared" si="296"/>
        <v>7.6743951696659637E-2</v>
      </c>
      <c r="M754" s="63">
        <f t="shared" si="297"/>
        <v>3835.7111872874802</v>
      </c>
      <c r="N754" s="63">
        <f t="shared" si="298"/>
        <v>4372.9188491640971</v>
      </c>
      <c r="O754" s="71">
        <f t="shared" si="299"/>
        <v>7.8013017843230488</v>
      </c>
    </row>
    <row r="755" spans="1:15" ht="13.5" customHeight="1">
      <c r="A755" s="108">
        <v>950</v>
      </c>
      <c r="B755" s="83">
        <f t="shared" si="288"/>
        <v>9.3602595063346256E-2</v>
      </c>
      <c r="C755" s="63">
        <f t="shared" si="289"/>
        <v>3938.6077713819609</v>
      </c>
      <c r="D755" s="63">
        <f t="shared" si="290"/>
        <v>4500.2233417620391</v>
      </c>
      <c r="E755" s="71">
        <f t="shared" si="291"/>
        <v>7.9782577311864395</v>
      </c>
      <c r="G755" s="76">
        <f t="shared" si="292"/>
        <v>8.6365597829337351E-2</v>
      </c>
      <c r="H755" s="63">
        <f t="shared" si="293"/>
        <v>3937.209945818232</v>
      </c>
      <c r="I755" s="63">
        <f t="shared" si="294"/>
        <v>4498.5863317089252</v>
      </c>
      <c r="J755" s="71">
        <f t="shared" si="295"/>
        <v>7.9401750829873379</v>
      </c>
      <c r="L755" s="76">
        <f t="shared" si="296"/>
        <v>8.0162571597948123E-2</v>
      </c>
      <c r="M755" s="63">
        <f t="shared" si="297"/>
        <v>3935.8108394333581</v>
      </c>
      <c r="N755" s="63">
        <f t="shared" si="298"/>
        <v>4496.9488406189948</v>
      </c>
      <c r="O755" s="71">
        <f t="shared" si="299"/>
        <v>7.9048309081634329</v>
      </c>
    </row>
    <row r="756" spans="1:15" ht="13.5" customHeight="1">
      <c r="A756" s="108">
        <v>1000</v>
      </c>
      <c r="B756" s="83">
        <f t="shared" si="288"/>
        <v>9.7555753229595643E-2</v>
      </c>
      <c r="C756" s="63">
        <f t="shared" si="289"/>
        <v>4039.9129390251978</v>
      </c>
      <c r="D756" s="63">
        <f t="shared" si="290"/>
        <v>4625.2474584027714</v>
      </c>
      <c r="E756" s="71">
        <f t="shared" si="291"/>
        <v>8.0784349559452462</v>
      </c>
      <c r="G756" s="76">
        <f t="shared" si="292"/>
        <v>9.0022948806801922E-2</v>
      </c>
      <c r="H756" s="63">
        <f t="shared" si="293"/>
        <v>4038.6300879474893</v>
      </c>
      <c r="I756" s="63">
        <f t="shared" si="294"/>
        <v>4623.7792551917018</v>
      </c>
      <c r="J756" s="71">
        <f t="shared" si="295"/>
        <v>8.040487629380813</v>
      </c>
      <c r="L756" s="76">
        <f t="shared" si="296"/>
        <v>8.3566375069011295E-2</v>
      </c>
      <c r="M756" s="63">
        <f t="shared" si="297"/>
        <v>4037.3463072836184</v>
      </c>
      <c r="N756" s="63">
        <f t="shared" si="298"/>
        <v>4622.3109327666971</v>
      </c>
      <c r="O756" s="71">
        <f t="shared" si="299"/>
        <v>8.0052790665239204</v>
      </c>
    </row>
    <row r="757" spans="1:15" ht="13.5" customHeight="1">
      <c r="A757" s="108">
        <v>1050</v>
      </c>
      <c r="B757" s="83">
        <f t="shared" si="288"/>
        <v>0.10149645248300652</v>
      </c>
      <c r="C757" s="63">
        <f t="shared" si="289"/>
        <v>4142.6831062692499</v>
      </c>
      <c r="D757" s="63">
        <f t="shared" si="290"/>
        <v>4751.6618211672894</v>
      </c>
      <c r="E757" s="71">
        <f t="shared" si="291"/>
        <v>8.1758239582025016</v>
      </c>
      <c r="G757" s="76">
        <f t="shared" si="292"/>
        <v>9.3667817356165514E-2</v>
      </c>
      <c r="H757" s="63">
        <f t="shared" si="293"/>
        <v>4141.5017841218905</v>
      </c>
      <c r="I757" s="63">
        <f t="shared" si="294"/>
        <v>4750.3425969369664</v>
      </c>
      <c r="J757" s="71">
        <f t="shared" si="295"/>
        <v>8.1379914532023019</v>
      </c>
      <c r="L757" s="76">
        <f t="shared" si="296"/>
        <v>8.6957673108645342E-2</v>
      </c>
      <c r="M757" s="63">
        <f t="shared" si="297"/>
        <v>4140.3197789227988</v>
      </c>
      <c r="N757" s="63">
        <f t="shared" si="298"/>
        <v>4749.0234906833166</v>
      </c>
      <c r="O757" s="71">
        <f t="shared" si="299"/>
        <v>8.1028978948952251</v>
      </c>
    </row>
    <row r="758" spans="1:15" ht="13.5" customHeight="1">
      <c r="A758" s="108">
        <v>1100</v>
      </c>
      <c r="B758" s="83">
        <f t="shared" si="288"/>
        <v>0.10542653769719509</v>
      </c>
      <c r="C758" s="63">
        <f t="shared" si="289"/>
        <v>4246.9004492890354</v>
      </c>
      <c r="D758" s="63">
        <f t="shared" si="290"/>
        <v>4879.4596754722052</v>
      </c>
      <c r="E758" s="71">
        <f t="shared" si="291"/>
        <v>8.2706266532044364</v>
      </c>
      <c r="G758" s="76">
        <f t="shared" si="292"/>
        <v>9.7302057020992441E-2</v>
      </c>
      <c r="H758" s="63">
        <f t="shared" si="293"/>
        <v>4245.8093649769407</v>
      </c>
      <c r="I758" s="63">
        <f t="shared" si="294"/>
        <v>4878.2727356133919</v>
      </c>
      <c r="J758" s="71">
        <f t="shared" si="295"/>
        <v>8.2328923175335031</v>
      </c>
      <c r="L758" s="76">
        <f t="shared" si="296"/>
        <v>9.0338327857174605E-2</v>
      </c>
      <c r="M758" s="63">
        <f t="shared" si="297"/>
        <v>4244.7177729937994</v>
      </c>
      <c r="N758" s="63">
        <f t="shared" si="298"/>
        <v>4877.0860679940215</v>
      </c>
      <c r="O758" s="71">
        <f t="shared" si="299"/>
        <v>8.1978970431485916</v>
      </c>
    </row>
    <row r="759" spans="1:15" ht="13.5" customHeight="1">
      <c r="A759" s="108">
        <v>1150</v>
      </c>
      <c r="B759" s="83">
        <f t="shared" si="288"/>
        <v>0.10934751605122767</v>
      </c>
      <c r="C759" s="63">
        <f t="shared" si="289"/>
        <v>4352.5365452449914</v>
      </c>
      <c r="D759" s="63">
        <f t="shared" si="290"/>
        <v>5008.6216415523577</v>
      </c>
      <c r="E759" s="71">
        <f t="shared" si="291"/>
        <v>8.3630142413106459</v>
      </c>
      <c r="G759" s="76">
        <f t="shared" si="292"/>
        <v>0.10092718053666379</v>
      </c>
      <c r="H759" s="63">
        <f t="shared" si="293"/>
        <v>4351.5261196609963</v>
      </c>
      <c r="I759" s="63">
        <f t="shared" si="294"/>
        <v>5007.5527931493116</v>
      </c>
      <c r="J759" s="71">
        <f t="shared" si="295"/>
        <v>8.3253644052359359</v>
      </c>
      <c r="L759" s="76">
        <f t="shared" si="296"/>
        <v>9.3709857545733258E-2</v>
      </c>
      <c r="M759" s="63">
        <f t="shared" si="297"/>
        <v>4350.5153127295689</v>
      </c>
      <c r="N759" s="63">
        <f t="shared" si="298"/>
        <v>5006.4843155497019</v>
      </c>
      <c r="O759" s="71">
        <f t="shared" si="299"/>
        <v>8.290453701047511</v>
      </c>
    </row>
    <row r="760" spans="1:15" ht="13.5" customHeight="1">
      <c r="A760" s="108">
        <v>1200</v>
      </c>
      <c r="B760" s="83">
        <f t="shared" si="288"/>
        <v>0.11326063091768809</v>
      </c>
      <c r="C760" s="63">
        <f t="shared" si="289"/>
        <v>4459.555312109951</v>
      </c>
      <c r="D760" s="63">
        <f t="shared" si="290"/>
        <v>5139.1190976160797</v>
      </c>
      <c r="E760" s="71">
        <f t="shared" si="291"/>
        <v>8.4531337915761657</v>
      </c>
      <c r="G760" s="76">
        <f t="shared" si="292"/>
        <v>0.10454443486771343</v>
      </c>
      <c r="H760" s="63">
        <f t="shared" si="293"/>
        <v>4458.6173472241426</v>
      </c>
      <c r="I760" s="63">
        <f t="shared" si="294"/>
        <v>5138.1561738642804</v>
      </c>
      <c r="J760" s="71">
        <f t="shared" si="295"/>
        <v>8.4155571299899616</v>
      </c>
      <c r="L760" s="76">
        <f t="shared" si="296"/>
        <v>9.7073512680343435E-2</v>
      </c>
      <c r="M760" s="63">
        <f t="shared" si="297"/>
        <v>4457.6790930369689</v>
      </c>
      <c r="N760" s="63">
        <f t="shared" si="298"/>
        <v>5137.1936817993728</v>
      </c>
      <c r="O760" s="71">
        <f t="shared" si="299"/>
        <v>8.3807196423976347</v>
      </c>
    </row>
    <row r="761" spans="1:15" ht="13.5" customHeight="1">
      <c r="A761" s="108">
        <v>1250</v>
      </c>
      <c r="B761" s="83">
        <f t="shared" si="288"/>
        <v>0.11716691688394375</v>
      </c>
      <c r="C761" s="63">
        <f t="shared" si="289"/>
        <v>4567.9152943674007</v>
      </c>
      <c r="D761" s="63">
        <f t="shared" si="290"/>
        <v>5270.9167956710626</v>
      </c>
      <c r="E761" s="71">
        <f t="shared" si="291"/>
        <v>8.5411132130519967</v>
      </c>
      <c r="G761" s="76">
        <f t="shared" si="292"/>
        <v>0.10815485693744488</v>
      </c>
      <c r="H761" s="63">
        <f t="shared" si="293"/>
        <v>4567.0427207448947</v>
      </c>
      <c r="I761" s="63">
        <f t="shared" si="294"/>
        <v>5270.0492908382867</v>
      </c>
      <c r="J761" s="71">
        <f t="shared" si="295"/>
        <v>8.5036002666897392</v>
      </c>
      <c r="L761" s="76">
        <f t="shared" si="296"/>
        <v>0.1004303324779271</v>
      </c>
      <c r="M761" s="63">
        <f t="shared" si="297"/>
        <v>4566.1699256167203</v>
      </c>
      <c r="N761" s="63">
        <f t="shared" si="298"/>
        <v>5269.1822529622104</v>
      </c>
      <c r="O761" s="71">
        <f t="shared" si="299"/>
        <v>8.46882651790472</v>
      </c>
    </row>
    <row r="762" spans="1:15" ht="13.5" customHeight="1">
      <c r="A762" s="108">
        <v>1300</v>
      </c>
      <c r="B762" s="83">
        <f t="shared" si="288"/>
        <v>0.12106724141392483</v>
      </c>
      <c r="C762" s="63">
        <f t="shared" si="289"/>
        <v>4677.5714642822231</v>
      </c>
      <c r="D762" s="63">
        <f t="shared" si="290"/>
        <v>5403.9749127657715</v>
      </c>
      <c r="E762" s="71">
        <f t="shared" si="291"/>
        <v>8.6270650576373828</v>
      </c>
      <c r="G762" s="76">
        <f t="shared" si="292"/>
        <v>0.11175931573316829</v>
      </c>
      <c r="H762" s="63">
        <f t="shared" si="293"/>
        <v>4676.7581450588741</v>
      </c>
      <c r="I762" s="63">
        <f t="shared" si="294"/>
        <v>5403.1936973244674</v>
      </c>
      <c r="J762" s="71">
        <f t="shared" si="295"/>
        <v>8.5896078680323278</v>
      </c>
      <c r="L762" s="76">
        <f t="shared" si="296"/>
        <v>0.10378118741347302</v>
      </c>
      <c r="M762" s="63">
        <f t="shared" si="297"/>
        <v>4675.9446547689449</v>
      </c>
      <c r="N762" s="63">
        <f t="shared" si="298"/>
        <v>5402.4129666632562</v>
      </c>
      <c r="O762" s="71">
        <f t="shared" si="299"/>
        <v>8.5548898875430393</v>
      </c>
    </row>
    <row r="763" spans="1:15" ht="13.5" customHeight="1">
      <c r="A763" s="108">
        <v>1350</v>
      </c>
      <c r="B763" s="83">
        <f t="shared" si="288"/>
        <v>0.12496233685558976</v>
      </c>
      <c r="C763" s="63">
        <f t="shared" si="289"/>
        <v>4788.4766580778996</v>
      </c>
      <c r="D763" s="63">
        <f t="shared" si="290"/>
        <v>5538.2506792114382</v>
      </c>
      <c r="E763" s="71">
        <f t="shared" si="291"/>
        <v>8.7110894626862905</v>
      </c>
      <c r="G763" s="76">
        <f t="shared" si="292"/>
        <v>0.11535854459525495</v>
      </c>
      <c r="H763" s="63">
        <f t="shared" si="293"/>
        <v>4787.7172344482469</v>
      </c>
      <c r="I763" s="63">
        <f t="shared" si="294"/>
        <v>5537.5477743174042</v>
      </c>
      <c r="J763" s="71">
        <f t="shared" si="295"/>
        <v>8.6736812900082949</v>
      </c>
      <c r="L763" s="76">
        <f t="shared" si="296"/>
        <v>0.10712681178947656</v>
      </c>
      <c r="M763" s="63">
        <f t="shared" si="297"/>
        <v>4786.9576776330787</v>
      </c>
      <c r="N763" s="63">
        <f t="shared" si="298"/>
        <v>5536.8453601594147</v>
      </c>
      <c r="O763" s="71">
        <f t="shared" si="299"/>
        <v>8.6390123301889616</v>
      </c>
    </row>
    <row r="764" spans="1:15" ht="13.5" customHeight="1">
      <c r="A764" s="108">
        <v>1400</v>
      </c>
      <c r="B764" s="83">
        <f t="shared" si="288"/>
        <v>0.12885282534600967</v>
      </c>
      <c r="C764" s="63">
        <f t="shared" si="289"/>
        <v>4900.5827327737697</v>
      </c>
      <c r="D764" s="63">
        <f t="shared" si="290"/>
        <v>5673.6996848498266</v>
      </c>
      <c r="E764" s="71">
        <f t="shared" si="291"/>
        <v>8.7932764514577855</v>
      </c>
      <c r="G764" s="76">
        <f t="shared" si="292"/>
        <v>0.11895316630333638</v>
      </c>
      <c r="H764" s="63">
        <f t="shared" si="293"/>
        <v>4899.8725005825709</v>
      </c>
      <c r="I764" s="63">
        <f t="shared" si="294"/>
        <v>5673.0680815542573</v>
      </c>
      <c r="J764" s="71">
        <f t="shared" si="295"/>
        <v>8.7559115537786667</v>
      </c>
      <c r="L764" s="76">
        <f t="shared" si="296"/>
        <v>0.110467829002298</v>
      </c>
      <c r="M764" s="63">
        <f t="shared" si="297"/>
        <v>4899.1621639079913</v>
      </c>
      <c r="N764" s="63">
        <f t="shared" si="298"/>
        <v>5672.4369669240768</v>
      </c>
      <c r="O764" s="71">
        <f t="shared" si="299"/>
        <v>8.7212858677117726</v>
      </c>
    </row>
    <row r="765" spans="1:15" ht="13.5" customHeight="1">
      <c r="A765" s="108">
        <v>1450</v>
      </c>
      <c r="B765" s="83">
        <f t="shared" si="288"/>
        <v>0.1327392384088171</v>
      </c>
      <c r="C765" s="63">
        <f t="shared" si="289"/>
        <v>5013.8415064744395</v>
      </c>
      <c r="D765" s="63">
        <f t="shared" si="290"/>
        <v>5810.2769369273419</v>
      </c>
      <c r="E765" s="71">
        <f t="shared" si="291"/>
        <v>8.8737077482970594</v>
      </c>
      <c r="G765" s="76">
        <f t="shared" si="292"/>
        <v>0.12254371279159731</v>
      </c>
      <c r="H765" s="63">
        <f t="shared" si="293"/>
        <v>5013.1763165056364</v>
      </c>
      <c r="I765" s="63">
        <f t="shared" si="294"/>
        <v>5809.7104496510183</v>
      </c>
      <c r="J765" s="71">
        <f t="shared" si="295"/>
        <v>8.8363812070606258</v>
      </c>
      <c r="L765" s="76">
        <f t="shared" si="296"/>
        <v>0.11380477137453487</v>
      </c>
      <c r="M765" s="63">
        <f t="shared" si="297"/>
        <v>5012.5110439821774</v>
      </c>
      <c r="N765" s="63">
        <f t="shared" si="298"/>
        <v>5809.144443603921</v>
      </c>
      <c r="O765" s="71">
        <f t="shared" si="299"/>
        <v>8.8017938730633638</v>
      </c>
    </row>
    <row r="766" spans="1:15" ht="13.5" customHeight="1">
      <c r="A766" s="108">
        <v>1500</v>
      </c>
      <c r="B766" s="83">
        <f t="shared" si="288"/>
        <v>0.1366220325299041</v>
      </c>
      <c r="C766" s="63">
        <f t="shared" si="289"/>
        <v>5128.2055288486263</v>
      </c>
      <c r="D766" s="63">
        <f t="shared" si="290"/>
        <v>5947.937724028051</v>
      </c>
      <c r="E766" s="71">
        <f t="shared" si="291"/>
        <v>8.9524582230567926</v>
      </c>
      <c r="G766" s="76">
        <f t="shared" si="292"/>
        <v>0.12613064080194311</v>
      </c>
      <c r="H766" s="63">
        <f t="shared" si="293"/>
        <v>5127.5817054383733</v>
      </c>
      <c r="I766" s="63">
        <f t="shared" si="294"/>
        <v>5947.4308706510037</v>
      </c>
      <c r="J766" s="71">
        <f t="shared" si="295"/>
        <v>8.9151658037634398</v>
      </c>
      <c r="L766" s="76">
        <f t="shared" si="296"/>
        <v>0.11713809588504363</v>
      </c>
      <c r="M766" s="63">
        <f t="shared" si="297"/>
        <v>5126.9578163588139</v>
      </c>
      <c r="N766" s="63">
        <f t="shared" si="298"/>
        <v>5946.9244875541199</v>
      </c>
      <c r="O766" s="71">
        <f t="shared" si="299"/>
        <v>8.8806125854493949</v>
      </c>
    </row>
    <row r="767" spans="1:15" ht="13.5" customHeight="1">
      <c r="A767" s="108">
        <v>1550</v>
      </c>
      <c r="B767" s="83">
        <f t="shared" si="288"/>
        <v>0.1405016016480172</v>
      </c>
      <c r="C767" s="63">
        <f t="shared" si="289"/>
        <v>5243.628717086478</v>
      </c>
      <c r="D767" s="63">
        <f t="shared" si="290"/>
        <v>6086.6383269745811</v>
      </c>
      <c r="E767" s="71">
        <f t="shared" si="291"/>
        <v>9.0295970494242273</v>
      </c>
      <c r="G767" s="76">
        <f t="shared" si="292"/>
        <v>0.12971434442598548</v>
      </c>
      <c r="H767" s="63">
        <f t="shared" si="293"/>
        <v>5243.0429910924886</v>
      </c>
      <c r="I767" s="63">
        <f t="shared" si="294"/>
        <v>6086.1862298613942</v>
      </c>
      <c r="J767" s="71">
        <f t="shared" si="295"/>
        <v>8.99233508946981</v>
      </c>
      <c r="L767" s="76">
        <f t="shared" si="296"/>
        <v>0.12046819676181626</v>
      </c>
      <c r="M767" s="63">
        <f t="shared" si="297"/>
        <v>5242.4572125274035</v>
      </c>
      <c r="N767" s="63">
        <f t="shared" si="298"/>
        <v>6085.734589860117</v>
      </c>
      <c r="O767" s="71">
        <f t="shared" si="299"/>
        <v>8.9578123231732079</v>
      </c>
    </row>
    <row r="768" spans="1:15" ht="13.5" customHeight="1">
      <c r="A768" s="109">
        <v>1600</v>
      </c>
      <c r="B768" s="83">
        <f t="shared" si="288"/>
        <v>0.14437828725263088</v>
      </c>
      <c r="C768" s="63">
        <f t="shared" si="289"/>
        <v>5360.0668843187877</v>
      </c>
      <c r="D768" s="63">
        <f t="shared" si="290"/>
        <v>6226.3366078345734</v>
      </c>
      <c r="E768" s="71">
        <f t="shared" si="291"/>
        <v>9.1051886404826465</v>
      </c>
      <c r="G768" s="76">
        <f t="shared" si="292"/>
        <v>0.13329516523727225</v>
      </c>
      <c r="H768" s="63">
        <f t="shared" si="293"/>
        <v>5359.516337469282</v>
      </c>
      <c r="I768" s="63">
        <f t="shared" si="294"/>
        <v>6225.9349115115519</v>
      </c>
      <c r="J768" s="71">
        <f t="shared" si="295"/>
        <v>9.0679539581566999</v>
      </c>
      <c r="L768" s="76">
        <f t="shared" si="296"/>
        <v>0.12379541564815931</v>
      </c>
      <c r="M768" s="63">
        <f t="shared" si="297"/>
        <v>5358.9657482802704</v>
      </c>
      <c r="N768" s="63">
        <f t="shared" si="298"/>
        <v>6225.5336578173856</v>
      </c>
      <c r="O768" s="71">
        <f t="shared" si="299"/>
        <v>9.0334584616527458</v>
      </c>
    </row>
    <row r="769" spans="1:15" ht="3" customHeight="1" thickBot="1">
      <c r="A769" s="85"/>
      <c r="B769" s="85"/>
      <c r="C769" s="85"/>
      <c r="D769" s="85"/>
      <c r="E769" s="85"/>
      <c r="G769" s="85"/>
      <c r="H769" s="85"/>
      <c r="I769" s="85"/>
      <c r="J769" s="85"/>
      <c r="L769" s="85"/>
      <c r="M769" s="85"/>
      <c r="N769" s="85"/>
      <c r="O769" s="85"/>
    </row>
    <row r="770" spans="1:15" ht="13.5" customHeight="1" thickBot="1">
      <c r="A770" s="69"/>
      <c r="B770" s="66" t="s">
        <v>274</v>
      </c>
      <c r="C770" s="67">
        <v>7500</v>
      </c>
      <c r="D770" s="66" t="s">
        <v>275</v>
      </c>
      <c r="E770" s="70">
        <f>Tsat_p(C770/100)</f>
        <v>290.53673836177154</v>
      </c>
      <c r="G770" s="74" t="s">
        <v>274</v>
      </c>
      <c r="H770" s="67">
        <v>8000</v>
      </c>
      <c r="I770" s="66" t="s">
        <v>275</v>
      </c>
      <c r="J770" s="70">
        <f>Tsat_p(H770/100)</f>
        <v>295.00912122931084</v>
      </c>
      <c r="L770" s="74" t="s">
        <v>274</v>
      </c>
      <c r="M770" s="67">
        <v>8500</v>
      </c>
      <c r="N770" s="66" t="s">
        <v>275</v>
      </c>
      <c r="O770" s="70">
        <f>Tsat_p(M770/100)</f>
        <v>299.27215502281661</v>
      </c>
    </row>
    <row r="771" spans="1:15" ht="13.5" customHeight="1" thickBot="1">
      <c r="A771" s="111" t="s">
        <v>276</v>
      </c>
      <c r="B771" s="110">
        <f>vV_p(C770/100)</f>
        <v>2.5331295175354263E-2</v>
      </c>
      <c r="C771" s="68">
        <f>uV_p(C770/100)</f>
        <v>2575.8360556682487</v>
      </c>
      <c r="D771" s="68">
        <f>hV_p(C770/100)</f>
        <v>2765.8207694834055</v>
      </c>
      <c r="E771" s="78">
        <f>sV_p(C770/100)</f>
        <v>5.7791554969314847</v>
      </c>
      <c r="G771" s="75">
        <f>vV_p(H770/100)</f>
        <v>2.3527531652171793E-2</v>
      </c>
      <c r="H771" s="68">
        <f>uV_p(H770/100)</f>
        <v>2570.3908273041802</v>
      </c>
      <c r="I771" s="68">
        <f>hV_p(H770/100)</f>
        <v>2758.6110805215549</v>
      </c>
      <c r="J771" s="78">
        <f>sV_p(H770/100)</f>
        <v>5.7448488086604348</v>
      </c>
      <c r="L771" s="75">
        <f>vV_p(M770/100)</f>
        <v>2.1925803836150854E-2</v>
      </c>
      <c r="M771" s="68">
        <f>uV_p(M770/100)</f>
        <v>2564.5908675383153</v>
      </c>
      <c r="N771" s="68">
        <f>hV_p(M770/100)</f>
        <v>2750.9602001455974</v>
      </c>
      <c r="O771" s="79">
        <f>sV_p(M770/100)</f>
        <v>5.7115213903169257</v>
      </c>
    </row>
    <row r="772" spans="1:15" ht="13.5" customHeight="1">
      <c r="A772" s="108">
        <v>300</v>
      </c>
      <c r="B772" s="83">
        <f>v_pT($C$770/100,$A772)</f>
        <v>2.6743610744103162E-2</v>
      </c>
      <c r="C772" s="63">
        <f>u_pT($C$770/100,$A772)</f>
        <v>2613.7030852091489</v>
      </c>
      <c r="D772" s="63">
        <f>h_pt($C$770/100,$A772)</f>
        <v>2814.2801657899222</v>
      </c>
      <c r="E772" s="71">
        <f>s_pT($C$770/100,$A772)</f>
        <v>5.8644305854279279</v>
      </c>
      <c r="G772" s="76">
        <f>v_pT($H$770/100,$A772)</f>
        <v>2.4280240879165402E-2</v>
      </c>
      <c r="H772" s="63">
        <f>u_pT($H$770/100,$A772)</f>
        <v>2592.1365867330792</v>
      </c>
      <c r="I772" s="63">
        <f>h_pt($H$770/100,$A772)</f>
        <v>2786.3785137664026</v>
      </c>
      <c r="J772" s="71">
        <f>s_pT($H$770/100,$A772)</f>
        <v>5.7935118140481068</v>
      </c>
      <c r="L772" s="76">
        <f>v_pT($M$770/100,$A772)</f>
        <v>2.2038159605490378E-2</v>
      </c>
      <c r="M772" s="63">
        <f>u_pT($M$770/100,$A772)</f>
        <v>2568.0840979401542</v>
      </c>
      <c r="N772" s="63">
        <f>h_pt($M$770/100,$A772)</f>
        <v>2755.4084545868227</v>
      </c>
      <c r="O772" s="71">
        <f>s_pT($M$770/100,$A772)</f>
        <v>5.7192874032093606</v>
      </c>
    </row>
    <row r="773" spans="1:15" ht="13.5" customHeight="1">
      <c r="A773" s="108">
        <v>350</v>
      </c>
      <c r="B773" s="83">
        <f t="shared" ref="B773:B798" si="300">v_pT($C$770/100,$A773)</f>
        <v>3.2451597918852285E-2</v>
      </c>
      <c r="C773" s="63">
        <f t="shared" ref="C773:C798" si="301">u_pT($C$770/100,$A773)</f>
        <v>2759.3061617193339</v>
      </c>
      <c r="D773" s="63">
        <f t="shared" ref="D773:D798" si="302">h_pt($C$770/100,$A773)</f>
        <v>3002.693146110726</v>
      </c>
      <c r="E773" s="71">
        <f t="shared" ref="E773:E798" si="303">s_pT($C$770/100,$A773)</f>
        <v>6.1804529989360955</v>
      </c>
      <c r="G773" s="76">
        <f t="shared" ref="G773:G798" si="304">v_pT($H$770/100,$A773)</f>
        <v>2.9977579317557998E-2</v>
      </c>
      <c r="H773" s="63">
        <f t="shared" ref="H773:H798" si="305">u_pT($H$770/100,$A773)</f>
        <v>2748.2403543401824</v>
      </c>
      <c r="I773" s="63">
        <f t="shared" ref="I773:I798" si="306">h_pt($H$770/100,$A773)</f>
        <v>2988.0609888806462</v>
      </c>
      <c r="J773" s="71">
        <f t="shared" ref="J773:J798" si="307">s_pT($H$770/100,$A773)</f>
        <v>6.1319467126578964</v>
      </c>
      <c r="L773" s="76">
        <f t="shared" ref="L773:L798" si="308">v_pT($M$770/100,$A773)</f>
        <v>2.7782282498006506E-2</v>
      </c>
      <c r="M773" s="63">
        <f t="shared" ref="M773:M798" si="309">u_pT($M$770/100,$A773)</f>
        <v>2736.7674380178214</v>
      </c>
      <c r="N773" s="63">
        <f t="shared" ref="N773:N798" si="310">h_pt($M$770/100,$A773)</f>
        <v>2972.9168392508764</v>
      </c>
      <c r="O773" s="71">
        <f t="shared" ref="O773:O798" si="311">s_pT($M$770/100,$A773)</f>
        <v>6.084488517625422</v>
      </c>
    </row>
    <row r="774" spans="1:15" ht="13.5" customHeight="1">
      <c r="A774" s="108">
        <v>400</v>
      </c>
      <c r="B774" s="83">
        <f t="shared" si="300"/>
        <v>3.6970330112614545E-2</v>
      </c>
      <c r="C774" s="63">
        <f t="shared" si="301"/>
        <v>2872.0224031019789</v>
      </c>
      <c r="D774" s="63">
        <f t="shared" si="302"/>
        <v>3149.2998789465878</v>
      </c>
      <c r="E774" s="71">
        <f t="shared" si="303"/>
        <v>6.4069801077905462</v>
      </c>
      <c r="G774" s="76">
        <f t="shared" si="304"/>
        <v>3.4347736658017575E-2</v>
      </c>
      <c r="H774" s="63">
        <f t="shared" si="305"/>
        <v>2864.528754063062</v>
      </c>
      <c r="I774" s="63">
        <f t="shared" si="306"/>
        <v>3139.3106473272028</v>
      </c>
      <c r="J774" s="71">
        <f t="shared" si="307"/>
        <v>6.3656745222425783</v>
      </c>
      <c r="L774" s="76">
        <f t="shared" si="308"/>
        <v>3.2029036436724986E-2</v>
      </c>
      <c r="M774" s="63">
        <f t="shared" si="309"/>
        <v>2856.8836372271489</v>
      </c>
      <c r="N774" s="63">
        <f t="shared" si="310"/>
        <v>3129.1304469393112</v>
      </c>
      <c r="O774" s="71">
        <f t="shared" si="311"/>
        <v>6.3259168408963031</v>
      </c>
    </row>
    <row r="775" spans="1:15" ht="13.5" customHeight="1">
      <c r="A775" s="108">
        <v>450</v>
      </c>
      <c r="B775" s="83">
        <f t="shared" si="300"/>
        <v>4.0994826678985449E-2</v>
      </c>
      <c r="C775" s="63">
        <f t="shared" si="301"/>
        <v>2973.2842004042573</v>
      </c>
      <c r="D775" s="63">
        <f t="shared" si="302"/>
        <v>3280.745400496648</v>
      </c>
      <c r="E775" s="71">
        <f t="shared" si="303"/>
        <v>6.5954204773791654</v>
      </c>
      <c r="G775" s="76">
        <f t="shared" si="304"/>
        <v>3.8196986032534234E-2</v>
      </c>
      <c r="H775" s="63">
        <f t="shared" si="305"/>
        <v>2967.6581408076163</v>
      </c>
      <c r="I775" s="63">
        <f t="shared" si="306"/>
        <v>3273.2340290678908</v>
      </c>
      <c r="J775" s="71">
        <f t="shared" si="307"/>
        <v>6.5576767492558501</v>
      </c>
      <c r="L775" s="76">
        <f t="shared" si="308"/>
        <v>3.5726152378762102E-2</v>
      </c>
      <c r="M775" s="63">
        <f t="shared" si="309"/>
        <v>2961.9611797728689</v>
      </c>
      <c r="N775" s="63">
        <f t="shared" si="310"/>
        <v>3265.6334749923471</v>
      </c>
      <c r="O775" s="71">
        <f t="shared" si="311"/>
        <v>6.5216275888348054</v>
      </c>
    </row>
    <row r="776" spans="1:15" ht="13.5" customHeight="1">
      <c r="A776" s="108">
        <v>500</v>
      </c>
      <c r="B776" s="83">
        <f t="shared" si="300"/>
        <v>4.4751419863880267E-2</v>
      </c>
      <c r="C776" s="63">
        <f t="shared" si="301"/>
        <v>3069.6984842942775</v>
      </c>
      <c r="D776" s="63">
        <f t="shared" si="302"/>
        <v>3405.3341332733794</v>
      </c>
      <c r="E776" s="71">
        <f t="shared" si="303"/>
        <v>6.7620457355220722</v>
      </c>
      <c r="G776" s="76">
        <f t="shared" si="304"/>
        <v>4.1769081691398278E-2</v>
      </c>
      <c r="H776" s="63">
        <f t="shared" si="305"/>
        <v>3065.2199413662779</v>
      </c>
      <c r="I776" s="63">
        <f t="shared" si="306"/>
        <v>3399.3725948974638</v>
      </c>
      <c r="J776" s="71">
        <f t="shared" si="307"/>
        <v>6.7263790788208322</v>
      </c>
      <c r="L776" s="76">
        <f t="shared" si="308"/>
        <v>3.9136526701422862E-2</v>
      </c>
      <c r="M776" s="63">
        <f t="shared" si="309"/>
        <v>3060.7044540511702</v>
      </c>
      <c r="N776" s="63">
        <f t="shared" si="310"/>
        <v>3393.3649310132637</v>
      </c>
      <c r="O776" s="71">
        <f t="shared" si="311"/>
        <v>6.6924648134582059</v>
      </c>
    </row>
    <row r="777" spans="1:15" ht="13.5" customHeight="1">
      <c r="A777" s="108">
        <v>550</v>
      </c>
      <c r="B777" s="83">
        <f t="shared" si="300"/>
        <v>4.8342849465539024E-2</v>
      </c>
      <c r="C777" s="63">
        <f t="shared" si="301"/>
        <v>3164.0930311822372</v>
      </c>
      <c r="D777" s="63">
        <f t="shared" si="302"/>
        <v>3526.6644021737793</v>
      </c>
      <c r="E777" s="71">
        <f t="shared" si="303"/>
        <v>6.9141239920011852</v>
      </c>
      <c r="G777" s="76">
        <f t="shared" si="304"/>
        <v>4.5172134438453145E-2</v>
      </c>
      <c r="H777" s="63">
        <f t="shared" si="305"/>
        <v>3160.3944328299999</v>
      </c>
      <c r="I777" s="63">
        <f t="shared" si="306"/>
        <v>3521.7715083376247</v>
      </c>
      <c r="J777" s="71">
        <f t="shared" si="307"/>
        <v>6.8797990023861688</v>
      </c>
      <c r="L777" s="76">
        <f t="shared" si="308"/>
        <v>4.2373882099659567E-2</v>
      </c>
      <c r="M777" s="63">
        <f t="shared" si="309"/>
        <v>3156.674862234288</v>
      </c>
      <c r="N777" s="63">
        <f t="shared" si="310"/>
        <v>3516.8528600813947</v>
      </c>
      <c r="O777" s="71">
        <f t="shared" si="311"/>
        <v>6.8472520288242835</v>
      </c>
    </row>
    <row r="778" spans="1:15" ht="13.5" customHeight="1">
      <c r="A778" s="108">
        <v>600</v>
      </c>
      <c r="B778" s="83">
        <f t="shared" si="300"/>
        <v>5.1823407683518334E-2</v>
      </c>
      <c r="C778" s="63">
        <f t="shared" si="301"/>
        <v>3257.8530736228208</v>
      </c>
      <c r="D778" s="63">
        <f t="shared" si="302"/>
        <v>3646.528631249208</v>
      </c>
      <c r="E778" s="71">
        <f t="shared" si="303"/>
        <v>7.055494339614202</v>
      </c>
      <c r="G778" s="76">
        <f t="shared" si="304"/>
        <v>4.8462529705564285E-2</v>
      </c>
      <c r="H778" s="63">
        <f t="shared" si="305"/>
        <v>3254.7224333067129</v>
      </c>
      <c r="I778" s="63">
        <f t="shared" si="306"/>
        <v>3642.4226709512268</v>
      </c>
      <c r="J778" s="71">
        <f t="shared" si="307"/>
        <v>7.0220987201947391</v>
      </c>
      <c r="L778" s="76">
        <f t="shared" si="308"/>
        <v>4.549675769307901E-2</v>
      </c>
      <c r="M778" s="63">
        <f t="shared" si="309"/>
        <v>3251.5789127800326</v>
      </c>
      <c r="N778" s="63">
        <f t="shared" si="310"/>
        <v>3638.301353171204</v>
      </c>
      <c r="O778" s="71">
        <f t="shared" si="311"/>
        <v>6.9904934168405255</v>
      </c>
    </row>
    <row r="779" spans="1:15" ht="13.5" customHeight="1">
      <c r="A779" s="108">
        <v>650</v>
      </c>
      <c r="B779" s="83">
        <f t="shared" si="300"/>
        <v>5.5225127609060065E-2</v>
      </c>
      <c r="C779" s="63">
        <f t="shared" si="301"/>
        <v>3351.7321272363947</v>
      </c>
      <c r="D779" s="63">
        <f t="shared" si="302"/>
        <v>3765.9205843043451</v>
      </c>
      <c r="E779" s="71">
        <f t="shared" si="303"/>
        <v>7.1884602882213429</v>
      </c>
      <c r="G779" s="76">
        <f t="shared" si="304"/>
        <v>5.1673199899993465E-2</v>
      </c>
      <c r="H779" s="63">
        <f t="shared" si="305"/>
        <v>3349.03431653491</v>
      </c>
      <c r="I779" s="63">
        <f t="shared" si="306"/>
        <v>3762.419915734858</v>
      </c>
      <c r="J779" s="71">
        <f t="shared" si="307"/>
        <v>7.1557395422915526</v>
      </c>
      <c r="L779" s="76">
        <f t="shared" si="308"/>
        <v>4.8539006271097702E-2</v>
      </c>
      <c r="M779" s="63">
        <f t="shared" si="309"/>
        <v>3346.328017299345</v>
      </c>
      <c r="N779" s="63">
        <f t="shared" si="310"/>
        <v>3758.9095706036751</v>
      </c>
      <c r="O779" s="71">
        <f t="shared" si="311"/>
        <v>7.1248154558670436</v>
      </c>
    </row>
    <row r="780" spans="1:15" ht="13.5" customHeight="1">
      <c r="A780" s="108">
        <v>700</v>
      </c>
      <c r="B780" s="83">
        <f t="shared" si="300"/>
        <v>5.856856750572928E-2</v>
      </c>
      <c r="C780" s="63">
        <f t="shared" si="301"/>
        <v>3446.1795089644756</v>
      </c>
      <c r="D780" s="63">
        <f t="shared" si="302"/>
        <v>3885.4437652574456</v>
      </c>
      <c r="E780" s="71">
        <f t="shared" si="303"/>
        <v>7.3145472225868211</v>
      </c>
      <c r="G780" s="76">
        <f t="shared" si="304"/>
        <v>5.4825118127901175E-2</v>
      </c>
      <c r="H780" s="63">
        <f t="shared" si="305"/>
        <v>3443.8214727266268</v>
      </c>
      <c r="I780" s="63">
        <f t="shared" si="306"/>
        <v>3882.4224177498363</v>
      </c>
      <c r="J780" s="71">
        <f t="shared" si="307"/>
        <v>7.2823326194223466</v>
      </c>
      <c r="L780" s="76">
        <f t="shared" si="308"/>
        <v>5.1522024225966502E-2</v>
      </c>
      <c r="M780" s="63">
        <f t="shared" si="309"/>
        <v>3441.457492653924</v>
      </c>
      <c r="N780" s="63">
        <f t="shared" si="310"/>
        <v>3879.3946985746393</v>
      </c>
      <c r="O780" s="71">
        <f t="shared" si="311"/>
        <v>7.251918169995724</v>
      </c>
    </row>
    <row r="781" spans="1:15" ht="13.5" customHeight="1">
      <c r="A781" s="108">
        <v>750</v>
      </c>
      <c r="B781" s="83">
        <f t="shared" si="300"/>
        <v>6.1867739198422249E-2</v>
      </c>
      <c r="C781" s="63">
        <f t="shared" si="301"/>
        <v>3541.484404202939</v>
      </c>
      <c r="D781" s="63">
        <f t="shared" si="302"/>
        <v>4005.4924481911053</v>
      </c>
      <c r="E781" s="71">
        <f t="shared" si="303"/>
        <v>7.4348407272230972</v>
      </c>
      <c r="G781" s="76">
        <f t="shared" si="304"/>
        <v>5.7932500391821996E-2</v>
      </c>
      <c r="H781" s="63">
        <f t="shared" si="305"/>
        <v>3539.3985410047617</v>
      </c>
      <c r="I781" s="63">
        <f t="shared" si="306"/>
        <v>4002.8585441393375</v>
      </c>
      <c r="J781" s="71">
        <f t="shared" si="307"/>
        <v>7.4030146975836058</v>
      </c>
      <c r="L781" s="76">
        <f t="shared" si="308"/>
        <v>5.4460235494364732E-2</v>
      </c>
      <c r="M781" s="63">
        <f t="shared" si="309"/>
        <v>3537.3083055094844</v>
      </c>
      <c r="N781" s="63">
        <f t="shared" si="310"/>
        <v>4000.2203072115844</v>
      </c>
      <c r="O781" s="71">
        <f t="shared" si="311"/>
        <v>7.3729908685249308</v>
      </c>
    </row>
    <row r="782" spans="1:15" ht="13.5" customHeight="1">
      <c r="A782" s="108">
        <v>800</v>
      </c>
      <c r="B782" s="83">
        <f t="shared" si="300"/>
        <v>6.5132591644072493E-2</v>
      </c>
      <c r="C782" s="63">
        <f t="shared" si="301"/>
        <v>3637.8460400285971</v>
      </c>
      <c r="D782" s="63">
        <f t="shared" si="302"/>
        <v>4126.340477359141</v>
      </c>
      <c r="E782" s="71">
        <f t="shared" si="303"/>
        <v>7.5501556478843339</v>
      </c>
      <c r="G782" s="76">
        <f t="shared" si="304"/>
        <v>6.1005401456747911E-2</v>
      </c>
      <c r="H782" s="63">
        <f t="shared" si="305"/>
        <v>3635.9815543647946</v>
      </c>
      <c r="I782" s="63">
        <f t="shared" si="306"/>
        <v>4124.0247660187779</v>
      </c>
      <c r="J782" s="71">
        <f t="shared" si="307"/>
        <v>7.5186334803781572</v>
      </c>
      <c r="L782" s="76">
        <f t="shared" si="308"/>
        <v>5.7363802592773787E-2</v>
      </c>
      <c r="M782" s="63">
        <f t="shared" si="309"/>
        <v>3634.1137415323551</v>
      </c>
      <c r="N782" s="63">
        <f t="shared" si="310"/>
        <v>4121.7060635709322</v>
      </c>
      <c r="O782" s="71">
        <f t="shared" si="311"/>
        <v>7.4889147957498023</v>
      </c>
    </row>
    <row r="783" spans="1:15" ht="13.5" customHeight="1">
      <c r="A783" s="108">
        <v>850</v>
      </c>
      <c r="B783" s="83">
        <f t="shared" si="300"/>
        <v>6.8371121743056068E-2</v>
      </c>
      <c r="C783" s="63">
        <f t="shared" si="301"/>
        <v>3735.3388085743591</v>
      </c>
      <c r="D783" s="63">
        <f t="shared" si="302"/>
        <v>4248.1222216472797</v>
      </c>
      <c r="E783" s="71">
        <f t="shared" si="303"/>
        <v>7.6610446059118749</v>
      </c>
      <c r="G783" s="76">
        <f t="shared" si="304"/>
        <v>6.4051805611991031E-2</v>
      </c>
      <c r="H783" s="63">
        <f t="shared" si="305"/>
        <v>3733.6512052506359</v>
      </c>
      <c r="I783" s="63">
        <f t="shared" si="306"/>
        <v>4246.0656501465646</v>
      </c>
      <c r="J783" s="71">
        <f t="shared" si="307"/>
        <v>7.6297584273922308</v>
      </c>
      <c r="L783" s="76">
        <f t="shared" si="308"/>
        <v>6.0240759329233735E-2</v>
      </c>
      <c r="M783" s="63">
        <f t="shared" si="309"/>
        <v>3731.9610678245481</v>
      </c>
      <c r="N783" s="63">
        <f t="shared" si="310"/>
        <v>4244.0075221230354</v>
      </c>
      <c r="O783" s="71">
        <f t="shared" si="311"/>
        <v>7.6002770466258447</v>
      </c>
    </row>
    <row r="784" spans="1:15" ht="13.5" customHeight="1">
      <c r="A784" s="108">
        <v>900</v>
      </c>
      <c r="B784" s="83">
        <f t="shared" si="300"/>
        <v>7.1587818911148224E-2</v>
      </c>
      <c r="C784" s="63">
        <f t="shared" si="301"/>
        <v>3834.178604745503</v>
      </c>
      <c r="D784" s="63">
        <f t="shared" si="302"/>
        <v>4371.0872465791144</v>
      </c>
      <c r="E784" s="71">
        <f t="shared" si="303"/>
        <v>7.7681560654871964</v>
      </c>
      <c r="G784" s="76">
        <f t="shared" si="304"/>
        <v>6.7076321619418275E-2</v>
      </c>
      <c r="H784" s="63">
        <f t="shared" si="305"/>
        <v>3832.6442336667001</v>
      </c>
      <c r="I784" s="63">
        <f t="shared" si="306"/>
        <v>4369.254806622047</v>
      </c>
      <c r="J784" s="71">
        <f t="shared" si="307"/>
        <v>7.7370652337083552</v>
      </c>
      <c r="L784" s="76">
        <f t="shared" si="308"/>
        <v>6.3095712084726086E-2</v>
      </c>
      <c r="M784" s="63">
        <f t="shared" si="309"/>
        <v>3831.1080740510756</v>
      </c>
      <c r="N784" s="63">
        <f t="shared" si="310"/>
        <v>4367.4216267712472</v>
      </c>
      <c r="O784" s="71">
        <f t="shared" si="311"/>
        <v>7.7077799121793475</v>
      </c>
    </row>
    <row r="785" spans="1:15" ht="13.5" customHeight="1">
      <c r="A785" s="108">
        <v>950</v>
      </c>
      <c r="B785" s="83">
        <f t="shared" si="300"/>
        <v>7.4786734124892965E-2</v>
      </c>
      <c r="C785" s="63">
        <f t="shared" si="301"/>
        <v>3934.4104522273392</v>
      </c>
      <c r="D785" s="63">
        <f t="shared" si="302"/>
        <v>4495.3109581640365</v>
      </c>
      <c r="E785" s="71">
        <f t="shared" si="303"/>
        <v>7.8718469727943203</v>
      </c>
      <c r="G785" s="76">
        <f t="shared" si="304"/>
        <v>7.0082998726957516E-2</v>
      </c>
      <c r="H785" s="63">
        <f t="shared" si="305"/>
        <v>3933.0087842001763</v>
      </c>
      <c r="I785" s="63">
        <f t="shared" si="306"/>
        <v>4493.6727740158367</v>
      </c>
      <c r="J785" s="71">
        <f t="shared" si="307"/>
        <v>7.8409183723038032</v>
      </c>
      <c r="L785" s="76">
        <f t="shared" si="308"/>
        <v>6.5932769705213223E-2</v>
      </c>
      <c r="M785" s="63">
        <f t="shared" si="309"/>
        <v>3931.6058353518692</v>
      </c>
      <c r="N785" s="63">
        <f t="shared" si="310"/>
        <v>4492.034377846182</v>
      </c>
      <c r="O785" s="71">
        <f t="shared" si="311"/>
        <v>7.8117957233653987</v>
      </c>
    </row>
    <row r="786" spans="1:15" ht="13.5" customHeight="1">
      <c r="A786" s="108">
        <v>1000</v>
      </c>
      <c r="B786" s="83">
        <f t="shared" si="300"/>
        <v>7.7970796914795221E-2</v>
      </c>
      <c r="C786" s="63">
        <f t="shared" si="301"/>
        <v>4036.061597033583</v>
      </c>
      <c r="D786" s="63">
        <f t="shared" si="302"/>
        <v>4620.8425738945471</v>
      </c>
      <c r="E786" s="71">
        <f t="shared" si="303"/>
        <v>7.9724310279190167</v>
      </c>
      <c r="G786" s="76">
        <f t="shared" si="304"/>
        <v>7.3074788018082218E-2</v>
      </c>
      <c r="H786" s="63">
        <f t="shared" si="305"/>
        <v>4034.7759571973857</v>
      </c>
      <c r="I786" s="63">
        <f t="shared" si="306"/>
        <v>4619.3742613420436</v>
      </c>
      <c r="J786" s="71">
        <f t="shared" si="307"/>
        <v>7.9416386034547566</v>
      </c>
      <c r="L786" s="76">
        <f t="shared" si="308"/>
        <v>6.8754904717758844E-2</v>
      </c>
      <c r="M786" s="63">
        <f t="shared" si="309"/>
        <v>4033.4893877750251</v>
      </c>
      <c r="N786" s="63">
        <f t="shared" si="310"/>
        <v>4617.9060778759749</v>
      </c>
      <c r="O786" s="71">
        <f t="shared" si="311"/>
        <v>7.9126524042695205</v>
      </c>
    </row>
    <row r="787" spans="1:15" ht="13.5" customHeight="1">
      <c r="A787" s="108">
        <v>1050</v>
      </c>
      <c r="B787" s="83">
        <f t="shared" si="300"/>
        <v>8.1142331781874633E-2</v>
      </c>
      <c r="C787" s="63">
        <f t="shared" si="301"/>
        <v>4139.1370906719767</v>
      </c>
      <c r="D787" s="63">
        <f t="shared" si="302"/>
        <v>4747.7045790360362</v>
      </c>
      <c r="E787" s="71">
        <f t="shared" si="303"/>
        <v>8.0701650390958211</v>
      </c>
      <c r="G787" s="76">
        <f t="shared" si="304"/>
        <v>7.6054027406924782E-2</v>
      </c>
      <c r="H787" s="63">
        <f t="shared" si="305"/>
        <v>4137.9537193694232</v>
      </c>
      <c r="I787" s="63">
        <f t="shared" si="306"/>
        <v>4746.3859386248205</v>
      </c>
      <c r="J787" s="71">
        <f t="shared" si="307"/>
        <v>8.0394879709628313</v>
      </c>
      <c r="L787" s="76">
        <f t="shared" si="308"/>
        <v>7.1564468360497499E-2</v>
      </c>
      <c r="M787" s="63">
        <f t="shared" si="309"/>
        <v>4136.7696650151365</v>
      </c>
      <c r="N787" s="63">
        <f t="shared" si="310"/>
        <v>4745.0676460793647</v>
      </c>
      <c r="O787" s="71">
        <f t="shared" si="311"/>
        <v>8.0106172969047265</v>
      </c>
    </row>
    <row r="788" spans="1:15" ht="13.5" customHeight="1">
      <c r="A788" s="108">
        <v>1100</v>
      </c>
      <c r="B788" s="83">
        <f t="shared" si="300"/>
        <v>8.4303209390027375E-2</v>
      </c>
      <c r="C788" s="63">
        <f t="shared" si="301"/>
        <v>4243.6256733396112</v>
      </c>
      <c r="D788" s="63">
        <f t="shared" si="302"/>
        <v>4875.8997437648168</v>
      </c>
      <c r="E788" s="71">
        <f t="shared" si="303"/>
        <v>8.1652625817983111</v>
      </c>
      <c r="G788" s="76">
        <f t="shared" si="304"/>
        <v>7.9022596007764997E-2</v>
      </c>
      <c r="H788" s="63">
        <f t="shared" si="305"/>
        <v>4242.5330660143763</v>
      </c>
      <c r="I788" s="63">
        <f t="shared" si="306"/>
        <v>4874.7138340764968</v>
      </c>
      <c r="J788" s="71">
        <f t="shared" si="307"/>
        <v>8.1346840145754751</v>
      </c>
      <c r="L788" s="76">
        <f t="shared" si="308"/>
        <v>7.4363348124904291E-2</v>
      </c>
      <c r="M788" s="63">
        <f t="shared" si="309"/>
        <v>4241.4399510180947</v>
      </c>
      <c r="N788" s="63">
        <f t="shared" si="310"/>
        <v>4873.5284100797817</v>
      </c>
      <c r="O788" s="71">
        <f t="shared" si="311"/>
        <v>8.1059119438226173</v>
      </c>
    </row>
    <row r="789" spans="1:15" ht="13.5" customHeight="1">
      <c r="A789" s="108">
        <v>1150</v>
      </c>
      <c r="B789" s="83">
        <f t="shared" si="300"/>
        <v>8.7454953405578989E-2</v>
      </c>
      <c r="C789" s="63">
        <f t="shared" si="301"/>
        <v>4349.5041244507056</v>
      </c>
      <c r="D789" s="63">
        <f t="shared" si="302"/>
        <v>5005.416274992549</v>
      </c>
      <c r="E789" s="71">
        <f t="shared" si="303"/>
        <v>8.2579038769794817</v>
      </c>
      <c r="G789" s="76">
        <f t="shared" si="304"/>
        <v>8.198202286155809E-2</v>
      </c>
      <c r="H789" s="63">
        <f t="shared" si="305"/>
        <v>4348.4925548244091</v>
      </c>
      <c r="I789" s="63">
        <f t="shared" si="306"/>
        <v>5004.348737716874</v>
      </c>
      <c r="J789" s="71">
        <f t="shared" si="307"/>
        <v>8.2274100106101677</v>
      </c>
      <c r="L789" s="76">
        <f t="shared" si="308"/>
        <v>7.7153078366002506E-2</v>
      </c>
      <c r="M789" s="63">
        <f t="shared" si="309"/>
        <v>4347.4806038506786</v>
      </c>
      <c r="N789" s="63">
        <f t="shared" si="310"/>
        <v>5003.2817699616999</v>
      </c>
      <c r="O789" s="71">
        <f t="shared" si="311"/>
        <v>8.1987227007676005</v>
      </c>
    </row>
    <row r="790" spans="1:15" ht="13.5" customHeight="1">
      <c r="A790" s="108">
        <v>1200</v>
      </c>
      <c r="B790" s="83">
        <f t="shared" si="300"/>
        <v>9.059881782557816E-2</v>
      </c>
      <c r="C790" s="63">
        <f t="shared" si="301"/>
        <v>4456.7405495484272</v>
      </c>
      <c r="D790" s="63">
        <f t="shared" si="302"/>
        <v>5136.231683240263</v>
      </c>
      <c r="E790" s="71">
        <f t="shared" si="303"/>
        <v>8.3482430739798428</v>
      </c>
      <c r="G790" s="76">
        <f t="shared" si="304"/>
        <v>8.4933565405917566E-2</v>
      </c>
      <c r="H790" s="63">
        <f t="shared" si="305"/>
        <v>4455.8017167585194</v>
      </c>
      <c r="I790" s="63">
        <f t="shared" si="306"/>
        <v>5135.2702400058597</v>
      </c>
      <c r="J790" s="71">
        <f t="shared" si="307"/>
        <v>8.3178224992614389</v>
      </c>
      <c r="L790" s="76">
        <f t="shared" si="308"/>
        <v>7.9934919911508695E-2</v>
      </c>
      <c r="M790" s="63">
        <f t="shared" si="309"/>
        <v>4454.8625946672446</v>
      </c>
      <c r="N790" s="63">
        <f t="shared" si="310"/>
        <v>5134.3094139150689</v>
      </c>
      <c r="O790" s="71">
        <f t="shared" si="311"/>
        <v>8.2892085140169947</v>
      </c>
    </row>
    <row r="791" spans="1:15" ht="13.5" customHeight="1">
      <c r="A791" s="108">
        <v>1250</v>
      </c>
      <c r="B791" s="83">
        <f t="shared" si="300"/>
        <v>9.3735844118247591E-2</v>
      </c>
      <c r="C791" s="63">
        <f t="shared" si="301"/>
        <v>4565.2969089828748</v>
      </c>
      <c r="D791" s="63">
        <f t="shared" si="302"/>
        <v>5268.3157398697322</v>
      </c>
      <c r="E791" s="71">
        <f t="shared" si="303"/>
        <v>8.4364137092119744</v>
      </c>
      <c r="G791" s="76">
        <f t="shared" si="304"/>
        <v>8.787826731804918E-2</v>
      </c>
      <c r="H791" s="63">
        <f t="shared" si="305"/>
        <v>4564.42367084336</v>
      </c>
      <c r="I791" s="63">
        <f t="shared" si="306"/>
        <v>5267.4498093877537</v>
      </c>
      <c r="J791" s="71">
        <f t="shared" si="307"/>
        <v>8.4060569124707403</v>
      </c>
      <c r="L791" s="76">
        <f t="shared" si="308"/>
        <v>8.2709918605294072E-2</v>
      </c>
      <c r="M791" s="63">
        <f t="shared" si="309"/>
        <v>4563.550211198175</v>
      </c>
      <c r="N791" s="63">
        <f t="shared" si="310"/>
        <v>5266.5845193431751</v>
      </c>
      <c r="O791" s="71">
        <f t="shared" si="311"/>
        <v>8.3775067207899827</v>
      </c>
    </row>
    <row r="792" spans="1:15" ht="13.5" customHeight="1">
      <c r="A792" s="108">
        <v>1300</v>
      </c>
      <c r="B792" s="83">
        <f t="shared" si="300"/>
        <v>9.6866904210553273E-2</v>
      </c>
      <c r="C792" s="63">
        <f t="shared" si="301"/>
        <v>4675.1309934124383</v>
      </c>
      <c r="D792" s="63">
        <f t="shared" si="302"/>
        <v>5401.632774991589</v>
      </c>
      <c r="E792" s="71">
        <f t="shared" si="303"/>
        <v>8.5225328563471194</v>
      </c>
      <c r="G792" s="76">
        <f t="shared" si="304"/>
        <v>9.0817001941194853E-2</v>
      </c>
      <c r="H792" s="63">
        <f t="shared" si="305"/>
        <v>4674.3171609893543</v>
      </c>
      <c r="I792" s="63">
        <f t="shared" si="306"/>
        <v>5400.8531765189127</v>
      </c>
      <c r="J792" s="71">
        <f t="shared" si="307"/>
        <v>8.4922318439663673</v>
      </c>
      <c r="L792" s="76">
        <f t="shared" si="308"/>
        <v>8.5478949171174948E-2</v>
      </c>
      <c r="M792" s="63">
        <f t="shared" si="309"/>
        <v>4673.503157499691</v>
      </c>
      <c r="N792" s="63">
        <f t="shared" si="310"/>
        <v>5400.0742254546785</v>
      </c>
      <c r="O792" s="71">
        <f t="shared" si="311"/>
        <v>8.4637374411723023</v>
      </c>
    </row>
    <row r="793" spans="1:15" ht="13.5" customHeight="1">
      <c r="A793" s="108">
        <v>1350</v>
      </c>
      <c r="B793" s="83">
        <f t="shared" si="300"/>
        <v>9.9992733336826053E-2</v>
      </c>
      <c r="C793" s="63">
        <f t="shared" si="301"/>
        <v>4786.197987632394</v>
      </c>
      <c r="D793" s="63">
        <f t="shared" si="302"/>
        <v>5536.1434876585899</v>
      </c>
      <c r="E793" s="71">
        <f t="shared" si="303"/>
        <v>8.6067043213476389</v>
      </c>
      <c r="G793" s="76">
        <f t="shared" si="304"/>
        <v>9.3750505411231949E-2</v>
      </c>
      <c r="H793" s="63">
        <f t="shared" si="305"/>
        <v>4785.4381644461946</v>
      </c>
      <c r="I793" s="63">
        <f t="shared" si="306"/>
        <v>5535.4422077360505</v>
      </c>
      <c r="J793" s="71">
        <f t="shared" si="307"/>
        <v>8.5764523309478644</v>
      </c>
      <c r="L793" s="76">
        <f t="shared" si="308"/>
        <v>8.8242748616286754E-2</v>
      </c>
      <c r="M793" s="63">
        <f t="shared" si="309"/>
        <v>4784.6782080744779</v>
      </c>
      <c r="N793" s="63">
        <f t="shared" si="310"/>
        <v>5534.7415713129158</v>
      </c>
      <c r="O793" s="71">
        <f t="shared" si="311"/>
        <v>8.5480069477029073</v>
      </c>
    </row>
    <row r="794" spans="1:15" ht="13.5" customHeight="1">
      <c r="A794" s="108">
        <v>1400</v>
      </c>
      <c r="B794" s="83">
        <f t="shared" si="300"/>
        <v>0.10311395548432307</v>
      </c>
      <c r="C794" s="63">
        <f t="shared" si="301"/>
        <v>4898.4517227500282</v>
      </c>
      <c r="D794" s="63">
        <f t="shared" si="302"/>
        <v>5671.8063888824499</v>
      </c>
      <c r="E794" s="71">
        <f t="shared" si="303"/>
        <v>8.6890211295569042</v>
      </c>
      <c r="G794" s="76">
        <f t="shared" si="304"/>
        <v>9.6679402280483009E-2</v>
      </c>
      <c r="H794" s="63">
        <f t="shared" si="305"/>
        <v>4897.7411771086818</v>
      </c>
      <c r="I794" s="63">
        <f t="shared" si="306"/>
        <v>5671.176395352546</v>
      </c>
      <c r="J794" s="71">
        <f t="shared" si="307"/>
        <v>8.6588124049580664</v>
      </c>
      <c r="L794" s="76">
        <f t="shared" si="308"/>
        <v>9.1001942032185396E-2</v>
      </c>
      <c r="M794" s="63">
        <f t="shared" si="309"/>
        <v>4897.0305269839537</v>
      </c>
      <c r="N794" s="63">
        <f t="shared" si="310"/>
        <v>5670.54703425753</v>
      </c>
      <c r="O794" s="71">
        <f t="shared" si="311"/>
        <v>8.6304102808089826</v>
      </c>
    </row>
    <row r="795" spans="1:15" ht="13.5" customHeight="1">
      <c r="A795" s="108">
        <v>1450</v>
      </c>
      <c r="B795" s="83">
        <f t="shared" si="300"/>
        <v>0.10623110334191559</v>
      </c>
      <c r="C795" s="63">
        <f t="shared" si="301"/>
        <v>5011.8456889040626</v>
      </c>
      <c r="D795" s="63">
        <f t="shared" si="302"/>
        <v>5808.578963968429</v>
      </c>
      <c r="E795" s="71">
        <f t="shared" si="303"/>
        <v>8.7695674809906254</v>
      </c>
      <c r="G795" s="76">
        <f t="shared" si="304"/>
        <v>9.9604225581953712E-2</v>
      </c>
      <c r="H795" s="63">
        <f t="shared" si="305"/>
        <v>5011.1802512712911</v>
      </c>
      <c r="I795" s="63">
        <f t="shared" si="306"/>
        <v>5808.0140559269212</v>
      </c>
      <c r="J795" s="71">
        <f t="shared" si="307"/>
        <v>8.739397094871963</v>
      </c>
      <c r="L795" s="76">
        <f t="shared" si="308"/>
        <v>9.3757062773871913E-2</v>
      </c>
      <c r="M795" s="63">
        <f t="shared" si="309"/>
        <v>5010.5147310838647</v>
      </c>
      <c r="N795" s="63">
        <f t="shared" si="310"/>
        <v>5807.4497646617756</v>
      </c>
      <c r="O795" s="71">
        <f t="shared" si="311"/>
        <v>8.7110332999866475</v>
      </c>
    </row>
    <row r="796" spans="1:15" ht="13.5" customHeight="1">
      <c r="A796" s="108">
        <v>1500</v>
      </c>
      <c r="B796" s="83">
        <f t="shared" si="300"/>
        <v>0.10934463410634862</v>
      </c>
      <c r="C796" s="63">
        <f t="shared" si="301"/>
        <v>5126.3338616099472</v>
      </c>
      <c r="D796" s="63">
        <f t="shared" si="302"/>
        <v>5946.4186174075612</v>
      </c>
      <c r="E796" s="71">
        <f t="shared" si="303"/>
        <v>8.84842030136255</v>
      </c>
      <c r="G796" s="76">
        <f t="shared" si="304"/>
        <v>0.10252543271121516</v>
      </c>
      <c r="H796" s="63">
        <f t="shared" si="305"/>
        <v>5125.7098411917723</v>
      </c>
      <c r="I796" s="63">
        <f t="shared" si="306"/>
        <v>5945.9133028814931</v>
      </c>
      <c r="J796" s="71">
        <f t="shared" si="307"/>
        <v>8.8182840140949921</v>
      </c>
      <c r="L796" s="76">
        <f t="shared" si="308"/>
        <v>9.6508568416681081E-2</v>
      </c>
      <c r="M796" s="63">
        <f t="shared" si="309"/>
        <v>5125.0857551042909</v>
      </c>
      <c r="N796" s="63">
        <f t="shared" si="310"/>
        <v>5945.40858664608</v>
      </c>
      <c r="O796" s="71">
        <f t="shared" si="311"/>
        <v>8.7899543074885322</v>
      </c>
    </row>
    <row r="797" spans="1:15" ht="13.5" customHeight="1">
      <c r="A797" s="108">
        <v>1550</v>
      </c>
      <c r="B797" s="83">
        <f t="shared" si="300"/>
        <v>0.11245494212550956</v>
      </c>
      <c r="C797" s="63">
        <f t="shared" si="301"/>
        <v>5241.8713813912209</v>
      </c>
      <c r="D797" s="63">
        <f t="shared" si="302"/>
        <v>6085.2834473325429</v>
      </c>
      <c r="E797" s="71">
        <f t="shared" si="303"/>
        <v>8.9256504824982343</v>
      </c>
      <c r="G797" s="76">
        <f t="shared" si="304"/>
        <v>0.10544341811956537</v>
      </c>
      <c r="H797" s="63">
        <f t="shared" si="305"/>
        <v>5241.2854976839426</v>
      </c>
      <c r="I797" s="63">
        <f t="shared" si="306"/>
        <v>6084.832842640466</v>
      </c>
      <c r="J797" s="71">
        <f t="shared" si="307"/>
        <v>8.8955446287529014</v>
      </c>
      <c r="L797" s="76">
        <f t="shared" si="308"/>
        <v>9.9256853498836631E-2</v>
      </c>
      <c r="M797" s="63">
        <f t="shared" si="309"/>
        <v>5240.6995614055695</v>
      </c>
      <c r="N797" s="63">
        <f t="shared" si="310"/>
        <v>6084.3828161456804</v>
      </c>
      <c r="O797" s="71">
        <f t="shared" si="311"/>
        <v>8.8672453444949397</v>
      </c>
    </row>
    <row r="798" spans="1:15" ht="13.5" customHeight="1">
      <c r="A798" s="109">
        <v>1600</v>
      </c>
      <c r="B798" s="76">
        <f t="shared" si="300"/>
        <v>0.11556236909814926</v>
      </c>
      <c r="C798" s="63">
        <f t="shared" si="301"/>
        <v>5358.4151167517521</v>
      </c>
      <c r="D798" s="63">
        <f t="shared" si="302"/>
        <v>6225.132884987871</v>
      </c>
      <c r="E798" s="71">
        <f t="shared" si="303"/>
        <v>9.0013238817839749</v>
      </c>
      <c r="G798" s="76">
        <f t="shared" si="304"/>
        <v>0.10835852354688498</v>
      </c>
      <c r="H798" s="63">
        <f t="shared" si="305"/>
        <v>5357.8644428837279</v>
      </c>
      <c r="I798" s="63">
        <f t="shared" si="306"/>
        <v>6224.7326312588066</v>
      </c>
      <c r="J798" s="71">
        <f t="shared" si="307"/>
        <v>8.9712452787077854</v>
      </c>
      <c r="L798" s="76">
        <f t="shared" si="308"/>
        <v>0.10200225978703449</v>
      </c>
      <c r="M798" s="63">
        <f t="shared" si="309"/>
        <v>5357.3137266761951</v>
      </c>
      <c r="N798" s="63">
        <f t="shared" si="310"/>
        <v>6224.3329348659881</v>
      </c>
      <c r="O798" s="71">
        <f t="shared" si="311"/>
        <v>8.9429732338312906</v>
      </c>
    </row>
    <row r="799" spans="1:15" ht="3" customHeight="1" thickBot="1">
      <c r="A799" s="86"/>
      <c r="B799" s="85"/>
      <c r="C799" s="85"/>
      <c r="D799" s="85"/>
      <c r="E799" s="85"/>
      <c r="G799" s="85"/>
      <c r="H799" s="85"/>
      <c r="I799" s="85"/>
      <c r="J799" s="85"/>
      <c r="L799" s="122"/>
      <c r="M799" s="122"/>
      <c r="N799" s="122"/>
      <c r="O799" s="122"/>
    </row>
    <row r="800" spans="1:15" ht="13.5" customHeight="1" thickBot="1">
      <c r="A800" s="69"/>
      <c r="B800" s="66" t="s">
        <v>274</v>
      </c>
      <c r="C800" s="67">
        <v>9000</v>
      </c>
      <c r="D800" s="66" t="s">
        <v>275</v>
      </c>
      <c r="E800" s="70">
        <f>Tsat_p(C800/100)</f>
        <v>303.34680497481475</v>
      </c>
      <c r="G800" s="74" t="s">
        <v>274</v>
      </c>
      <c r="H800" s="67">
        <v>9500</v>
      </c>
      <c r="I800" s="66" t="s">
        <v>275</v>
      </c>
      <c r="J800" s="70">
        <f>Tsat_p(H800/100)</f>
        <v>307.25084640169609</v>
      </c>
      <c r="L800" s="126"/>
      <c r="M800" s="127"/>
      <c r="N800" s="126"/>
      <c r="O800" s="128"/>
    </row>
    <row r="801" spans="1:15" ht="13.5" customHeight="1" thickBot="1">
      <c r="A801" s="111" t="s">
        <v>276</v>
      </c>
      <c r="B801" s="110">
        <f>vV_p(C800/100)</f>
        <v>2.0492923291769747E-2</v>
      </c>
      <c r="C801" s="68">
        <f>uV_p(C800/100)</f>
        <v>2558.4456359031269</v>
      </c>
      <c r="D801" s="68">
        <f>hV_p(C800/100)</f>
        <v>2742.881945529055</v>
      </c>
      <c r="E801" s="78">
        <f>sV_p(C800/100)</f>
        <v>5.6790103735882189</v>
      </c>
      <c r="G801" s="75">
        <f>vV_p(H800/100)</f>
        <v>1.9202566570847568E-2</v>
      </c>
      <c r="H801" s="68">
        <f>uV_p(H800/100)</f>
        <v>2551.9604495214403</v>
      </c>
      <c r="I801" s="68">
        <f>hV_p(H800/100)</f>
        <v>2734.3848319444919</v>
      </c>
      <c r="J801" s="78">
        <f>sV_p(H800/100)</f>
        <v>5.6471747313916776</v>
      </c>
      <c r="L801" s="130"/>
      <c r="M801" s="123"/>
      <c r="N801" s="123"/>
      <c r="O801" s="124"/>
    </row>
    <row r="802" spans="1:15" ht="13.5" customHeight="1">
      <c r="A802" s="108">
        <v>350</v>
      </c>
      <c r="B802" s="83">
        <f>v_pT($C$800/100,$A802)</f>
        <v>2.5818383836301795E-2</v>
      </c>
      <c r="C802" s="63">
        <f>u_pT($C$800/100,$A802)</f>
        <v>2724.853194503648</v>
      </c>
      <c r="D802" s="63">
        <f>h_pt($C$800/100,$A802)</f>
        <v>2957.2186490303643</v>
      </c>
      <c r="E802" s="71">
        <f>s_pT($C$800/100,$A802)</f>
        <v>6.0378070436793907</v>
      </c>
      <c r="G802" s="76">
        <f>v_pT($H$800/100,$A802)</f>
        <v>2.4048398936729665E-2</v>
      </c>
      <c r="H802" s="63">
        <f>u_pT($H$800/100,$A802)</f>
        <v>2712.4579982357591</v>
      </c>
      <c r="I802" s="63">
        <f>h_pt($H$800/100,$A802)</f>
        <v>2940.9177881346909</v>
      </c>
      <c r="J802" s="71">
        <f>s_pT($H$800/100,$A802)</f>
        <v>5.9916541864257562</v>
      </c>
      <c r="L802" s="83"/>
      <c r="M802" s="125"/>
      <c r="N802" s="125"/>
      <c r="O802" s="119"/>
    </row>
    <row r="803" spans="1:15" ht="13.5" customHeight="1">
      <c r="A803" s="108">
        <v>400</v>
      </c>
      <c r="B803" s="83">
        <f t="shared" ref="B803:B827" si="312">v_pT($C$800/100,$A803)</f>
        <v>2.9963456736972996E-2</v>
      </c>
      <c r="C803" s="63">
        <f t="shared" ref="C803:C827" si="313">u_pT($C$800/100,$A803)</f>
        <v>2849.0815218894677</v>
      </c>
      <c r="D803" s="63">
        <f t="shared" ref="D803:D827" si="314">h_pt($C$800/100,$A803)</f>
        <v>3118.7526325222243</v>
      </c>
      <c r="E803" s="71">
        <f t="shared" ref="E803:E827" si="315">s_pT($C$800/100,$A803)</f>
        <v>6.2874910870755549</v>
      </c>
      <c r="G803" s="76">
        <f t="shared" ref="G803:G827" si="316">v_pT($H$800/100,$A803)</f>
        <v>2.8110907384595613E-2</v>
      </c>
      <c r="H803" s="63">
        <f t="shared" ref="H803:H827" si="317">u_pT($H$800/100,$A803)</f>
        <v>2841.1164924510167</v>
      </c>
      <c r="I803" s="63">
        <f t="shared" ref="I803:I827" si="318">h_pt($H$800/100,$A803)</f>
        <v>3108.1701126046755</v>
      </c>
      <c r="J803" s="71">
        <f t="shared" ref="J803:J827" si="319">s_pT($H$800/100,$A803)</f>
        <v>6.250214171182197</v>
      </c>
      <c r="L803" s="83"/>
      <c r="M803" s="125"/>
      <c r="N803" s="125"/>
      <c r="O803" s="119"/>
    </row>
    <row r="804" spans="1:15" ht="13.5" customHeight="1">
      <c r="A804" s="108">
        <v>450</v>
      </c>
      <c r="B804" s="83">
        <f t="shared" si="312"/>
        <v>3.3527799341264646E-2</v>
      </c>
      <c r="C804" s="63">
        <f t="shared" si="313"/>
        <v>2956.1916632546618</v>
      </c>
      <c r="D804" s="63">
        <f t="shared" si="314"/>
        <v>3257.9418573260436</v>
      </c>
      <c r="E804" s="71">
        <f t="shared" si="315"/>
        <v>6.48706391019752</v>
      </c>
      <c r="G804" s="76">
        <f t="shared" si="316"/>
        <v>3.1558881120346584E-2</v>
      </c>
      <c r="H804" s="63">
        <f t="shared" si="317"/>
        <v>2950.3479346104295</v>
      </c>
      <c r="I804" s="63">
        <f t="shared" si="318"/>
        <v>3250.1573052537224</v>
      </c>
      <c r="J804" s="71">
        <f t="shared" si="319"/>
        <v>6.4538101776350887</v>
      </c>
      <c r="L804" s="83"/>
      <c r="M804" s="125"/>
      <c r="N804" s="125"/>
      <c r="O804" s="119"/>
    </row>
    <row r="805" spans="1:15" ht="13.5" customHeight="1">
      <c r="A805" s="108">
        <v>500</v>
      </c>
      <c r="B805" s="83">
        <f t="shared" si="312"/>
        <v>3.6795454580184093E-2</v>
      </c>
      <c r="C805" s="63">
        <f t="shared" si="313"/>
        <v>3056.1513617564306</v>
      </c>
      <c r="D805" s="63">
        <f t="shared" si="314"/>
        <v>3387.3104529780876</v>
      </c>
      <c r="E805" s="71">
        <f t="shared" si="315"/>
        <v>6.6600954575965581</v>
      </c>
      <c r="G805" s="76">
        <f t="shared" si="316"/>
        <v>3.4699839809494683E-2</v>
      </c>
      <c r="H805" s="63">
        <f t="shared" si="317"/>
        <v>3051.560022478357</v>
      </c>
      <c r="I805" s="63">
        <f t="shared" si="318"/>
        <v>3381.2085006685561</v>
      </c>
      <c r="J805" s="71">
        <f t="shared" si="319"/>
        <v>6.6290971048597589</v>
      </c>
      <c r="L805" s="83"/>
      <c r="M805" s="125"/>
      <c r="N805" s="125"/>
      <c r="O805" s="119"/>
    </row>
    <row r="806" spans="1:15" ht="13.5" customHeight="1">
      <c r="A806" s="108">
        <v>550</v>
      </c>
      <c r="B806" s="83">
        <f t="shared" si="312"/>
        <v>3.9886018884860396E-2</v>
      </c>
      <c r="C806" s="63">
        <f t="shared" si="313"/>
        <v>3152.9340335379188</v>
      </c>
      <c r="D806" s="63">
        <f t="shared" si="314"/>
        <v>3511.9082035016618</v>
      </c>
      <c r="E806" s="71">
        <f t="shared" si="315"/>
        <v>6.8162761368679856</v>
      </c>
      <c r="G806" s="76">
        <f t="shared" si="316"/>
        <v>3.7659539861111341E-2</v>
      </c>
      <c r="H806" s="63">
        <f t="shared" si="317"/>
        <v>3149.1716727164921</v>
      </c>
      <c r="I806" s="63">
        <f t="shared" si="318"/>
        <v>3506.9373013970499</v>
      </c>
      <c r="J806" s="71">
        <f t="shared" si="319"/>
        <v>6.7866979527149267</v>
      </c>
      <c r="L806" s="83"/>
      <c r="M806" s="125"/>
      <c r="N806" s="125"/>
      <c r="O806" s="119"/>
    </row>
    <row r="807" spans="1:15" ht="13.5" customHeight="1">
      <c r="A807" s="108">
        <v>600</v>
      </c>
      <c r="B807" s="83">
        <f t="shared" si="312"/>
        <v>4.2860246081921315E-2</v>
      </c>
      <c r="C807" s="63">
        <f t="shared" si="313"/>
        <v>3248.4223948974341</v>
      </c>
      <c r="D807" s="63">
        <f t="shared" si="314"/>
        <v>3634.1646096347254</v>
      </c>
      <c r="E807" s="71">
        <f t="shared" si="315"/>
        <v>6.9604717148890929</v>
      </c>
      <c r="G807" s="76">
        <f t="shared" si="316"/>
        <v>4.0501011755796165E-2</v>
      </c>
      <c r="H807" s="63">
        <f t="shared" si="317"/>
        <v>3245.2527691791515</v>
      </c>
      <c r="I807" s="63">
        <f t="shared" si="318"/>
        <v>3630.0123808592152</v>
      </c>
      <c r="J807" s="71">
        <f t="shared" si="319"/>
        <v>6.9318604509674744</v>
      </c>
      <c r="L807" s="83"/>
      <c r="M807" s="125"/>
      <c r="N807" s="125"/>
      <c r="O807" s="119"/>
    </row>
    <row r="808" spans="1:15" ht="13.5" customHeight="1">
      <c r="A808" s="108">
        <v>650</v>
      </c>
      <c r="B808" s="83">
        <f t="shared" si="312"/>
        <v>4.5752929847327276E-2</v>
      </c>
      <c r="C808" s="63">
        <f t="shared" si="313"/>
        <v>3343.6131971443447</v>
      </c>
      <c r="D808" s="63">
        <f t="shared" si="314"/>
        <v>3755.3895657702901</v>
      </c>
      <c r="E808" s="71">
        <f t="shared" si="315"/>
        <v>7.0954814094271059</v>
      </c>
      <c r="G808" s="76">
        <f t="shared" si="316"/>
        <v>4.326001002072076E-2</v>
      </c>
      <c r="H808" s="63">
        <f t="shared" si="317"/>
        <v>3340.8898272657384</v>
      </c>
      <c r="I808" s="63">
        <f t="shared" si="318"/>
        <v>3751.859922462585</v>
      </c>
      <c r="J808" s="71">
        <f t="shared" si="319"/>
        <v>7.0675643298013915</v>
      </c>
      <c r="L808" s="83"/>
      <c r="M808" s="125"/>
      <c r="N808" s="125"/>
      <c r="O808" s="119"/>
    </row>
    <row r="809" spans="1:15" ht="13.5" customHeight="1">
      <c r="A809" s="108">
        <v>700</v>
      </c>
      <c r="B809" s="83">
        <f t="shared" si="312"/>
        <v>4.8585897984392515E-2</v>
      </c>
      <c r="C809" s="63">
        <f t="shared" si="313"/>
        <v>3439.0875829157117</v>
      </c>
      <c r="D809" s="63">
        <f t="shared" si="314"/>
        <v>3876.360664775244</v>
      </c>
      <c r="E809" s="71">
        <f t="shared" si="315"/>
        <v>7.223097297318132</v>
      </c>
      <c r="G809" s="76">
        <f t="shared" si="316"/>
        <v>4.5958801674077447E-2</v>
      </c>
      <c r="H809" s="63">
        <f t="shared" si="317"/>
        <v>3436.7117592973063</v>
      </c>
      <c r="I809" s="63">
        <f t="shared" si="318"/>
        <v>3873.3203752010422</v>
      </c>
      <c r="J809" s="71">
        <f t="shared" si="319"/>
        <v>7.1956969680415694</v>
      </c>
      <c r="L809" s="83"/>
      <c r="M809" s="125"/>
      <c r="N809" s="125"/>
      <c r="O809" s="119"/>
    </row>
    <row r="810" spans="1:15" ht="13.5" customHeight="1">
      <c r="A810" s="108">
        <v>750</v>
      </c>
      <c r="B810" s="83">
        <f t="shared" si="312"/>
        <v>5.1373785952824373E-2</v>
      </c>
      <c r="C810" s="63">
        <f t="shared" si="313"/>
        <v>3535.2137381642938</v>
      </c>
      <c r="D810" s="63">
        <f t="shared" si="314"/>
        <v>3997.5778117397131</v>
      </c>
      <c r="E810" s="71">
        <f t="shared" si="315"/>
        <v>7.3445626804539446</v>
      </c>
      <c r="G810" s="76">
        <f t="shared" si="316"/>
        <v>4.8612237119172556E-2</v>
      </c>
      <c r="H810" s="63">
        <f t="shared" si="317"/>
        <v>3533.1148797962364</v>
      </c>
      <c r="I810" s="63">
        <f t="shared" si="318"/>
        <v>3994.9311324283763</v>
      </c>
      <c r="J810" s="71">
        <f t="shared" si="319"/>
        <v>7.3175571159782917</v>
      </c>
      <c r="L810" s="83"/>
      <c r="M810" s="125"/>
      <c r="N810" s="125"/>
      <c r="O810" s="119"/>
    </row>
    <row r="811" spans="1:15" ht="13.5" customHeight="1">
      <c r="A811" s="108">
        <v>800</v>
      </c>
      <c r="B811" s="83">
        <f t="shared" si="312"/>
        <v>5.4126865861052184E-2</v>
      </c>
      <c r="C811" s="63">
        <f t="shared" si="313"/>
        <v>3632.2426548138505</v>
      </c>
      <c r="D811" s="63">
        <f t="shared" si="314"/>
        <v>4119.3844475633205</v>
      </c>
      <c r="E811" s="71">
        <f t="shared" si="315"/>
        <v>7.4607930375189859</v>
      </c>
      <c r="G811" s="76">
        <f t="shared" si="316"/>
        <v>5.1230699794115341E-2</v>
      </c>
      <c r="H811" s="63">
        <f t="shared" si="317"/>
        <v>3630.3683472406306</v>
      </c>
      <c r="I811" s="63">
        <f t="shared" si="318"/>
        <v>4117.059995284726</v>
      </c>
      <c r="J811" s="71">
        <f t="shared" si="319"/>
        <v>7.4340951908007602</v>
      </c>
      <c r="L811" s="83"/>
      <c r="M811" s="125"/>
      <c r="N811" s="125"/>
      <c r="O811" s="119"/>
    </row>
    <row r="812" spans="1:15" ht="13.5" customHeight="1">
      <c r="A812" s="108">
        <v>850</v>
      </c>
      <c r="B812" s="83">
        <f t="shared" si="312"/>
        <v>5.6853283070127339E-2</v>
      </c>
      <c r="C812" s="63">
        <f t="shared" si="313"/>
        <v>3730.2683962960955</v>
      </c>
      <c r="D812" s="63">
        <f t="shared" si="314"/>
        <v>4241.9479439272418</v>
      </c>
      <c r="E812" s="71">
        <f t="shared" si="315"/>
        <v>7.5723939055435441</v>
      </c>
      <c r="G812" s="76">
        <f t="shared" si="316"/>
        <v>5.3822508552048003E-2</v>
      </c>
      <c r="H812" s="63">
        <f t="shared" si="317"/>
        <v>3728.5731906652782</v>
      </c>
      <c r="I812" s="63">
        <f t="shared" si="318"/>
        <v>4239.8870219097344</v>
      </c>
      <c r="J812" s="71">
        <f t="shared" si="319"/>
        <v>7.5459359879110375</v>
      </c>
      <c r="L812" s="83"/>
      <c r="M812" s="125"/>
      <c r="N812" s="125"/>
      <c r="O812" s="119"/>
    </row>
    <row r="813" spans="1:15" ht="13.5" customHeight="1">
      <c r="A813" s="108">
        <v>900</v>
      </c>
      <c r="B813" s="83">
        <f t="shared" si="312"/>
        <v>5.9557519845159904E-2</v>
      </c>
      <c r="C813" s="63">
        <f t="shared" si="313"/>
        <v>3829.5701258986269</v>
      </c>
      <c r="D813" s="63">
        <f t="shared" si="314"/>
        <v>4365.5878045050658</v>
      </c>
      <c r="E813" s="71">
        <f t="shared" si="315"/>
        <v>7.6800935350987212</v>
      </c>
      <c r="G813" s="76">
        <f t="shared" si="316"/>
        <v>5.6391899799210415E-2</v>
      </c>
      <c r="H813" s="63">
        <f t="shared" si="317"/>
        <v>3828.0303892093548</v>
      </c>
      <c r="I813" s="63">
        <f t="shared" si="318"/>
        <v>4363.7534373018534</v>
      </c>
      <c r="J813" s="71">
        <f t="shared" si="319"/>
        <v>7.6538330784999165</v>
      </c>
      <c r="L813" s="83"/>
      <c r="M813" s="125"/>
      <c r="N813" s="125"/>
      <c r="O813" s="119"/>
    </row>
    <row r="814" spans="1:15" ht="13.5" customHeight="1">
      <c r="A814" s="108">
        <v>950</v>
      </c>
      <c r="B814" s="83">
        <f t="shared" si="312"/>
        <v>6.224380596049342E-2</v>
      </c>
      <c r="C814" s="63">
        <f t="shared" si="313"/>
        <v>3930.2016056824173</v>
      </c>
      <c r="D814" s="63">
        <f t="shared" si="314"/>
        <v>4490.395859326859</v>
      </c>
      <c r="E814" s="71">
        <f t="shared" si="315"/>
        <v>7.7842724536583638</v>
      </c>
      <c r="G814" s="76">
        <f t="shared" si="316"/>
        <v>5.8943285572403373E-2</v>
      </c>
      <c r="H814" s="63">
        <f t="shared" si="317"/>
        <v>3928.7960951918212</v>
      </c>
      <c r="I814" s="63">
        <f t="shared" si="318"/>
        <v>4488.7573081296541</v>
      </c>
      <c r="J814" s="71">
        <f t="shared" si="319"/>
        <v>7.7581755326968347</v>
      </c>
      <c r="L814" s="83"/>
      <c r="M814" s="125"/>
      <c r="N814" s="125"/>
      <c r="O814" s="119"/>
    </row>
    <row r="815" spans="1:15" ht="13.5" customHeight="1">
      <c r="A815" s="108">
        <v>1000</v>
      </c>
      <c r="B815" s="83">
        <f t="shared" si="312"/>
        <v>6.4915135277403571E-2</v>
      </c>
      <c r="C815" s="63">
        <f t="shared" si="313"/>
        <v>4032.2018887664999</v>
      </c>
      <c r="D815" s="63">
        <f t="shared" si="314"/>
        <v>4616.4381062631319</v>
      </c>
      <c r="E815" s="71">
        <f t="shared" si="315"/>
        <v>7.8852658525074117</v>
      </c>
      <c r="G815" s="76">
        <f t="shared" si="316"/>
        <v>6.1479680957736184E-2</v>
      </c>
      <c r="H815" s="63">
        <f t="shared" si="317"/>
        <v>4030.9134601718129</v>
      </c>
      <c r="I815" s="63">
        <f t="shared" si="318"/>
        <v>4614.9704292703072</v>
      </c>
      <c r="J815" s="71">
        <f t="shared" si="319"/>
        <v>7.8593059121474269</v>
      </c>
      <c r="L815" s="83"/>
      <c r="M815" s="125"/>
      <c r="N815" s="125"/>
      <c r="O815" s="119"/>
    </row>
    <row r="816" spans="1:15" ht="13.5" customHeight="1">
      <c r="A816" s="108">
        <v>1050</v>
      </c>
      <c r="B816" s="83">
        <f t="shared" si="312"/>
        <v>6.7573872268916285E-2</v>
      </c>
      <c r="C816" s="63">
        <f t="shared" si="313"/>
        <v>4135.5849276091185</v>
      </c>
      <c r="D816" s="63">
        <f t="shared" si="314"/>
        <v>4743.7497780293652</v>
      </c>
      <c r="E816" s="71">
        <f t="shared" si="315"/>
        <v>7.9833464343357035</v>
      </c>
      <c r="G816" s="76">
        <f t="shared" si="316"/>
        <v>6.4003463574015512E-2</v>
      </c>
      <c r="H816" s="63">
        <f t="shared" si="317"/>
        <v>4134.3995071513691</v>
      </c>
      <c r="I816" s="63">
        <f t="shared" si="318"/>
        <v>4742.4324111045171</v>
      </c>
      <c r="J816" s="71">
        <f t="shared" si="319"/>
        <v>7.9575023425048483</v>
      </c>
      <c r="L816" s="83"/>
      <c r="M816" s="125"/>
      <c r="N816" s="125"/>
      <c r="O816" s="119"/>
    </row>
    <row r="817" spans="1:15" ht="13.5" customHeight="1">
      <c r="A817" s="108">
        <v>1100</v>
      </c>
      <c r="B817" s="83">
        <f t="shared" si="312"/>
        <v>7.0221912730513869E-2</v>
      </c>
      <c r="C817" s="63">
        <f t="shared" si="313"/>
        <v>4240.3463283507663</v>
      </c>
      <c r="D817" s="63">
        <f t="shared" si="314"/>
        <v>4872.3435429253905</v>
      </c>
      <c r="E817" s="71">
        <f t="shared" si="315"/>
        <v>8.0787397828880003</v>
      </c>
      <c r="G817" s="76">
        <f t="shared" si="316"/>
        <v>6.651653744754267E-2</v>
      </c>
      <c r="H817" s="63">
        <f t="shared" si="317"/>
        <v>4239.2521980123902</v>
      </c>
      <c r="I817" s="63">
        <f t="shared" si="318"/>
        <v>4871.1593037640459</v>
      </c>
      <c r="J817" s="71">
        <f t="shared" si="319"/>
        <v>8.0529944869547805</v>
      </c>
      <c r="L817" s="83"/>
      <c r="M817" s="125"/>
      <c r="N817" s="125"/>
      <c r="O817" s="119"/>
    </row>
    <row r="818" spans="1:15" ht="13.5" customHeight="1">
      <c r="A818" s="108">
        <v>1150</v>
      </c>
      <c r="B818" s="83">
        <f t="shared" si="312"/>
        <v>7.2860796270725961E-2</v>
      </c>
      <c r="C818" s="63">
        <f t="shared" si="313"/>
        <v>4346.468271529513</v>
      </c>
      <c r="D818" s="63">
        <f t="shared" si="314"/>
        <v>5002.2154379660469</v>
      </c>
      <c r="E818" s="71">
        <f t="shared" si="315"/>
        <v>8.171635357285556</v>
      </c>
      <c r="G818" s="76">
        <f t="shared" si="316"/>
        <v>6.9020447379791933E-2</v>
      </c>
      <c r="H818" s="63">
        <f t="shared" si="317"/>
        <v>4345.4555578609143</v>
      </c>
      <c r="I818" s="63">
        <f t="shared" si="318"/>
        <v>5001.1498079689372</v>
      </c>
      <c r="J818" s="71">
        <f t="shared" si="319"/>
        <v>8.1459749318326864</v>
      </c>
      <c r="L818" s="83"/>
      <c r="M818" s="125"/>
      <c r="N818" s="125"/>
      <c r="O818" s="119"/>
    </row>
    <row r="819" spans="1:15" ht="13.5" customHeight="1">
      <c r="A819" s="108">
        <v>1200</v>
      </c>
      <c r="B819" s="83">
        <f t="shared" si="312"/>
        <v>7.5491787056910412E-2</v>
      </c>
      <c r="C819" s="63">
        <f t="shared" si="313"/>
        <v>4453.9231832746045</v>
      </c>
      <c r="D819" s="63">
        <f t="shared" si="314"/>
        <v>5133.3492667867977</v>
      </c>
      <c r="E819" s="71">
        <f t="shared" si="315"/>
        <v>8.2621945250268229</v>
      </c>
      <c r="G819" s="76">
        <f t="shared" si="316"/>
        <v>7.1516460827300718E-2</v>
      </c>
      <c r="H819" s="63">
        <f t="shared" si="317"/>
        <v>4452.9834825805965</v>
      </c>
      <c r="I819" s="63">
        <f t="shared" si="318"/>
        <v>5132.3898604399537</v>
      </c>
      <c r="J819" s="71">
        <f t="shared" si="319"/>
        <v>8.2366074809061125</v>
      </c>
      <c r="L819" s="83"/>
      <c r="M819" s="125"/>
      <c r="N819" s="125"/>
      <c r="O819" s="119"/>
    </row>
    <row r="820" spans="1:15" ht="13.5" customHeight="1">
      <c r="A820" s="108">
        <v>1250</v>
      </c>
      <c r="B820" s="83">
        <f t="shared" si="312"/>
        <v>7.8115933057286188E-2</v>
      </c>
      <c r="C820" s="63">
        <f t="shared" si="313"/>
        <v>4562.6765300473198</v>
      </c>
      <c r="D820" s="63">
        <f t="shared" si="314"/>
        <v>5265.7199275628964</v>
      </c>
      <c r="E820" s="71">
        <f t="shared" si="315"/>
        <v>8.3505565382843923</v>
      </c>
      <c r="G820" s="76">
        <f t="shared" si="316"/>
        <v>7.4005627840318097E-2</v>
      </c>
      <c r="H820" s="63">
        <f t="shared" si="317"/>
        <v>4561.8026273907972</v>
      </c>
      <c r="I820" s="63">
        <f t="shared" si="318"/>
        <v>5264.8560918738194</v>
      </c>
      <c r="J820" s="71">
        <f t="shared" si="319"/>
        <v>8.3250333109035513</v>
      </c>
      <c r="L820" s="83"/>
      <c r="M820" s="125"/>
      <c r="N820" s="125"/>
      <c r="O820" s="119"/>
    </row>
    <row r="821" spans="1:15" ht="13.5" customHeight="1">
      <c r="A821" s="108">
        <v>1300</v>
      </c>
      <c r="B821" s="83">
        <f t="shared" si="312"/>
        <v>8.0734110340542675E-2</v>
      </c>
      <c r="C821" s="63">
        <f t="shared" si="313"/>
        <v>4672.6889829434504</v>
      </c>
      <c r="D821" s="63">
        <f t="shared" si="314"/>
        <v>5399.2959760083349</v>
      </c>
      <c r="E821" s="71">
        <f t="shared" si="315"/>
        <v>8.4368430497421762</v>
      </c>
      <c r="G821" s="76">
        <f t="shared" si="316"/>
        <v>7.6488825796705115E-2</v>
      </c>
      <c r="H821" s="63">
        <f t="shared" si="317"/>
        <v>4671.8746373206304</v>
      </c>
      <c r="I821" s="63">
        <f t="shared" si="318"/>
        <v>5398.5184823893296</v>
      </c>
      <c r="J821" s="71">
        <f t="shared" si="319"/>
        <v>8.4113756132881274</v>
      </c>
      <c r="L821" s="83"/>
      <c r="M821" s="125"/>
      <c r="N821" s="125"/>
      <c r="O821" s="119"/>
    </row>
    <row r="822" spans="1:15" ht="13.5" customHeight="1">
      <c r="A822" s="108">
        <v>1350</v>
      </c>
      <c r="B822" s="83">
        <f t="shared" si="312"/>
        <v>8.3347056754784515E-2</v>
      </c>
      <c r="C822" s="63">
        <f t="shared" si="313"/>
        <v>4783.9181185172474</v>
      </c>
      <c r="D822" s="63">
        <f t="shared" si="314"/>
        <v>5534.0416293103071</v>
      </c>
      <c r="E822" s="71">
        <f t="shared" si="315"/>
        <v>8.5211615713317617</v>
      </c>
      <c r="G822" s="76">
        <f t="shared" si="316"/>
        <v>7.896679335524695E-2</v>
      </c>
      <c r="H822" s="63">
        <f t="shared" si="317"/>
        <v>4783.1578957744996</v>
      </c>
      <c r="I822" s="63">
        <f t="shared" si="318"/>
        <v>5533.342432649345</v>
      </c>
      <c r="J822" s="71">
        <f t="shared" si="319"/>
        <v>8.4957431433883066</v>
      </c>
      <c r="L822" s="83"/>
      <c r="M822" s="125"/>
      <c r="N822" s="125"/>
      <c r="O822" s="119"/>
    </row>
    <row r="823" spans="1:15" ht="13.5" customHeight="1">
      <c r="A823" s="108">
        <v>1400</v>
      </c>
      <c r="B823" s="83">
        <f t="shared" si="312"/>
        <v>8.5955397904969436E-2</v>
      </c>
      <c r="C823" s="63">
        <f t="shared" si="313"/>
        <v>4896.319772375844</v>
      </c>
      <c r="D823" s="63">
        <f t="shared" si="314"/>
        <v>5669.9183535205693</v>
      </c>
      <c r="E823" s="71">
        <f t="shared" si="315"/>
        <v>8.603608155009109</v>
      </c>
      <c r="G823" s="76">
        <f t="shared" si="316"/>
        <v>8.1440156608471356E-2</v>
      </c>
      <c r="H823" s="63">
        <f t="shared" si="317"/>
        <v>4895.6089132843517</v>
      </c>
      <c r="I823" s="63">
        <f t="shared" si="318"/>
        <v>5669.290401064829</v>
      </c>
      <c r="J823" s="71">
        <f t="shared" si="319"/>
        <v>8.5782329672927915</v>
      </c>
      <c r="L823" s="83"/>
      <c r="M823" s="125"/>
      <c r="N823" s="125"/>
      <c r="O823" s="119"/>
    </row>
    <row r="824" spans="1:15" ht="13.5" customHeight="1">
      <c r="A824" s="108">
        <v>1450</v>
      </c>
      <c r="B824" s="83">
        <f t="shared" si="312"/>
        <v>8.8559667445954518E-2</v>
      </c>
      <c r="C824" s="63">
        <f t="shared" si="313"/>
        <v>5009.8491283417825</v>
      </c>
      <c r="D824" s="63">
        <f t="shared" si="314"/>
        <v>5806.8861353553739</v>
      </c>
      <c r="E824" s="71">
        <f t="shared" si="315"/>
        <v>8.6842694926196859</v>
      </c>
      <c r="G824" s="76">
        <f t="shared" si="316"/>
        <v>8.390944948895232E-2</v>
      </c>
      <c r="H824" s="63">
        <f t="shared" si="317"/>
        <v>5009.1834430450454</v>
      </c>
      <c r="I824" s="63">
        <f t="shared" si="318"/>
        <v>5806.3232131900922</v>
      </c>
      <c r="J824" s="71">
        <f t="shared" si="319"/>
        <v>8.6589326108909717</v>
      </c>
      <c r="L824" s="83"/>
      <c r="M824" s="125"/>
      <c r="N824" s="125"/>
      <c r="O824" s="119"/>
    </row>
    <row r="825" spans="1:15" ht="13.5" customHeight="1">
      <c r="A825" s="108">
        <v>1500</v>
      </c>
      <c r="B825" s="83">
        <f t="shared" si="312"/>
        <v>9.116032311377581E-2</v>
      </c>
      <c r="C825" s="63">
        <f t="shared" si="313"/>
        <v>5124.4616033475022</v>
      </c>
      <c r="D825" s="63">
        <f t="shared" si="314"/>
        <v>5944.9045113714847</v>
      </c>
      <c r="E825" s="71">
        <f t="shared" si="315"/>
        <v>8.7632245763907175</v>
      </c>
      <c r="G825" s="76">
        <f t="shared" si="316"/>
        <v>8.6375129874364631E-2</v>
      </c>
      <c r="H825" s="63">
        <f t="shared" si="317"/>
        <v>5123.8373859214062</v>
      </c>
      <c r="I825" s="63">
        <f t="shared" si="318"/>
        <v>5944.4011197278705</v>
      </c>
      <c r="J825" s="71">
        <f t="shared" si="319"/>
        <v>8.7379217574839743</v>
      </c>
      <c r="L825" s="83"/>
      <c r="M825" s="125"/>
      <c r="N825" s="125"/>
      <c r="O825" s="119"/>
    </row>
    <row r="826" spans="1:15" ht="13.5" customHeight="1">
      <c r="A826" s="108">
        <v>1550</v>
      </c>
      <c r="B826" s="83">
        <f t="shared" si="312"/>
        <v>9.3757759517097861E-2</v>
      </c>
      <c r="C826" s="63">
        <f t="shared" si="313"/>
        <v>5240.1135725560998</v>
      </c>
      <c r="D826" s="63">
        <f t="shared" si="314"/>
        <v>6083.9334082099804</v>
      </c>
      <c r="E826" s="71">
        <f t="shared" si="315"/>
        <v>8.8405460232878177</v>
      </c>
      <c r="G826" s="76">
        <f t="shared" si="316"/>
        <v>8.8837592427328929E-2</v>
      </c>
      <c r="H826" s="63">
        <f t="shared" si="317"/>
        <v>5239.5275311355335</v>
      </c>
      <c r="I826" s="63">
        <f t="shared" si="318"/>
        <v>6083.4846591951582</v>
      </c>
      <c r="J826" s="71">
        <f t="shared" si="319"/>
        <v>8.8152736005298831</v>
      </c>
      <c r="L826" s="83"/>
      <c r="M826" s="125"/>
      <c r="N826" s="125"/>
      <c r="O826" s="119"/>
    </row>
    <row r="827" spans="1:15" ht="13.5" customHeight="1">
      <c r="A827" s="109">
        <v>1600</v>
      </c>
      <c r="B827" s="84">
        <f t="shared" si="312"/>
        <v>9.6352318435117421E-2</v>
      </c>
      <c r="C827" s="72">
        <f t="shared" si="313"/>
        <v>5356.7629681291573</v>
      </c>
      <c r="D827" s="72">
        <f t="shared" si="314"/>
        <v>6223.9338340452141</v>
      </c>
      <c r="E827" s="73">
        <f t="shared" si="315"/>
        <v>8.9163011395673344</v>
      </c>
      <c r="G827" s="77">
        <f t="shared" si="316"/>
        <v>9.129717892522822E-2</v>
      </c>
      <c r="H827" s="72">
        <f t="shared" si="317"/>
        <v>5356.2121672426119</v>
      </c>
      <c r="I827" s="72">
        <f t="shared" si="318"/>
        <v>6223.5353670322802</v>
      </c>
      <c r="J827" s="73">
        <f t="shared" si="319"/>
        <v>8.8910559301636507</v>
      </c>
      <c r="L827" s="83"/>
      <c r="M827" s="125"/>
      <c r="N827" s="125"/>
      <c r="O827" s="119"/>
    </row>
    <row r="832" spans="1:15" ht="35" thickBot="1">
      <c r="A832" s="106" t="s">
        <v>266</v>
      </c>
      <c r="B832" s="93" t="s">
        <v>273</v>
      </c>
      <c r="C832" s="94" t="s">
        <v>253</v>
      </c>
      <c r="D832" s="95" t="s">
        <v>254</v>
      </c>
      <c r="E832" s="96" t="s">
        <v>259</v>
      </c>
      <c r="F832" s="97"/>
      <c r="G832" s="98" t="s">
        <v>273</v>
      </c>
      <c r="H832" s="94" t="s">
        <v>253</v>
      </c>
      <c r="I832" s="95" t="s">
        <v>254</v>
      </c>
      <c r="J832" s="96" t="s">
        <v>259</v>
      </c>
      <c r="K832" s="97"/>
      <c r="L832" s="98" t="s">
        <v>273</v>
      </c>
      <c r="M832" s="94" t="s">
        <v>253</v>
      </c>
      <c r="N832" s="95" t="s">
        <v>254</v>
      </c>
      <c r="O832" s="96" t="s">
        <v>259</v>
      </c>
    </row>
    <row r="833" spans="1:15" ht="15.75" customHeight="1" thickBot="1">
      <c r="A833" s="69"/>
      <c r="B833" s="66" t="s">
        <v>277</v>
      </c>
      <c r="C833" s="67">
        <v>10</v>
      </c>
      <c r="D833" s="66" t="s">
        <v>275</v>
      </c>
      <c r="E833" s="70">
        <v>311</v>
      </c>
      <c r="G833" s="66" t="s">
        <v>277</v>
      </c>
      <c r="H833" s="67">
        <v>12.5</v>
      </c>
      <c r="I833" s="66" t="s">
        <v>275</v>
      </c>
      <c r="J833" s="70">
        <v>327.81</v>
      </c>
      <c r="L833" s="66" t="s">
        <v>277</v>
      </c>
      <c r="M833" s="67">
        <v>15</v>
      </c>
      <c r="N833" s="66" t="s">
        <v>275</v>
      </c>
      <c r="O833" s="70">
        <v>342.16</v>
      </c>
    </row>
    <row r="834" spans="1:15" ht="15.75" customHeight="1" thickBot="1">
      <c r="A834" s="111" t="s">
        <v>276</v>
      </c>
      <c r="B834" s="118">
        <v>1.8027999999999999E-2</v>
      </c>
      <c r="C834" s="68">
        <v>2545.1999999999998</v>
      </c>
      <c r="D834" s="68">
        <v>2725.5</v>
      </c>
      <c r="E834" s="78">
        <v>5.6158999999999999</v>
      </c>
      <c r="G834" s="121">
        <v>1.3495999999999999E-2</v>
      </c>
      <c r="H834" s="68">
        <v>2505.6</v>
      </c>
      <c r="I834" s="68">
        <v>2674.3</v>
      </c>
      <c r="J834" s="78">
        <v>5.4638</v>
      </c>
      <c r="L834" s="121">
        <v>1.0340999999999999E-2</v>
      </c>
      <c r="M834" s="68">
        <v>2455.6999999999998</v>
      </c>
      <c r="N834" s="68">
        <v>2610.8000000000002</v>
      </c>
      <c r="O834" s="79">
        <v>5.3108000000000004</v>
      </c>
    </row>
    <row r="835" spans="1:15" ht="15.75" customHeight="1">
      <c r="A835" s="108">
        <v>350</v>
      </c>
      <c r="B835" s="119">
        <v>2.2440000000000002E-2</v>
      </c>
      <c r="C835" s="63">
        <v>2699.6</v>
      </c>
      <c r="D835" s="63">
        <v>2924</v>
      </c>
      <c r="E835" s="71">
        <v>5.9459999999999997</v>
      </c>
      <c r="G835" s="120">
        <v>1.6138E-2</v>
      </c>
      <c r="H835" s="63">
        <v>2624.9</v>
      </c>
      <c r="I835" s="63">
        <v>2826.6</v>
      </c>
      <c r="J835" s="71">
        <v>5.7130000000000001</v>
      </c>
      <c r="L835" s="120">
        <v>1.1481E-2</v>
      </c>
      <c r="M835" s="63">
        <v>2520.9</v>
      </c>
      <c r="N835" s="63">
        <v>2693.1</v>
      </c>
      <c r="O835" s="71">
        <v>5.4438000000000004</v>
      </c>
    </row>
    <row r="836" spans="1:15" ht="15.75" customHeight="1">
      <c r="A836" s="108">
        <v>400</v>
      </c>
      <c r="B836" s="119">
        <v>2.6436000000000001E-2</v>
      </c>
      <c r="C836" s="63">
        <v>2833.1</v>
      </c>
      <c r="D836" s="63">
        <v>3097.5</v>
      </c>
      <c r="E836" s="71">
        <v>6.2141000000000002</v>
      </c>
      <c r="G836" s="120">
        <v>2.0029999999999999E-2</v>
      </c>
      <c r="H836" s="63">
        <v>2789.6</v>
      </c>
      <c r="I836" s="63">
        <v>3040</v>
      </c>
      <c r="J836" s="71">
        <v>6.0433000000000003</v>
      </c>
      <c r="L836" s="120">
        <v>1.5671000000000001E-2</v>
      </c>
      <c r="M836" s="63">
        <v>2740.6</v>
      </c>
      <c r="N836" s="63">
        <v>2975.7</v>
      </c>
      <c r="O836" s="71">
        <v>5.8818999999999999</v>
      </c>
    </row>
    <row r="837" spans="1:15" ht="15.75" customHeight="1">
      <c r="A837" s="108">
        <v>450</v>
      </c>
      <c r="B837" s="119">
        <v>2.9781999999999999E-2</v>
      </c>
      <c r="C837" s="63">
        <v>2944.5</v>
      </c>
      <c r="D837" s="63">
        <v>3242.4</v>
      </c>
      <c r="E837" s="71">
        <v>6.4218999999999999</v>
      </c>
      <c r="G837" s="120">
        <v>2.3019000000000001E-2</v>
      </c>
      <c r="H837" s="63">
        <v>2913.7</v>
      </c>
      <c r="I837" s="63">
        <v>3201.5</v>
      </c>
      <c r="J837" s="71">
        <v>6.2748999999999997</v>
      </c>
      <c r="L837" s="120">
        <v>1.8477E-2</v>
      </c>
      <c r="M837" s="63">
        <v>2880.8</v>
      </c>
      <c r="N837" s="63">
        <v>3157.9</v>
      </c>
      <c r="O837" s="71">
        <v>6.1433999999999997</v>
      </c>
    </row>
    <row r="838" spans="1:15" ht="15.75" customHeight="1">
      <c r="A838" s="108">
        <v>500</v>
      </c>
      <c r="B838" s="119">
        <v>3.2811E-2</v>
      </c>
      <c r="C838" s="63">
        <v>3047</v>
      </c>
      <c r="D838" s="63">
        <v>3375.1</v>
      </c>
      <c r="E838" s="71">
        <v>6.5994999999999999</v>
      </c>
      <c r="G838" s="120">
        <v>2.563E-2</v>
      </c>
      <c r="H838" s="63">
        <v>3023.2</v>
      </c>
      <c r="I838" s="63">
        <v>3343.6</v>
      </c>
      <c r="J838" s="71">
        <v>6.4650999999999996</v>
      </c>
      <c r="L838" s="120">
        <v>2.0827999999999999E-2</v>
      </c>
      <c r="M838" s="63">
        <v>2998.4</v>
      </c>
      <c r="N838" s="63">
        <v>3310.8</v>
      </c>
      <c r="O838" s="71">
        <v>6.3479999999999999</v>
      </c>
    </row>
    <row r="839" spans="1:15" ht="15.75" customHeight="1">
      <c r="A839" s="108">
        <v>550</v>
      </c>
      <c r="B839" s="119">
        <v>3.5654999999999999E-2</v>
      </c>
      <c r="C839" s="63">
        <v>3145.4</v>
      </c>
      <c r="D839" s="63">
        <v>3502</v>
      </c>
      <c r="E839" s="71">
        <v>6.7584999999999997</v>
      </c>
      <c r="G839" s="120">
        <v>2.8032999999999999E-2</v>
      </c>
      <c r="H839" s="63">
        <v>3126.1</v>
      </c>
      <c r="I839" s="63">
        <v>3476.5</v>
      </c>
      <c r="J839" s="71">
        <v>6.6317000000000004</v>
      </c>
      <c r="L839" s="120">
        <v>2.2945E-2</v>
      </c>
      <c r="M839" s="63">
        <v>3106.2</v>
      </c>
      <c r="N839" s="63">
        <v>3450.4</v>
      </c>
      <c r="O839" s="71">
        <v>6.5229999999999997</v>
      </c>
    </row>
    <row r="840" spans="1:15" ht="15.75" customHeight="1">
      <c r="A840" s="108">
        <v>600</v>
      </c>
      <c r="B840" s="119">
        <v>3.8378000000000002E-2</v>
      </c>
      <c r="C840" s="63">
        <v>3242</v>
      </c>
      <c r="D840" s="63">
        <v>3625.8</v>
      </c>
      <c r="E840" s="71">
        <v>6.9044999999999996</v>
      </c>
      <c r="G840" s="120">
        <v>3.0306E-2</v>
      </c>
      <c r="H840" s="63">
        <v>3225.8</v>
      </c>
      <c r="I840" s="63">
        <v>3604.6</v>
      </c>
      <c r="J840" s="71">
        <v>6.7827999999999999</v>
      </c>
      <c r="L840" s="120">
        <v>2.4920999999999999E-2</v>
      </c>
      <c r="M840" s="63">
        <v>3209.3</v>
      </c>
      <c r="N840" s="63">
        <v>3583.1</v>
      </c>
      <c r="O840" s="71">
        <v>6.6795999999999998</v>
      </c>
    </row>
    <row r="841" spans="1:15" ht="15.75" customHeight="1">
      <c r="A841" s="108">
        <v>650</v>
      </c>
      <c r="B841" s="119">
        <v>4.1017999999999999E-2</v>
      </c>
      <c r="C841" s="63">
        <v>3338</v>
      </c>
      <c r="D841" s="63">
        <v>3748.1</v>
      </c>
      <c r="E841" s="71">
        <v>7.0407999999999999</v>
      </c>
      <c r="G841" s="120">
        <v>3.2490999999999999E-2</v>
      </c>
      <c r="H841" s="63">
        <v>3324.1</v>
      </c>
      <c r="I841" s="63">
        <v>3730.2</v>
      </c>
      <c r="J841" s="71">
        <v>6.9226999999999999</v>
      </c>
      <c r="L841" s="120">
        <v>2.6804000000000001E-2</v>
      </c>
      <c r="M841" s="63">
        <v>3310.1</v>
      </c>
      <c r="N841" s="63">
        <v>3712.1</v>
      </c>
      <c r="O841" s="71">
        <v>6.8232999999999997</v>
      </c>
    </row>
    <row r="842" spans="1:15" ht="15.75" customHeight="1">
      <c r="A842" s="108">
        <v>700</v>
      </c>
      <c r="B842" s="119">
        <v>4.3596999999999997E-2</v>
      </c>
      <c r="C842" s="63">
        <v>3434</v>
      </c>
      <c r="D842" s="63">
        <v>3870</v>
      </c>
      <c r="E842" s="71">
        <v>7.1692999999999998</v>
      </c>
      <c r="G842" s="120">
        <v>3.4611999999999997E-2</v>
      </c>
      <c r="H842" s="63">
        <v>3422</v>
      </c>
      <c r="I842" s="63">
        <v>3854.6</v>
      </c>
      <c r="J842" s="71">
        <v>7.0540000000000003</v>
      </c>
      <c r="L842" s="120">
        <v>2.8621000000000001E-2</v>
      </c>
      <c r="M842" s="63">
        <v>3409.8</v>
      </c>
      <c r="N842" s="63">
        <v>3839.1</v>
      </c>
      <c r="O842" s="71">
        <v>6.9573</v>
      </c>
    </row>
    <row r="843" spans="1:15" ht="15.75" customHeight="1">
      <c r="A843" s="108">
        <v>800</v>
      </c>
      <c r="B843" s="119">
        <v>4.8628999999999999E-2</v>
      </c>
      <c r="C843" s="63">
        <v>3628.2</v>
      </c>
      <c r="D843" s="63">
        <v>4114.5</v>
      </c>
      <c r="E843" s="71">
        <v>7.4085000000000001</v>
      </c>
      <c r="G843" s="120">
        <v>3.8724000000000001E-2</v>
      </c>
      <c r="H843" s="63">
        <v>3618.8</v>
      </c>
      <c r="I843" s="63">
        <v>4102.8</v>
      </c>
      <c r="J843" s="71">
        <v>7.2967000000000004</v>
      </c>
      <c r="L843" s="120">
        <v>3.2120999999999997E-2</v>
      </c>
      <c r="M843" s="63">
        <v>3609.3</v>
      </c>
      <c r="N843" s="63">
        <v>4091.1</v>
      </c>
      <c r="O843" s="71">
        <v>7.2037000000000004</v>
      </c>
    </row>
    <row r="844" spans="1:15" ht="15.75" customHeight="1">
      <c r="A844" s="108">
        <v>900</v>
      </c>
      <c r="B844" s="119">
        <v>5.3546999999999997E-2</v>
      </c>
      <c r="C844" s="63">
        <v>3826.5</v>
      </c>
      <c r="D844" s="63">
        <v>4362</v>
      </c>
      <c r="E844" s="71">
        <v>7.6289999999999996</v>
      </c>
      <c r="G844" s="120">
        <v>4.2720000000000001E-2</v>
      </c>
      <c r="H844" s="63">
        <v>3818.9</v>
      </c>
      <c r="I844" s="63">
        <v>4352.8999999999996</v>
      </c>
      <c r="J844" s="71">
        <v>7.5194999999999999</v>
      </c>
      <c r="L844" s="120">
        <v>3.5503E-2</v>
      </c>
      <c r="M844" s="63">
        <v>3811.2</v>
      </c>
      <c r="N844" s="63">
        <v>4343.7</v>
      </c>
      <c r="O844" s="71">
        <v>7.4287999999999998</v>
      </c>
    </row>
    <row r="845" spans="1:15" ht="15.75" customHeight="1">
      <c r="A845" s="108">
        <v>1000</v>
      </c>
      <c r="B845" s="119">
        <v>5.8390999999999998E-2</v>
      </c>
      <c r="C845" s="63">
        <v>4029.9</v>
      </c>
      <c r="D845" s="63">
        <v>4613.8</v>
      </c>
      <c r="E845" s="71">
        <v>7.8349000000000002</v>
      </c>
      <c r="G845" s="120">
        <v>4.6641000000000002E-2</v>
      </c>
      <c r="H845" s="63">
        <v>4023.5</v>
      </c>
      <c r="I845" s="63">
        <v>4606.5</v>
      </c>
      <c r="J845" s="71">
        <v>7.7268999999999997</v>
      </c>
      <c r="L845" s="120">
        <v>3.8808000000000002E-2</v>
      </c>
      <c r="M845" s="63">
        <v>4017.1</v>
      </c>
      <c r="N845" s="63">
        <v>4599.2</v>
      </c>
      <c r="O845" s="71">
        <v>7.6378000000000004</v>
      </c>
    </row>
    <row r="846" spans="1:15" ht="15.75" customHeight="1">
      <c r="A846" s="108">
        <v>1100</v>
      </c>
      <c r="B846" s="119">
        <v>6.3183000000000003E-2</v>
      </c>
      <c r="C846" s="63">
        <v>4238.5</v>
      </c>
      <c r="D846" s="63">
        <v>4870.3</v>
      </c>
      <c r="E846" s="71">
        <v>8.0289000000000001</v>
      </c>
      <c r="G846" s="120">
        <v>5.0509999999999999E-2</v>
      </c>
      <c r="H846" s="63">
        <v>4233.1000000000004</v>
      </c>
      <c r="I846" s="63">
        <v>4864.5</v>
      </c>
      <c r="J846" s="71">
        <v>7.9219999999999997</v>
      </c>
      <c r="L846" s="120">
        <v>4.2062000000000002E-2</v>
      </c>
      <c r="M846" s="63">
        <v>4227.7</v>
      </c>
      <c r="N846" s="63">
        <v>4858.6000000000004</v>
      </c>
      <c r="O846" s="71">
        <v>7.8338999999999999</v>
      </c>
    </row>
    <row r="847" spans="1:15" ht="15.75" customHeight="1">
      <c r="A847" s="108">
        <v>1200</v>
      </c>
      <c r="B847" s="119">
        <v>6.7937999999999998E-2</v>
      </c>
      <c r="C847" s="63">
        <v>4452.3999999999996</v>
      </c>
      <c r="D847" s="63">
        <v>5131.7</v>
      </c>
      <c r="E847" s="71">
        <v>8.2126000000000001</v>
      </c>
      <c r="G847" s="120">
        <v>5.4342000000000001E-2</v>
      </c>
      <c r="H847" s="63">
        <v>4447.7</v>
      </c>
      <c r="I847" s="63">
        <v>5127</v>
      </c>
      <c r="J847" s="71">
        <v>8.1065000000000005</v>
      </c>
      <c r="L847" s="120">
        <v>4.5279E-2</v>
      </c>
      <c r="M847" s="63">
        <v>4443.1000000000004</v>
      </c>
      <c r="N847" s="63">
        <v>5122.3</v>
      </c>
      <c r="O847" s="71">
        <v>8.0191999999999997</v>
      </c>
    </row>
    <row r="848" spans="1:15" ht="15.75" customHeight="1">
      <c r="A848" s="108">
        <v>1300</v>
      </c>
      <c r="B848" s="119">
        <v>7.2666999999999995E-2</v>
      </c>
      <c r="C848" s="63">
        <v>4671.3</v>
      </c>
      <c r="D848" s="63">
        <v>5398</v>
      </c>
      <c r="E848" s="71">
        <v>8.3873999999999995</v>
      </c>
      <c r="G848" s="120">
        <v>5.8146999999999997E-2</v>
      </c>
      <c r="H848" s="63">
        <v>4667.3</v>
      </c>
      <c r="I848" s="63">
        <v>5394.1</v>
      </c>
      <c r="J848" s="71">
        <v>8.2819000000000003</v>
      </c>
      <c r="L848" s="120">
        <v>4.8468999999999998E-2</v>
      </c>
      <c r="M848" s="63">
        <v>4663.3</v>
      </c>
      <c r="N848" s="63">
        <v>5390.3</v>
      </c>
      <c r="O848" s="71">
        <v>8.1951999999999998</v>
      </c>
    </row>
    <row r="849" spans="1:15" ht="3" customHeight="1" thickBot="1">
      <c r="A849" s="85"/>
      <c r="B849" s="85"/>
      <c r="C849" s="85"/>
      <c r="D849" s="85"/>
      <c r="E849" s="85"/>
      <c r="G849" s="85"/>
      <c r="H849" s="85"/>
      <c r="I849" s="85"/>
      <c r="J849" s="85"/>
      <c r="L849" s="85"/>
      <c r="M849" s="85"/>
      <c r="N849" s="85"/>
      <c r="O849" s="85"/>
    </row>
    <row r="850" spans="1:15" ht="15.75" customHeight="1" thickBot="1">
      <c r="A850" s="69"/>
      <c r="B850" s="66" t="s">
        <v>277</v>
      </c>
      <c r="C850" s="67">
        <v>17.5</v>
      </c>
      <c r="D850" s="66" t="s">
        <v>275</v>
      </c>
      <c r="E850" s="70">
        <v>354.67</v>
      </c>
      <c r="G850" s="66" t="s">
        <v>277</v>
      </c>
      <c r="H850" s="67">
        <v>20</v>
      </c>
      <c r="I850" s="66" t="s">
        <v>275</v>
      </c>
      <c r="J850" s="70">
        <v>365.75</v>
      </c>
      <c r="L850" s="66" t="s">
        <v>277</v>
      </c>
      <c r="M850" s="67">
        <v>25</v>
      </c>
      <c r="N850" s="66"/>
      <c r="O850" s="70"/>
    </row>
    <row r="851" spans="1:15" ht="15.75" customHeight="1" thickBot="1">
      <c r="A851" s="111" t="s">
        <v>276</v>
      </c>
      <c r="B851" s="118">
        <v>7.9319999999999998E-3</v>
      </c>
      <c r="C851" s="68">
        <v>2390.6999999999998</v>
      </c>
      <c r="D851" s="68">
        <v>2529.5</v>
      </c>
      <c r="E851" s="78">
        <v>5.1435000000000004</v>
      </c>
      <c r="G851" s="121">
        <v>5.862E-3</v>
      </c>
      <c r="H851" s="68">
        <v>2294.8000000000002</v>
      </c>
      <c r="I851" s="68">
        <v>2412.1</v>
      </c>
      <c r="J851" s="78">
        <v>4.931</v>
      </c>
      <c r="L851" s="121"/>
      <c r="M851" s="68"/>
      <c r="N851" s="68"/>
      <c r="O851" s="79"/>
    </row>
    <row r="852" spans="1:15" ht="15.75" customHeight="1">
      <c r="A852" s="108">
        <v>400</v>
      </c>
      <c r="B852" s="119">
        <v>1.2463E-2</v>
      </c>
      <c r="C852" s="63">
        <v>2684.3</v>
      </c>
      <c r="D852" s="63">
        <v>2902.4</v>
      </c>
      <c r="E852" s="71">
        <v>5.7210999999999999</v>
      </c>
      <c r="G852" s="120">
        <v>9.9500000000000005E-3</v>
      </c>
      <c r="H852" s="63">
        <v>2617.9</v>
      </c>
      <c r="I852" s="63">
        <v>2816.9</v>
      </c>
      <c r="J852" s="71">
        <v>5.5526</v>
      </c>
      <c r="L852" s="120">
        <v>6.0049999999999999E-3</v>
      </c>
      <c r="M852" s="63">
        <v>2428.5</v>
      </c>
      <c r="N852" s="63">
        <v>2578.6999999999998</v>
      </c>
      <c r="O852" s="71">
        <v>5.14</v>
      </c>
    </row>
    <row r="853" spans="1:15" ht="15.75" customHeight="1">
      <c r="A853" s="108">
        <v>450</v>
      </c>
      <c r="B853" s="119">
        <v>1.5204000000000001E-2</v>
      </c>
      <c r="C853" s="63">
        <v>2845.4</v>
      </c>
      <c r="D853" s="63">
        <v>3111.4</v>
      </c>
      <c r="E853" s="71">
        <v>6.0212000000000003</v>
      </c>
      <c r="G853" s="120">
        <v>1.2721E-2</v>
      </c>
      <c r="H853" s="63">
        <v>2807.3</v>
      </c>
      <c r="I853" s="63">
        <v>3061.7</v>
      </c>
      <c r="J853" s="71">
        <v>5.9043000000000001</v>
      </c>
      <c r="L853" s="120">
        <v>9.1760000000000001E-3</v>
      </c>
      <c r="M853" s="63">
        <v>2721.2</v>
      </c>
      <c r="N853" s="63">
        <v>2950.6</v>
      </c>
      <c r="O853" s="71">
        <v>5.6759000000000004</v>
      </c>
    </row>
    <row r="854" spans="1:15" ht="15.75" customHeight="1">
      <c r="A854" s="108">
        <v>500</v>
      </c>
      <c r="B854" s="119">
        <v>1.7385000000000001E-2</v>
      </c>
      <c r="C854" s="63">
        <v>2972.4</v>
      </c>
      <c r="D854" s="63">
        <v>3276.7</v>
      </c>
      <c r="E854" s="71">
        <v>6.2423999999999999</v>
      </c>
      <c r="G854" s="120">
        <v>1.4793000000000001E-2</v>
      </c>
      <c r="H854" s="63">
        <v>2945.3</v>
      </c>
      <c r="I854" s="63">
        <v>3241.2</v>
      </c>
      <c r="J854" s="71">
        <v>6.1445999999999996</v>
      </c>
      <c r="L854" s="120">
        <v>1.1143E-2</v>
      </c>
      <c r="M854" s="63">
        <v>2887.3</v>
      </c>
      <c r="N854" s="63">
        <v>3165.9</v>
      </c>
      <c r="O854" s="71">
        <v>5.9642999999999997</v>
      </c>
    </row>
    <row r="855" spans="1:15" ht="15.75" customHeight="1">
      <c r="A855" s="108">
        <v>550</v>
      </c>
      <c r="B855" s="119">
        <v>1.9304999999999999E-2</v>
      </c>
      <c r="C855" s="63">
        <v>3085.8</v>
      </c>
      <c r="D855" s="63">
        <v>3423.6</v>
      </c>
      <c r="E855" s="71">
        <v>6.4265999999999996</v>
      </c>
      <c r="G855" s="120">
        <v>1.6570999999999999E-2</v>
      </c>
      <c r="H855" s="63">
        <v>3064.7</v>
      </c>
      <c r="I855" s="63">
        <v>3396.2</v>
      </c>
      <c r="J855" s="71">
        <v>6.3390000000000004</v>
      </c>
      <c r="L855" s="120">
        <v>1.2736000000000001E-2</v>
      </c>
      <c r="M855" s="63">
        <v>3020.8</v>
      </c>
      <c r="N855" s="63">
        <v>3339.2</v>
      </c>
      <c r="O855" s="71">
        <v>6.1816000000000004</v>
      </c>
    </row>
    <row r="856" spans="1:15" ht="15.75" customHeight="1">
      <c r="A856" s="108">
        <v>600</v>
      </c>
      <c r="B856" s="119">
        <v>2.1073000000000001E-2</v>
      </c>
      <c r="C856" s="63">
        <v>3192.5</v>
      </c>
      <c r="D856" s="63">
        <v>3561.3</v>
      </c>
      <c r="E856" s="71">
        <v>6.5890000000000004</v>
      </c>
      <c r="G856" s="120">
        <v>1.8185E-2</v>
      </c>
      <c r="H856" s="63">
        <v>3175.3</v>
      </c>
      <c r="I856" s="63">
        <v>3539</v>
      </c>
      <c r="J856" s="71">
        <v>6.5075000000000003</v>
      </c>
      <c r="L856" s="120">
        <v>1.414E-2</v>
      </c>
      <c r="M856" s="63">
        <v>3140</v>
      </c>
      <c r="N856" s="63">
        <v>3493.5</v>
      </c>
      <c r="O856" s="71">
        <v>6.3636999999999997</v>
      </c>
    </row>
    <row r="857" spans="1:15" ht="15.75" customHeight="1">
      <c r="A857" s="108">
        <v>650</v>
      </c>
      <c r="B857" s="119">
        <v>2.2741999999999998E-2</v>
      </c>
      <c r="C857" s="63">
        <v>3295.8</v>
      </c>
      <c r="D857" s="63">
        <v>3693.8</v>
      </c>
      <c r="E857" s="71">
        <v>6.7366000000000001</v>
      </c>
      <c r="G857" s="120">
        <v>1.9695000000000001E-2</v>
      </c>
      <c r="H857" s="63">
        <v>3281.4</v>
      </c>
      <c r="I857" s="63">
        <v>3675.3</v>
      </c>
      <c r="J857" s="71">
        <v>6.6593</v>
      </c>
      <c r="L857" s="120">
        <v>1.5429999999999999E-2</v>
      </c>
      <c r="M857" s="63">
        <v>3251.9</v>
      </c>
      <c r="N857" s="63">
        <v>3637.7</v>
      </c>
      <c r="O857" s="71">
        <v>6.5243000000000002</v>
      </c>
    </row>
    <row r="858" spans="1:15" ht="15.75" customHeight="1">
      <c r="A858" s="108">
        <v>700</v>
      </c>
      <c r="B858" s="119">
        <v>2.4341999999999999E-2</v>
      </c>
      <c r="C858" s="63">
        <v>3397.5</v>
      </c>
      <c r="D858" s="63">
        <v>3823.5</v>
      </c>
      <c r="E858" s="71">
        <v>6.8734999999999999</v>
      </c>
      <c r="G858" s="120">
        <v>2.1134E-2</v>
      </c>
      <c r="H858" s="63">
        <v>3385.1</v>
      </c>
      <c r="I858" s="63">
        <v>3807.8</v>
      </c>
      <c r="J858" s="71">
        <v>6.7991000000000001</v>
      </c>
      <c r="L858" s="120">
        <v>1.6643000000000002E-2</v>
      </c>
      <c r="M858" s="63">
        <v>3359.9</v>
      </c>
      <c r="N858" s="63">
        <v>3776</v>
      </c>
      <c r="O858" s="71">
        <v>6.6702000000000004</v>
      </c>
    </row>
    <row r="859" spans="1:15" ht="15.75" customHeight="1">
      <c r="A859" s="108">
        <v>800</v>
      </c>
      <c r="B859" s="119">
        <v>2.7404999999999999E-2</v>
      </c>
      <c r="C859" s="63">
        <v>3599.7</v>
      </c>
      <c r="D859" s="63">
        <v>4079.3</v>
      </c>
      <c r="E859" s="71">
        <v>7.1237000000000004</v>
      </c>
      <c r="G859" s="120">
        <v>2.3869999999999999E-2</v>
      </c>
      <c r="H859" s="63">
        <v>3590.1</v>
      </c>
      <c r="I859" s="63">
        <v>4067.5</v>
      </c>
      <c r="J859" s="71">
        <v>7.0530999999999997</v>
      </c>
      <c r="L859" s="120">
        <v>1.8922000000000001E-2</v>
      </c>
      <c r="M859" s="63">
        <v>3570.7</v>
      </c>
      <c r="N859" s="63">
        <v>4043.8</v>
      </c>
      <c r="O859" s="71">
        <v>6.9321999999999999</v>
      </c>
    </row>
    <row r="860" spans="1:15" ht="15.75" customHeight="1">
      <c r="A860" s="108">
        <v>900</v>
      </c>
      <c r="B860" s="119">
        <v>3.0348E-2</v>
      </c>
      <c r="C860" s="63">
        <v>3803.5</v>
      </c>
      <c r="D860" s="63">
        <v>4334.6000000000004</v>
      </c>
      <c r="E860" s="71">
        <v>7.3510999999999997</v>
      </c>
      <c r="G860" s="120">
        <v>2.6484000000000001E-2</v>
      </c>
      <c r="H860" s="63">
        <v>3795.7</v>
      </c>
      <c r="I860" s="63">
        <v>4325.3999999999996</v>
      </c>
      <c r="J860" s="71">
        <v>7.2828999999999997</v>
      </c>
      <c r="L860" s="120">
        <v>2.1075E-2</v>
      </c>
      <c r="M860" s="63">
        <v>3780.2</v>
      </c>
      <c r="N860" s="63">
        <v>4307.1000000000004</v>
      </c>
      <c r="O860" s="71">
        <v>7.1668000000000003</v>
      </c>
    </row>
    <row r="861" spans="1:15" ht="15.75" customHeight="1">
      <c r="A861" s="108">
        <v>1000</v>
      </c>
      <c r="B861" s="119">
        <v>3.3215000000000001E-2</v>
      </c>
      <c r="C861" s="63">
        <v>4010.7</v>
      </c>
      <c r="D861" s="63">
        <v>4592</v>
      </c>
      <c r="E861" s="71">
        <v>7.5616000000000003</v>
      </c>
      <c r="G861" s="120">
        <v>2.9020000000000001E-2</v>
      </c>
      <c r="H861" s="63">
        <v>4004.3</v>
      </c>
      <c r="I861" s="63">
        <v>4584.7</v>
      </c>
      <c r="J861" s="71">
        <v>7.4950000000000001</v>
      </c>
      <c r="L861" s="120">
        <v>2.315E-2</v>
      </c>
      <c r="M861" s="63">
        <v>3991.5</v>
      </c>
      <c r="N861" s="63">
        <v>4570.2</v>
      </c>
      <c r="O861" s="71">
        <v>7.3821000000000003</v>
      </c>
    </row>
    <row r="862" spans="1:15" ht="15.75" customHeight="1">
      <c r="A862" s="108">
        <v>1100</v>
      </c>
      <c r="B862" s="119">
        <v>3.6028999999999999E-2</v>
      </c>
      <c r="C862" s="63">
        <v>4222.3</v>
      </c>
      <c r="D862" s="63">
        <v>4852.8</v>
      </c>
      <c r="E862" s="71">
        <v>7.7587999999999999</v>
      </c>
      <c r="G862" s="120">
        <v>3.1503999999999997E-2</v>
      </c>
      <c r="H862" s="63">
        <v>4216.8999999999996</v>
      </c>
      <c r="I862" s="63">
        <v>4847</v>
      </c>
      <c r="J862" s="71">
        <v>7.6932999999999998</v>
      </c>
      <c r="L862" s="120">
        <v>2.5172E-2</v>
      </c>
      <c r="M862" s="63">
        <v>4206.1000000000004</v>
      </c>
      <c r="N862" s="63">
        <v>4835.3999999999996</v>
      </c>
      <c r="O862" s="71">
        <v>7.5824999999999996</v>
      </c>
    </row>
    <row r="863" spans="1:15" ht="15.75" customHeight="1">
      <c r="A863" s="108">
        <v>1200</v>
      </c>
      <c r="B863" s="119">
        <v>3.8806E-2</v>
      </c>
      <c r="C863" s="63">
        <v>4438.5</v>
      </c>
      <c r="D863" s="63">
        <v>5117.6000000000004</v>
      </c>
      <c r="E863" s="71">
        <v>7.9448999999999996</v>
      </c>
      <c r="G863" s="120">
        <v>3.3952000000000003E-2</v>
      </c>
      <c r="H863" s="63">
        <v>4433.8</v>
      </c>
      <c r="I863" s="63">
        <v>5112.8999999999996</v>
      </c>
      <c r="J863" s="71">
        <v>7.8802000000000003</v>
      </c>
      <c r="L863" s="120">
        <v>2.7157000000000001E-2</v>
      </c>
      <c r="M863" s="63">
        <v>4424.6000000000004</v>
      </c>
      <c r="N863" s="63">
        <v>5103.5</v>
      </c>
      <c r="O863" s="71">
        <v>7.7709999999999999</v>
      </c>
    </row>
    <row r="864" spans="1:15" ht="15.75" customHeight="1">
      <c r="A864" s="108">
        <v>1300</v>
      </c>
      <c r="B864" s="119">
        <v>4.1556000000000003E-2</v>
      </c>
      <c r="C864" s="63">
        <v>4659.2</v>
      </c>
      <c r="D864" s="63">
        <v>5386.5</v>
      </c>
      <c r="E864" s="71">
        <v>8.1214999999999993</v>
      </c>
      <c r="G864" s="120">
        <v>3.6371000000000001E-2</v>
      </c>
      <c r="H864" s="63">
        <v>4655.2</v>
      </c>
      <c r="I864" s="63">
        <v>5382.7</v>
      </c>
      <c r="J864" s="71">
        <v>8.0573999999999995</v>
      </c>
      <c r="L864" s="120">
        <v>2.9114999999999999E-2</v>
      </c>
      <c r="M864" s="63">
        <v>4647.2</v>
      </c>
      <c r="N864" s="63">
        <v>5375.1</v>
      </c>
      <c r="O864" s="71">
        <v>7.9493999999999998</v>
      </c>
    </row>
    <row r="865" spans="1:15" ht="3" customHeight="1" thickBot="1">
      <c r="A865" s="85"/>
      <c r="B865" s="85"/>
      <c r="C865" s="85"/>
      <c r="D865" s="85"/>
      <c r="E865" s="85"/>
      <c r="G865" s="85"/>
      <c r="H865" s="85"/>
      <c r="I865" s="85"/>
      <c r="J865" s="85"/>
      <c r="L865" s="85"/>
      <c r="M865" s="85"/>
      <c r="N865" s="85"/>
      <c r="O865" s="85"/>
    </row>
    <row r="866" spans="1:15" ht="15.75" customHeight="1" thickBot="1">
      <c r="A866" s="69"/>
      <c r="B866" s="66" t="s">
        <v>277</v>
      </c>
      <c r="C866" s="67">
        <v>30</v>
      </c>
      <c r="D866" s="66"/>
      <c r="E866" s="70"/>
      <c r="G866" s="66" t="s">
        <v>277</v>
      </c>
      <c r="H866" s="67">
        <v>35</v>
      </c>
      <c r="I866" s="66"/>
      <c r="J866" s="70"/>
      <c r="L866" s="66" t="s">
        <v>277</v>
      </c>
      <c r="M866" s="67">
        <v>40</v>
      </c>
      <c r="N866" s="66"/>
      <c r="O866" s="70"/>
    </row>
    <row r="867" spans="1:15" ht="15.75" customHeight="1" thickBot="1">
      <c r="A867" s="111" t="s">
        <v>276</v>
      </c>
      <c r="B867" s="118"/>
      <c r="C867" s="68"/>
      <c r="D867" s="68"/>
      <c r="E867" s="78"/>
      <c r="G867" s="121"/>
      <c r="H867" s="68"/>
      <c r="I867" s="68"/>
      <c r="J867" s="78"/>
      <c r="L867" s="121"/>
      <c r="M867" s="68"/>
      <c r="N867" s="68"/>
      <c r="O867" s="79"/>
    </row>
    <row r="868" spans="1:15" ht="15.75" customHeight="1">
      <c r="A868" s="108">
        <v>400</v>
      </c>
      <c r="B868" s="119">
        <v>2.7980000000000001E-3</v>
      </c>
      <c r="C868" s="63">
        <v>2068.9</v>
      </c>
      <c r="D868" s="63">
        <v>2152.8000000000002</v>
      </c>
      <c r="E868" s="71">
        <v>4.4757999999999996</v>
      </c>
      <c r="G868" s="120">
        <v>2.1050000000000001E-3</v>
      </c>
      <c r="H868" s="63">
        <v>1914.9</v>
      </c>
      <c r="I868" s="63">
        <v>1988.6</v>
      </c>
      <c r="J868" s="71">
        <v>4.2144000000000004</v>
      </c>
      <c r="L868" s="120">
        <v>1.9109999999999999E-3</v>
      </c>
      <c r="M868" s="63">
        <v>1855</v>
      </c>
      <c r="N868" s="63">
        <v>1931.4</v>
      </c>
      <c r="O868" s="71">
        <v>4.1144999999999996</v>
      </c>
    </row>
    <row r="869" spans="1:15" ht="15.75" customHeight="1">
      <c r="A869" s="108">
        <v>450</v>
      </c>
      <c r="B869" s="119">
        <v>6.7369999999999999E-3</v>
      </c>
      <c r="C869" s="63">
        <v>2618.9</v>
      </c>
      <c r="D869" s="63">
        <v>2821</v>
      </c>
      <c r="E869" s="71">
        <v>5.4421999999999997</v>
      </c>
      <c r="G869" s="120">
        <v>4.9569999999999996E-3</v>
      </c>
      <c r="H869" s="63">
        <v>2497.5</v>
      </c>
      <c r="I869" s="63">
        <v>2671</v>
      </c>
      <c r="J869" s="71">
        <v>5.1946000000000003</v>
      </c>
      <c r="L869" s="120">
        <v>3.692E-3</v>
      </c>
      <c r="M869" s="63">
        <v>2364.1999999999998</v>
      </c>
      <c r="N869" s="63">
        <v>2511.8000000000002</v>
      </c>
      <c r="O869" s="71">
        <v>9.9449000000000005</v>
      </c>
    </row>
    <row r="870" spans="1:15" ht="15.75" customHeight="1">
      <c r="A870" s="108">
        <v>500</v>
      </c>
      <c r="B870" s="119">
        <v>8.6910000000000008E-3</v>
      </c>
      <c r="C870" s="63">
        <v>2824</v>
      </c>
      <c r="D870" s="63">
        <v>3084.8</v>
      </c>
      <c r="E870" s="71">
        <v>5.7956000000000003</v>
      </c>
      <c r="G870" s="120">
        <v>6.9329999999999999E-3</v>
      </c>
      <c r="H870" s="63">
        <v>2755.3</v>
      </c>
      <c r="I870" s="63">
        <v>2997.9</v>
      </c>
      <c r="J870" s="71">
        <v>5.6330999999999998</v>
      </c>
      <c r="L870" s="120">
        <v>5.6230000000000004E-3</v>
      </c>
      <c r="M870" s="63">
        <v>2681.6</v>
      </c>
      <c r="N870" s="63">
        <v>2906.5</v>
      </c>
      <c r="O870" s="71">
        <v>5.4744000000000002</v>
      </c>
    </row>
    <row r="871" spans="1:15" ht="15.75" customHeight="1">
      <c r="A871" s="108">
        <v>550</v>
      </c>
      <c r="B871" s="119">
        <v>1.0175E-2</v>
      </c>
      <c r="C871" s="63">
        <v>2974.5</v>
      </c>
      <c r="D871" s="63">
        <v>3279.7</v>
      </c>
      <c r="E871" s="71">
        <v>6.0403000000000002</v>
      </c>
      <c r="G871" s="120">
        <v>8.3479999999999995E-3</v>
      </c>
      <c r="H871" s="63">
        <v>2925.8</v>
      </c>
      <c r="I871" s="63">
        <v>3218</v>
      </c>
      <c r="J871" s="71">
        <v>5.9093</v>
      </c>
      <c r="L871" s="120">
        <v>6.9849999999999999E-3</v>
      </c>
      <c r="M871" s="63">
        <v>2875.1</v>
      </c>
      <c r="N871" s="63">
        <v>3154.4</v>
      </c>
      <c r="O871" s="71">
        <v>5.7857000000000003</v>
      </c>
    </row>
    <row r="872" spans="1:15" ht="15.75" customHeight="1">
      <c r="A872" s="108">
        <v>600</v>
      </c>
      <c r="B872" s="119">
        <v>1.1445E-2</v>
      </c>
      <c r="C872" s="63">
        <v>3103.4</v>
      </c>
      <c r="D872" s="63">
        <v>3446.8</v>
      </c>
      <c r="E872" s="71">
        <v>6.2373000000000003</v>
      </c>
      <c r="G872" s="120">
        <v>9.5230000000000002E-3</v>
      </c>
      <c r="H872" s="63">
        <v>3065.6</v>
      </c>
      <c r="I872" s="63">
        <v>3399</v>
      </c>
      <c r="J872" s="71">
        <v>6.1228999999999996</v>
      </c>
      <c r="L872" s="120">
        <v>8.0890000000000007E-3</v>
      </c>
      <c r="M872" s="63">
        <v>3026.8</v>
      </c>
      <c r="N872" s="63">
        <v>3350.4</v>
      </c>
      <c r="O872" s="71">
        <v>6.0170000000000003</v>
      </c>
    </row>
    <row r="873" spans="1:15" ht="15.75" customHeight="1">
      <c r="A873" s="108">
        <v>650</v>
      </c>
      <c r="B873" s="119">
        <v>1.259E-2</v>
      </c>
      <c r="C873" s="63">
        <v>3221.7</v>
      </c>
      <c r="D873" s="63">
        <v>3599.4</v>
      </c>
      <c r="E873" s="71">
        <v>6.4074</v>
      </c>
      <c r="G873" s="120">
        <v>1.0565E-2</v>
      </c>
      <c r="H873" s="63">
        <v>3190.9</v>
      </c>
      <c r="I873" s="63">
        <v>3560.7</v>
      </c>
      <c r="J873" s="71">
        <v>6.3029999999999999</v>
      </c>
      <c r="L873" s="120">
        <v>9.0530000000000003E-3</v>
      </c>
      <c r="M873" s="63">
        <v>3159.5</v>
      </c>
      <c r="N873" s="63">
        <v>3521.6</v>
      </c>
      <c r="O873" s="71">
        <v>6.2077999999999998</v>
      </c>
    </row>
    <row r="874" spans="1:15" ht="15.75" customHeight="1">
      <c r="A874" s="108">
        <v>700</v>
      </c>
      <c r="B874" s="119">
        <v>1.3653999999999999E-2</v>
      </c>
      <c r="C874" s="63">
        <v>3334.3</v>
      </c>
      <c r="D874" s="63">
        <v>3743.9</v>
      </c>
      <c r="E874" s="71">
        <v>6.5598999999999998</v>
      </c>
      <c r="G874" s="120">
        <v>1.1523E-2</v>
      </c>
      <c r="H874" s="63">
        <v>3308.3</v>
      </c>
      <c r="I874" s="63">
        <v>3711.6</v>
      </c>
      <c r="J874" s="71">
        <v>6.4622999999999999</v>
      </c>
      <c r="L874" s="120">
        <v>9.9299999999999996E-3</v>
      </c>
      <c r="M874" s="63">
        <v>3282</v>
      </c>
      <c r="N874" s="63">
        <v>3679.2</v>
      </c>
      <c r="O874" s="71">
        <v>6.3739999999999997</v>
      </c>
    </row>
    <row r="875" spans="1:15" ht="15.75" customHeight="1">
      <c r="A875" s="108">
        <v>800</v>
      </c>
      <c r="B875" s="119">
        <v>1.5628E-2</v>
      </c>
      <c r="C875" s="63">
        <v>3551.2</v>
      </c>
      <c r="D875" s="63">
        <v>4020</v>
      </c>
      <c r="E875" s="71">
        <v>6.8300999999999998</v>
      </c>
      <c r="G875" s="120">
        <v>1.3278E-2</v>
      </c>
      <c r="H875" s="63">
        <v>3531.6</v>
      </c>
      <c r="I875" s="63">
        <v>3996.3</v>
      </c>
      <c r="J875" s="71">
        <v>6.7408999999999999</v>
      </c>
      <c r="L875" s="120">
        <v>1.1521E-2</v>
      </c>
      <c r="M875" s="63">
        <v>3511.8</v>
      </c>
      <c r="N875" s="63">
        <v>3972.6</v>
      </c>
      <c r="O875" s="71">
        <v>6.6612999999999998</v>
      </c>
    </row>
    <row r="876" spans="1:15" ht="15.75" customHeight="1">
      <c r="A876" s="108">
        <v>900</v>
      </c>
      <c r="B876" s="119">
        <v>1.7472999999999999E-2</v>
      </c>
      <c r="C876" s="63">
        <v>3764.6</v>
      </c>
      <c r="D876" s="63">
        <v>4288.8</v>
      </c>
      <c r="E876" s="71">
        <v>7.0694999999999997</v>
      </c>
      <c r="G876" s="120">
        <v>1.4904000000000001E-2</v>
      </c>
      <c r="H876" s="63">
        <v>3749</v>
      </c>
      <c r="I876" s="63">
        <v>4270.6000000000004</v>
      </c>
      <c r="J876" s="71">
        <v>6.9852999999999996</v>
      </c>
      <c r="L876" s="120">
        <v>1.298E-2</v>
      </c>
      <c r="M876" s="63">
        <v>3733.3</v>
      </c>
      <c r="N876" s="63">
        <v>4252.5</v>
      </c>
      <c r="O876" s="71">
        <v>6.9107000000000003</v>
      </c>
    </row>
    <row r="877" spans="1:15" ht="15.75" customHeight="1">
      <c r="A877" s="108">
        <v>1000</v>
      </c>
      <c r="B877" s="119">
        <v>1.924E-2</v>
      </c>
      <c r="C877" s="63">
        <v>3978.6</v>
      </c>
      <c r="D877" s="63">
        <v>4555.8</v>
      </c>
      <c r="E877" s="71">
        <v>7.2880000000000003</v>
      </c>
      <c r="G877" s="120">
        <v>1.6449999999999999E-2</v>
      </c>
      <c r="H877" s="63">
        <v>3965.8</v>
      </c>
      <c r="I877" s="63">
        <v>4541.5</v>
      </c>
      <c r="J877" s="71">
        <v>7.2069000000000001</v>
      </c>
      <c r="L877" s="120">
        <v>1.436E-2</v>
      </c>
      <c r="M877" s="63">
        <v>3952.9</v>
      </c>
      <c r="N877" s="63">
        <v>4527.3</v>
      </c>
      <c r="O877" s="71">
        <v>7.1355000000000004</v>
      </c>
    </row>
    <row r="878" spans="1:15" ht="15.75" customHeight="1">
      <c r="A878" s="108">
        <v>1100</v>
      </c>
      <c r="B878" s="119">
        <v>2.0954E-2</v>
      </c>
      <c r="C878" s="63">
        <v>4195.2</v>
      </c>
      <c r="D878" s="63">
        <v>4823.8999999999996</v>
      </c>
      <c r="E878" s="71">
        <v>7.4905999999999997</v>
      </c>
      <c r="G878" s="120">
        <v>1.7942E-2</v>
      </c>
      <c r="H878" s="63">
        <v>4184.3999999999996</v>
      </c>
      <c r="I878" s="63">
        <v>4812.3999999999996</v>
      </c>
      <c r="J878" s="71">
        <v>7.4118000000000004</v>
      </c>
      <c r="L878" s="120">
        <v>1.5685999999999999E-2</v>
      </c>
      <c r="M878" s="63">
        <v>4173.7</v>
      </c>
      <c r="N878" s="63">
        <v>4801.1000000000004</v>
      </c>
      <c r="O878" s="71">
        <v>7.3425000000000002</v>
      </c>
    </row>
    <row r="879" spans="1:15" ht="15.75" customHeight="1">
      <c r="A879" s="108">
        <v>1200</v>
      </c>
      <c r="B879" s="119">
        <v>2.2630000000000001E-2</v>
      </c>
      <c r="C879" s="63">
        <v>4415.3</v>
      </c>
      <c r="D879" s="63">
        <v>5094.2</v>
      </c>
      <c r="E879" s="71">
        <v>7.6806999999999999</v>
      </c>
      <c r="G879" s="120">
        <v>1.9397999999999999E-2</v>
      </c>
      <c r="H879" s="63">
        <v>4406.1000000000004</v>
      </c>
      <c r="I879" s="63">
        <v>5085</v>
      </c>
      <c r="J879" s="71">
        <v>7.6033999999999997</v>
      </c>
      <c r="L879" s="120">
        <v>1.6976000000000002E-2</v>
      </c>
      <c r="M879" s="63">
        <v>4396.8999999999996</v>
      </c>
      <c r="N879" s="63">
        <v>5075.8999999999996</v>
      </c>
      <c r="O879" s="71">
        <v>7.5357000000000003</v>
      </c>
    </row>
    <row r="880" spans="1:15" ht="15.75" customHeight="1">
      <c r="A880" s="108">
        <v>1300</v>
      </c>
      <c r="B880" s="119">
        <v>2.4278999999999998E-2</v>
      </c>
      <c r="C880" s="63">
        <v>4639.2</v>
      </c>
      <c r="D880" s="63">
        <v>5367.6</v>
      </c>
      <c r="E880" s="71">
        <v>7.8601999999999999</v>
      </c>
      <c r="G880" s="120">
        <v>2.0826999999999998E-2</v>
      </c>
      <c r="H880" s="63">
        <v>4631.2</v>
      </c>
      <c r="I880" s="63">
        <v>5360.2</v>
      </c>
      <c r="J880" s="71">
        <v>7.7840999999999996</v>
      </c>
      <c r="L880" s="120">
        <v>1.8238999999999998E-2</v>
      </c>
      <c r="M880" s="63">
        <v>4623.3</v>
      </c>
      <c r="N880" s="63">
        <v>5352.8</v>
      </c>
      <c r="O880" s="71">
        <v>7.7175000000000002</v>
      </c>
    </row>
    <row r="881" spans="1:15" ht="2.75" customHeight="1" thickBot="1">
      <c r="A881" s="85"/>
      <c r="B881" s="85"/>
      <c r="C881" s="85"/>
      <c r="D881" s="85"/>
      <c r="E881" s="85"/>
      <c r="G881" s="85"/>
      <c r="H881" s="85"/>
      <c r="I881" s="85"/>
      <c r="J881" s="85"/>
      <c r="L881" s="122"/>
      <c r="M881" s="122"/>
      <c r="N881" s="122"/>
      <c r="O881" s="122"/>
    </row>
    <row r="882" spans="1:15" ht="15.75" customHeight="1" thickBot="1">
      <c r="A882" s="69"/>
      <c r="B882" s="66" t="s">
        <v>277</v>
      </c>
      <c r="C882" s="67">
        <v>50</v>
      </c>
      <c r="D882" s="66" t="s">
        <v>275</v>
      </c>
      <c r="E882" s="70"/>
      <c r="G882" s="66" t="s">
        <v>277</v>
      </c>
      <c r="H882" s="67">
        <v>60</v>
      </c>
      <c r="I882" s="66" t="s">
        <v>275</v>
      </c>
      <c r="J882" s="70"/>
      <c r="L882" s="126"/>
      <c r="M882" s="127"/>
      <c r="N882" s="126"/>
      <c r="O882" s="128"/>
    </row>
    <row r="883" spans="1:15" ht="15.75" customHeight="1" thickBot="1">
      <c r="A883" s="111" t="s">
        <v>276</v>
      </c>
      <c r="B883" s="118"/>
      <c r="C883" s="68"/>
      <c r="D883" s="68"/>
      <c r="E883" s="78"/>
      <c r="G883" s="121"/>
      <c r="H883" s="68"/>
      <c r="I883" s="68"/>
      <c r="J883" s="78"/>
      <c r="L883" s="129"/>
      <c r="M883" s="123"/>
      <c r="N883" s="123"/>
      <c r="O883" s="124"/>
    </row>
    <row r="884" spans="1:15" ht="15.75" customHeight="1">
      <c r="A884" s="108">
        <v>400</v>
      </c>
      <c r="B884" s="119">
        <v>1.7309999999999999E-3</v>
      </c>
      <c r="C884" s="63">
        <v>1787.8</v>
      </c>
      <c r="D884" s="63">
        <v>1874.4</v>
      </c>
      <c r="E884" s="71">
        <v>4.0029000000000003</v>
      </c>
      <c r="G884" s="120">
        <v>1.6329999999999999E-3</v>
      </c>
      <c r="H884" s="63">
        <v>1745.2</v>
      </c>
      <c r="I884" s="63">
        <v>1843.2</v>
      </c>
      <c r="J884" s="71">
        <v>3.9317000000000002</v>
      </c>
      <c r="L884" s="119"/>
      <c r="M884" s="125"/>
      <c r="N884" s="125"/>
      <c r="O884" s="119"/>
    </row>
    <row r="885" spans="1:15" ht="15.75" customHeight="1">
      <c r="A885" s="108">
        <v>450</v>
      </c>
      <c r="B885" s="119">
        <v>2.4870000000000001E-3</v>
      </c>
      <c r="C885" s="63">
        <v>2160.3000000000002</v>
      </c>
      <c r="D885" s="63">
        <v>2284.6999999999998</v>
      </c>
      <c r="E885" s="71">
        <v>4.5895999999999999</v>
      </c>
      <c r="G885" s="120">
        <v>2.0860000000000002E-3</v>
      </c>
      <c r="H885" s="63">
        <v>2055.1</v>
      </c>
      <c r="I885" s="63">
        <v>2180.1999999999998</v>
      </c>
      <c r="J885" s="71">
        <v>4.4139999999999997</v>
      </c>
      <c r="L885" s="119"/>
      <c r="M885" s="125"/>
      <c r="N885" s="125"/>
      <c r="O885" s="119"/>
    </row>
    <row r="886" spans="1:15" ht="15.75" customHeight="1">
      <c r="A886" s="108">
        <v>500</v>
      </c>
      <c r="B886" s="119">
        <v>3.8899999999999998E-3</v>
      </c>
      <c r="C886" s="63">
        <v>2528.1</v>
      </c>
      <c r="D886" s="63">
        <v>2722.6</v>
      </c>
      <c r="E886" s="71">
        <v>5.1761999999999997</v>
      </c>
      <c r="G886" s="120">
        <v>2.9520000000000002E-3</v>
      </c>
      <c r="H886" s="63">
        <v>2393.1999999999998</v>
      </c>
      <c r="I886" s="63">
        <v>2570.3000000000002</v>
      </c>
      <c r="J886" s="71">
        <v>4.9356</v>
      </c>
      <c r="L886" s="119"/>
      <c r="M886" s="125"/>
      <c r="N886" s="125"/>
      <c r="O886" s="119"/>
    </row>
    <row r="887" spans="1:15" ht="15.75" customHeight="1">
      <c r="A887" s="108">
        <v>550</v>
      </c>
      <c r="B887" s="119">
        <v>5.1180000000000002E-3</v>
      </c>
      <c r="C887" s="63">
        <v>2769.5</v>
      </c>
      <c r="D887" s="63">
        <v>3025.4</v>
      </c>
      <c r="E887" s="71">
        <v>5.5563000000000002</v>
      </c>
      <c r="G887" s="120">
        <v>3.9550000000000002E-3</v>
      </c>
      <c r="H887" s="63">
        <v>2664.6</v>
      </c>
      <c r="I887" s="63">
        <v>2901.9</v>
      </c>
      <c r="J887" s="71">
        <v>5.3517000000000001</v>
      </c>
      <c r="L887" s="119"/>
      <c r="M887" s="125"/>
      <c r="N887" s="125"/>
      <c r="O887" s="119"/>
    </row>
    <row r="888" spans="1:15" ht="15.75" customHeight="1">
      <c r="A888" s="108">
        <v>600</v>
      </c>
      <c r="B888" s="119">
        <v>6.1079999999999997E-3</v>
      </c>
      <c r="C888" s="63">
        <v>2947.1</v>
      </c>
      <c r="D888" s="63">
        <v>3252.6</v>
      </c>
      <c r="E888" s="71">
        <v>5.8244999999999996</v>
      </c>
      <c r="G888" s="120">
        <v>4.8329999999999996E-3</v>
      </c>
      <c r="H888" s="63">
        <v>2866.8</v>
      </c>
      <c r="I888" s="63">
        <v>3156.8</v>
      </c>
      <c r="J888" s="71">
        <v>5.6527000000000003</v>
      </c>
      <c r="L888" s="119"/>
      <c r="M888" s="125"/>
      <c r="N888" s="125"/>
      <c r="O888" s="119"/>
    </row>
    <row r="889" spans="1:15" ht="15.75" customHeight="1">
      <c r="A889" s="108">
        <v>650</v>
      </c>
      <c r="B889" s="119">
        <v>6.9569999999999996E-3</v>
      </c>
      <c r="C889" s="63">
        <v>3095.6</v>
      </c>
      <c r="D889" s="63">
        <v>3443.5</v>
      </c>
      <c r="E889" s="71">
        <v>6.0373000000000001</v>
      </c>
      <c r="G889" s="120">
        <v>5.5909999999999996E-3</v>
      </c>
      <c r="H889" s="63">
        <v>3031.3</v>
      </c>
      <c r="I889" s="63">
        <v>3366.8</v>
      </c>
      <c r="J889" s="71">
        <v>5.8867000000000003</v>
      </c>
      <c r="L889" s="119"/>
      <c r="M889" s="125"/>
      <c r="N889" s="125"/>
      <c r="O889" s="119"/>
    </row>
    <row r="890" spans="1:15" ht="15.75" customHeight="1">
      <c r="A890" s="108">
        <v>700</v>
      </c>
      <c r="B890" s="119">
        <v>7.7169999999999999E-3</v>
      </c>
      <c r="C890" s="63">
        <v>3228.7</v>
      </c>
      <c r="D890" s="63">
        <v>3614.6</v>
      </c>
      <c r="E890" s="71">
        <v>6.2179000000000002</v>
      </c>
      <c r="G890" s="120">
        <v>6.2649999999999997E-3</v>
      </c>
      <c r="H890" s="63">
        <v>3175.4</v>
      </c>
      <c r="I890" s="63">
        <v>3551.3</v>
      </c>
      <c r="J890" s="71">
        <v>6.0814000000000004</v>
      </c>
      <c r="L890" s="119"/>
      <c r="M890" s="125"/>
      <c r="N890" s="125"/>
      <c r="O890" s="119"/>
    </row>
    <row r="891" spans="1:15" ht="15.75" customHeight="1">
      <c r="A891" s="108">
        <v>800</v>
      </c>
      <c r="B891" s="119">
        <v>9.0729999999999995E-3</v>
      </c>
      <c r="C891" s="63">
        <v>3472.2</v>
      </c>
      <c r="D891" s="63">
        <v>3925.8</v>
      </c>
      <c r="E891" s="71">
        <v>6.5225</v>
      </c>
      <c r="G891" s="120">
        <v>7.456E-3</v>
      </c>
      <c r="H891" s="63">
        <v>3432.6</v>
      </c>
      <c r="I891" s="63">
        <v>3880</v>
      </c>
      <c r="J891" s="71">
        <v>6.4032999999999998</v>
      </c>
      <c r="L891" s="119"/>
      <c r="M891" s="125"/>
      <c r="N891" s="125"/>
      <c r="O891" s="119"/>
    </row>
    <row r="892" spans="1:15" ht="15.75" customHeight="1">
      <c r="A892" s="108">
        <v>900</v>
      </c>
      <c r="B892" s="119">
        <v>1.0296E-2</v>
      </c>
      <c r="C892" s="63">
        <v>3702</v>
      </c>
      <c r="D892" s="63">
        <v>4216.8</v>
      </c>
      <c r="E892" s="71">
        <v>6.7819000000000003</v>
      </c>
      <c r="G892" s="120">
        <v>8.5190000000000005E-3</v>
      </c>
      <c r="H892" s="63">
        <v>3670.9</v>
      </c>
      <c r="I892" s="63">
        <v>4182.1000000000004</v>
      </c>
      <c r="J892" s="71">
        <v>6.6725000000000003</v>
      </c>
      <c r="L892" s="119"/>
      <c r="M892" s="125"/>
      <c r="N892" s="125"/>
      <c r="O892" s="119"/>
    </row>
    <row r="893" spans="1:15" ht="15.75" customHeight="1">
      <c r="A893" s="108">
        <v>1000</v>
      </c>
      <c r="B893" s="119">
        <v>1.1441E-2</v>
      </c>
      <c r="C893" s="63">
        <v>3927.4</v>
      </c>
      <c r="D893" s="63">
        <v>4499.3999999999996</v>
      </c>
      <c r="E893" s="71">
        <v>7.0130999999999997</v>
      </c>
      <c r="G893" s="120">
        <v>9.5040000000000003E-3</v>
      </c>
      <c r="H893" s="63">
        <v>3902</v>
      </c>
      <c r="I893" s="63">
        <v>4472.2</v>
      </c>
      <c r="J893" s="71">
        <v>6.9099000000000004</v>
      </c>
      <c r="L893" s="119"/>
      <c r="M893" s="125"/>
      <c r="N893" s="125"/>
      <c r="O893" s="119"/>
    </row>
    <row r="894" spans="1:15" ht="15.75" customHeight="1">
      <c r="A894" s="108">
        <v>1100</v>
      </c>
      <c r="B894" s="119">
        <v>1.2534E-2</v>
      </c>
      <c r="C894" s="63">
        <v>4152.2</v>
      </c>
      <c r="D894" s="63">
        <v>4778.8999999999996</v>
      </c>
      <c r="E894" s="71">
        <v>7.2244000000000002</v>
      </c>
      <c r="G894" s="120">
        <v>1.0439E-2</v>
      </c>
      <c r="H894" s="63">
        <v>4130.8999999999996</v>
      </c>
      <c r="I894" s="63">
        <v>4757.3</v>
      </c>
      <c r="J894" s="71">
        <v>7.1254999999999997</v>
      </c>
      <c r="L894" s="119"/>
      <c r="M894" s="125"/>
      <c r="N894" s="125"/>
      <c r="O894" s="119"/>
    </row>
    <row r="895" spans="1:15" ht="15.75" customHeight="1">
      <c r="A895" s="108">
        <v>1200</v>
      </c>
      <c r="B895" s="119">
        <v>1.359E-2</v>
      </c>
      <c r="C895" s="63">
        <v>4378.6000000000004</v>
      </c>
      <c r="D895" s="63">
        <v>5058.1000000000004</v>
      </c>
      <c r="E895" s="71">
        <v>7.4207000000000001</v>
      </c>
      <c r="G895" s="120">
        <v>1.1339E-2</v>
      </c>
      <c r="H895" s="63">
        <v>4360.5</v>
      </c>
      <c r="I895" s="63">
        <v>5040.8</v>
      </c>
      <c r="J895" s="71">
        <v>7.3247999999999998</v>
      </c>
      <c r="L895" s="119"/>
      <c r="M895" s="125"/>
      <c r="N895" s="125"/>
      <c r="O895" s="119"/>
    </row>
    <row r="896" spans="1:15" ht="15.75" customHeight="1">
      <c r="A896" s="108">
        <v>1300</v>
      </c>
      <c r="B896" s="119">
        <v>1.4619999999999999E-2</v>
      </c>
      <c r="C896" s="63">
        <v>4607.5</v>
      </c>
      <c r="D896" s="63">
        <v>5338.5</v>
      </c>
      <c r="E896" s="71">
        <v>7.6048</v>
      </c>
      <c r="G896" s="120">
        <v>1.2213E-2</v>
      </c>
      <c r="H896" s="63">
        <v>4591.8</v>
      </c>
      <c r="I896" s="63">
        <v>5324.5</v>
      </c>
      <c r="J896" s="71">
        <v>7.5110999999999999</v>
      </c>
      <c r="L896" s="119"/>
      <c r="M896" s="125"/>
      <c r="N896" s="125"/>
      <c r="O896" s="119"/>
    </row>
    <row r="897" spans="1:10">
      <c r="A897" s="122"/>
      <c r="B897" s="122"/>
      <c r="C897" s="122"/>
      <c r="D897" s="122"/>
      <c r="E897" s="122"/>
      <c r="G897" s="122"/>
      <c r="H897" s="122"/>
      <c r="I897" s="122"/>
      <c r="J897" s="122"/>
    </row>
  </sheetData>
  <pageMargins left="0.7" right="0.7" top="0.38392857142857145" bottom="0.20748299319727892" header="0.3" footer="0.3"/>
  <pageSetup scale="10" orientation="portrait" r:id="rId1"/>
  <headerFooter>
    <oddHeader>&amp;LTablas de vapor de agua sobrecalentado&amp;CUTN - FRLP 
CÁTEDRA TÉRMODINAMICA Y MÁQUINAS TÉRMICAS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F1:T898"/>
  <sheetViews>
    <sheetView showGridLines="0" topLeftCell="A717" zoomScale="70" zoomScaleNormal="70" zoomScalePageLayoutView="55" workbookViewId="0">
      <selection activeCell="V844" sqref="V844"/>
    </sheetView>
  </sheetViews>
  <sheetFormatPr baseColWidth="10" defaultColWidth="9.08984375" defaultRowHeight="12.5"/>
  <cols>
    <col min="1" max="4" width="9.08984375" style="15"/>
    <col min="5" max="5" width="4.90625" style="15" customWidth="1"/>
    <col min="6" max="6" width="11.08984375" style="15" customWidth="1"/>
    <col min="7" max="19" width="11.6328125" style="15" customWidth="1"/>
    <col min="20" max="16384" width="9.08984375" style="15"/>
  </cols>
  <sheetData>
    <row r="1" spans="6:20" ht="15.5">
      <c r="F1" s="46"/>
    </row>
    <row r="2" spans="6:20" ht="15.5">
      <c r="F2" s="46"/>
    </row>
    <row r="3" spans="6:20" ht="15.5">
      <c r="F3" s="46"/>
    </row>
    <row r="4" spans="6:20" ht="20.25" customHeight="1">
      <c r="F4" s="46"/>
      <c r="H4" s="15" t="s">
        <v>268</v>
      </c>
    </row>
    <row r="5" spans="6:20" ht="28.5" customHeight="1">
      <c r="F5" s="51"/>
      <c r="G5" s="52"/>
      <c r="H5" s="305" t="s">
        <v>252</v>
      </c>
      <c r="I5" s="306"/>
      <c r="J5" s="307"/>
      <c r="K5" s="305" t="s">
        <v>253</v>
      </c>
      <c r="L5" s="306"/>
      <c r="M5" s="307"/>
      <c r="N5" s="305" t="s">
        <v>254</v>
      </c>
      <c r="O5" s="306"/>
      <c r="P5" s="307"/>
      <c r="Q5" s="305" t="s">
        <v>259</v>
      </c>
      <c r="R5" s="306"/>
      <c r="S5" s="307"/>
    </row>
    <row r="6" spans="6:20" ht="53.5" thickBot="1">
      <c r="F6" s="50" t="s">
        <v>271</v>
      </c>
      <c r="G6" s="50" t="s">
        <v>270</v>
      </c>
      <c r="H6" s="54" t="s">
        <v>245</v>
      </c>
      <c r="I6" s="50" t="s">
        <v>267</v>
      </c>
      <c r="J6" s="53" t="s">
        <v>246</v>
      </c>
      <c r="K6" s="54" t="s">
        <v>248</v>
      </c>
      <c r="L6" s="50" t="s">
        <v>250</v>
      </c>
      <c r="M6" s="53" t="s">
        <v>249</v>
      </c>
      <c r="N6" s="54" t="s">
        <v>255</v>
      </c>
      <c r="O6" s="50" t="s">
        <v>256</v>
      </c>
      <c r="P6" s="53" t="s">
        <v>257</v>
      </c>
      <c r="Q6" s="54" t="s">
        <v>260</v>
      </c>
      <c r="R6" s="50" t="s">
        <v>261</v>
      </c>
      <c r="S6" s="53" t="s">
        <v>262</v>
      </c>
      <c r="T6" s="48"/>
    </row>
    <row r="7" spans="6:20" ht="16.5" customHeight="1" thickTop="1">
      <c r="F7" s="59">
        <v>1</v>
      </c>
      <c r="G7" s="42">
        <f>Tsat_p(F7/100)</f>
        <v>6.9696324125610545</v>
      </c>
      <c r="H7" s="41">
        <f>vL_p(F7/100)</f>
        <v>1.0001433367027503E-3</v>
      </c>
      <c r="I7" s="49">
        <f>+J7-H7</f>
        <v>129.18230459897899</v>
      </c>
      <c r="J7" s="45">
        <f>vV_p(F7/100)</f>
        <v>129.1833047423157</v>
      </c>
      <c r="K7" s="42">
        <f>uL_p(F7/100)</f>
        <v>29.297246402267554</v>
      </c>
      <c r="L7" s="42">
        <f>+M7-K7</f>
        <v>2355.201487906595</v>
      </c>
      <c r="M7" s="42">
        <f>uV_p(F7/100)</f>
        <v>2384.4987343088628</v>
      </c>
      <c r="N7" s="42">
        <f>hL_p(F7/100)</f>
        <v>29.298246545604258</v>
      </c>
      <c r="O7" s="42">
        <f>P7-N7</f>
        <v>2484.3837925055741</v>
      </c>
      <c r="P7" s="42">
        <f>hV_p(F7/100)</f>
        <v>2513.6820390511784</v>
      </c>
      <c r="Q7" s="39">
        <f>sL_p(F7/100)</f>
        <v>0.10591044766253487</v>
      </c>
      <c r="R7" s="39">
        <f>S7-Q7</f>
        <v>8.8690193427237229</v>
      </c>
      <c r="S7" s="39">
        <f>sV_p(F7/100)</f>
        <v>8.9749297903862573</v>
      </c>
    </row>
    <row r="8" spans="6:20" ht="16.5" customHeight="1">
      <c r="F8" s="145">
        <v>1.5</v>
      </c>
      <c r="G8" s="42">
        <f>Tsat_p(F8/100)</f>
        <v>13.019743284254218</v>
      </c>
      <c r="H8" s="41">
        <f t="shared" ref="H8:H71" si="0">vL_p(F8/100)</f>
        <v>1.0006712724664453E-3</v>
      </c>
      <c r="I8" s="49">
        <f t="shared" ref="I8:I71" si="1">+J8-H8</f>
        <v>87.961092876343216</v>
      </c>
      <c r="J8" s="45">
        <f t="shared" ref="J8:J71" si="2">vV_p(F8/100)</f>
        <v>87.96209354761568</v>
      </c>
      <c r="K8" s="42">
        <f t="shared" ref="K8:K71" si="3">uL_p(F8/100)</f>
        <v>54.683642407219054</v>
      </c>
      <c r="L8" s="42">
        <f t="shared" ref="L8:L71" si="4">+M8-K8</f>
        <v>2338.1224890370804</v>
      </c>
      <c r="M8" s="42">
        <f t="shared" ref="M8:M71" si="5">uV_p(F8/100)</f>
        <v>2392.8061314442994</v>
      </c>
      <c r="N8" s="42">
        <f t="shared" ref="N8:N71" si="6">hL_p(F8/100)</f>
        <v>54.685143414127744</v>
      </c>
      <c r="O8" s="42">
        <f t="shared" ref="O8:O71" si="7">P8-N8</f>
        <v>2470.0641283515952</v>
      </c>
      <c r="P8" s="42">
        <f t="shared" ref="P8:P71" si="8">hV_p(F8/100)</f>
        <v>2524.7492717657228</v>
      </c>
      <c r="Q8" s="39">
        <f t="shared" ref="Q8:Q71" si="9">sL_p(F8/100)</f>
        <v>0.19557296085578613</v>
      </c>
      <c r="R8" s="39">
        <f t="shared" ref="R8:R71" si="10">S8-Q8</f>
        <v>8.6314767837460806</v>
      </c>
      <c r="S8" s="39">
        <f t="shared" ref="S8:S71" si="11">sV_p(F8/100)</f>
        <v>8.827049744601867</v>
      </c>
    </row>
    <row r="9" spans="6:20" ht="16.5" customHeight="1">
      <c r="F9" s="59">
        <v>2</v>
      </c>
      <c r="G9" s="42">
        <f t="shared" ref="G9:G72" si="12">Tsat_p(F9/100)</f>
        <v>17.495256677820748</v>
      </c>
      <c r="H9" s="41">
        <f t="shared" si="0"/>
        <v>1.0013585769390618E-3</v>
      </c>
      <c r="I9" s="49">
        <f t="shared" si="1"/>
        <v>66.988631581845667</v>
      </c>
      <c r="J9" s="45">
        <f t="shared" si="2"/>
        <v>66.989632940422609</v>
      </c>
      <c r="K9" s="42">
        <f t="shared" si="3"/>
        <v>73.432589428017479</v>
      </c>
      <c r="L9" s="42">
        <f t="shared" si="4"/>
        <v>2325.499704473797</v>
      </c>
      <c r="M9" s="42">
        <f t="shared" si="5"/>
        <v>2398.9322939018143</v>
      </c>
      <c r="N9" s="42">
        <f t="shared" si="6"/>
        <v>73.434592145171351</v>
      </c>
      <c r="O9" s="42">
        <f t="shared" si="7"/>
        <v>2459.4769676374881</v>
      </c>
      <c r="P9" s="42">
        <f t="shared" si="8"/>
        <v>2532.9115597826594</v>
      </c>
      <c r="Q9" s="39">
        <f t="shared" si="9"/>
        <v>0.26058288990383915</v>
      </c>
      <c r="R9" s="39">
        <f t="shared" si="10"/>
        <v>8.462141459441952</v>
      </c>
      <c r="S9" s="39">
        <f t="shared" si="11"/>
        <v>8.7227243493457909</v>
      </c>
    </row>
    <row r="10" spans="6:20" ht="16.5" customHeight="1">
      <c r="F10" s="145">
        <v>2.5</v>
      </c>
      <c r="G10" s="42">
        <f t="shared" si="12"/>
        <v>21.077637841326407</v>
      </c>
      <c r="H10" s="41">
        <f t="shared" si="0"/>
        <v>1.0020715343822574E-3</v>
      </c>
      <c r="I10" s="49">
        <f t="shared" si="1"/>
        <v>54.241101891126803</v>
      </c>
      <c r="J10" s="45">
        <f t="shared" si="2"/>
        <v>54.242103962661183</v>
      </c>
      <c r="K10" s="42">
        <f t="shared" si="3"/>
        <v>88.427166653281517</v>
      </c>
      <c r="L10" s="42">
        <f t="shared" si="4"/>
        <v>2315.3956239788445</v>
      </c>
      <c r="M10" s="42">
        <f t="shared" si="5"/>
        <v>2403.8227906321258</v>
      </c>
      <c r="N10" s="42">
        <f t="shared" si="6"/>
        <v>88.429671832117478</v>
      </c>
      <c r="O10" s="42">
        <f t="shared" si="7"/>
        <v>2450.9983787066617</v>
      </c>
      <c r="P10" s="42">
        <f t="shared" si="8"/>
        <v>2539.4280505387792</v>
      </c>
      <c r="Q10" s="39">
        <f t="shared" si="9"/>
        <v>0.31185822285028697</v>
      </c>
      <c r="R10" s="39">
        <f t="shared" si="10"/>
        <v>8.3302964116683818</v>
      </c>
      <c r="S10" s="39">
        <f t="shared" si="11"/>
        <v>8.6421546345186684</v>
      </c>
    </row>
    <row r="11" spans="6:20" ht="16.5" customHeight="1">
      <c r="F11" s="59">
        <v>3</v>
      </c>
      <c r="G11" s="42">
        <f t="shared" si="12"/>
        <v>24.079941253834136</v>
      </c>
      <c r="H11" s="41">
        <f t="shared" si="0"/>
        <v>1.0027723934832096E-3</v>
      </c>
      <c r="I11" s="49">
        <f t="shared" si="1"/>
        <v>45.654025896420769</v>
      </c>
      <c r="J11" s="45">
        <f t="shared" si="2"/>
        <v>45.655028668814253</v>
      </c>
      <c r="K11" s="42">
        <f t="shared" si="3"/>
        <v>100.98716362097085</v>
      </c>
      <c r="L11" s="42">
        <f t="shared" si="4"/>
        <v>2306.9244877785595</v>
      </c>
      <c r="M11" s="42">
        <f t="shared" si="5"/>
        <v>2407.9116513995305</v>
      </c>
      <c r="N11" s="42">
        <f t="shared" si="6"/>
        <v>100.99017193815131</v>
      </c>
      <c r="O11" s="42">
        <f t="shared" si="7"/>
        <v>2443.8865654678216</v>
      </c>
      <c r="P11" s="42">
        <f t="shared" si="8"/>
        <v>2544.876737405973</v>
      </c>
      <c r="Q11" s="39">
        <f t="shared" si="9"/>
        <v>0.35432994571640059</v>
      </c>
      <c r="R11" s="39">
        <f t="shared" si="10"/>
        <v>8.2222273053063173</v>
      </c>
      <c r="S11" s="39">
        <f t="shared" si="11"/>
        <v>8.5765572510227184</v>
      </c>
    </row>
    <row r="12" spans="6:20" ht="16.5" customHeight="1">
      <c r="F12" s="145">
        <v>3.5</v>
      </c>
      <c r="G12" s="42">
        <f t="shared" si="12"/>
        <v>26.673192672679363</v>
      </c>
      <c r="H12" s="41">
        <f t="shared" si="0"/>
        <v>1.003449430267832E-3</v>
      </c>
      <c r="I12" s="49">
        <f t="shared" si="1"/>
        <v>39.466810908540509</v>
      </c>
      <c r="J12" s="45">
        <f t="shared" si="2"/>
        <v>39.467814357970774</v>
      </c>
      <c r="K12" s="42">
        <f t="shared" si="3"/>
        <v>111.83214133248322</v>
      </c>
      <c r="L12" s="42">
        <f t="shared" si="4"/>
        <v>2299.6036643083421</v>
      </c>
      <c r="M12" s="42">
        <f t="shared" si="5"/>
        <v>2411.4358056408255</v>
      </c>
      <c r="N12" s="42">
        <f t="shared" si="6"/>
        <v>111.83565340548918</v>
      </c>
      <c r="O12" s="42">
        <f t="shared" si="7"/>
        <v>2437.7375024882335</v>
      </c>
      <c r="P12" s="42">
        <f t="shared" si="8"/>
        <v>2549.5731558937227</v>
      </c>
      <c r="Q12" s="39">
        <f t="shared" si="9"/>
        <v>0.39065853936422745</v>
      </c>
      <c r="R12" s="39">
        <f t="shared" si="10"/>
        <v>8.1306031457048906</v>
      </c>
      <c r="S12" s="39">
        <f t="shared" si="11"/>
        <v>8.5212616850691187</v>
      </c>
    </row>
    <row r="13" spans="6:20" ht="16.5" customHeight="1">
      <c r="F13" s="59">
        <v>4</v>
      </c>
      <c r="G13" s="42">
        <f t="shared" si="12"/>
        <v>28.961503795712702</v>
      </c>
      <c r="H13" s="41">
        <f t="shared" si="0"/>
        <v>1.0040996070853376E-3</v>
      </c>
      <c r="I13" s="49">
        <f t="shared" si="1"/>
        <v>34.791465949184584</v>
      </c>
      <c r="J13" s="45">
        <f t="shared" si="2"/>
        <v>34.792470048791671</v>
      </c>
      <c r="K13" s="42">
        <f t="shared" si="3"/>
        <v>121.39954727866018</v>
      </c>
      <c r="L13" s="42">
        <f t="shared" si="4"/>
        <v>2293.1398288871055</v>
      </c>
      <c r="M13" s="42">
        <f t="shared" si="5"/>
        <v>2414.5393761657656</v>
      </c>
      <c r="N13" s="42">
        <f t="shared" si="6"/>
        <v>121.40356367708854</v>
      </c>
      <c r="O13" s="42">
        <f t="shared" si="7"/>
        <v>2432.3056926838435</v>
      </c>
      <c r="P13" s="42">
        <f t="shared" si="8"/>
        <v>2553.7092563609322</v>
      </c>
      <c r="Q13" s="39">
        <f t="shared" si="9"/>
        <v>0.42244755485304791</v>
      </c>
      <c r="R13" s="39">
        <f t="shared" si="10"/>
        <v>8.0510398070691451</v>
      </c>
      <c r="S13" s="39">
        <f t="shared" si="11"/>
        <v>8.4734873619221922</v>
      </c>
    </row>
    <row r="14" spans="6:20" ht="16.5" customHeight="1">
      <c r="F14" s="145">
        <v>4.5</v>
      </c>
      <c r="G14" s="42">
        <f t="shared" si="12"/>
        <v>31.01316398643587</v>
      </c>
      <c r="H14" s="41">
        <f t="shared" si="0"/>
        <v>1.0047230823241697E-3</v>
      </c>
      <c r="I14" s="49">
        <f t="shared" si="1"/>
        <v>31.131002544331594</v>
      </c>
      <c r="J14" s="45">
        <f t="shared" si="2"/>
        <v>31.132007267413918</v>
      </c>
      <c r="K14" s="42">
        <f t="shared" si="3"/>
        <v>129.97603927953239</v>
      </c>
      <c r="L14" s="42">
        <f t="shared" si="4"/>
        <v>2287.3407909716998</v>
      </c>
      <c r="M14" s="42">
        <f t="shared" si="5"/>
        <v>2417.3168302512322</v>
      </c>
      <c r="N14" s="42">
        <f t="shared" si="6"/>
        <v>129.98056053340284</v>
      </c>
      <c r="O14" s="42">
        <f t="shared" si="7"/>
        <v>2427.4303024211918</v>
      </c>
      <c r="P14" s="42">
        <f t="shared" si="8"/>
        <v>2557.4108629545944</v>
      </c>
      <c r="Q14" s="39">
        <f t="shared" si="9"/>
        <v>0.4507401045703055</v>
      </c>
      <c r="R14" s="39">
        <f t="shared" si="10"/>
        <v>7.9807046923422877</v>
      </c>
      <c r="S14" s="39">
        <f t="shared" si="11"/>
        <v>8.4314447969125936</v>
      </c>
    </row>
    <row r="15" spans="6:20" ht="16.5" customHeight="1">
      <c r="F15" s="59">
        <v>5</v>
      </c>
      <c r="G15" s="42">
        <f t="shared" si="12"/>
        <v>32.875489523760166</v>
      </c>
      <c r="H15" s="41">
        <f t="shared" si="0"/>
        <v>1.0053212026866815E-3</v>
      </c>
      <c r="I15" s="49">
        <f t="shared" si="1"/>
        <v>28.185299685135988</v>
      </c>
      <c r="J15" s="45">
        <f t="shared" si="2"/>
        <v>28.186305006338674</v>
      </c>
      <c r="K15" s="42">
        <f t="shared" si="3"/>
        <v>137.76009238247713</v>
      </c>
      <c r="L15" s="42">
        <f t="shared" si="4"/>
        <v>2282.0734868106779</v>
      </c>
      <c r="M15" s="42">
        <f t="shared" si="5"/>
        <v>2419.8335791931549</v>
      </c>
      <c r="N15" s="42">
        <f t="shared" si="6"/>
        <v>137.76511898849057</v>
      </c>
      <c r="O15" s="42">
        <f t="shared" si="7"/>
        <v>2422.999985236358</v>
      </c>
      <c r="P15" s="42">
        <f t="shared" si="8"/>
        <v>2560.7651042248485</v>
      </c>
      <c r="Q15" s="39">
        <f t="shared" si="9"/>
        <v>0.47625378950510244</v>
      </c>
      <c r="R15" s="39">
        <f t="shared" si="10"/>
        <v>7.9176607794454181</v>
      </c>
      <c r="S15" s="39">
        <f t="shared" si="11"/>
        <v>8.393914568950521</v>
      </c>
    </row>
    <row r="16" spans="6:20" ht="16.5" customHeight="1">
      <c r="F16" s="145">
        <v>5.5</v>
      </c>
      <c r="G16" s="42">
        <f t="shared" si="12"/>
        <v>34.582672721469862</v>
      </c>
      <c r="H16" s="41">
        <f t="shared" si="0"/>
        <v>1.0058957031240843E-3</v>
      </c>
      <c r="I16" s="49">
        <f t="shared" si="1"/>
        <v>25.762274922717904</v>
      </c>
      <c r="J16" s="45">
        <f t="shared" si="2"/>
        <v>25.763280818421027</v>
      </c>
      <c r="K16" s="42">
        <f t="shared" si="3"/>
        <v>144.89504892789449</v>
      </c>
      <c r="L16" s="42">
        <f t="shared" si="4"/>
        <v>2277.241813176176</v>
      </c>
      <c r="M16" s="42">
        <f t="shared" si="5"/>
        <v>2422.1368621040706</v>
      </c>
      <c r="N16" s="42">
        <f t="shared" si="6"/>
        <v>144.90058135426167</v>
      </c>
      <c r="O16" s="42">
        <f t="shared" si="7"/>
        <v>2418.9343252511244</v>
      </c>
      <c r="P16" s="42">
        <f t="shared" si="8"/>
        <v>2563.8349066053861</v>
      </c>
      <c r="Q16" s="39">
        <f t="shared" si="9"/>
        <v>0.49950391846254893</v>
      </c>
      <c r="R16" s="39">
        <f t="shared" si="10"/>
        <v>7.8605245441276299</v>
      </c>
      <c r="S16" s="39">
        <f t="shared" si="11"/>
        <v>8.3600284625901793</v>
      </c>
    </row>
    <row r="17" spans="6:19" ht="16.5" customHeight="1">
      <c r="F17" s="59">
        <v>6</v>
      </c>
      <c r="G17" s="42">
        <f t="shared" si="12"/>
        <v>36.160259151116065</v>
      </c>
      <c r="H17" s="41">
        <f t="shared" si="0"/>
        <v>1.0064483746116697E-3</v>
      </c>
      <c r="I17" s="49">
        <f t="shared" si="1"/>
        <v>23.733211367912816</v>
      </c>
      <c r="J17" s="45">
        <f t="shared" si="2"/>
        <v>23.734217816287426</v>
      </c>
      <c r="K17" s="42">
        <f t="shared" si="3"/>
        <v>151.48795192378944</v>
      </c>
      <c r="L17" s="42">
        <f t="shared" si="4"/>
        <v>2272.7739995044667</v>
      </c>
      <c r="M17" s="42">
        <f t="shared" si="5"/>
        <v>2424.261951428256</v>
      </c>
      <c r="N17" s="42">
        <f t="shared" si="6"/>
        <v>151.4939906140371</v>
      </c>
      <c r="O17" s="42">
        <f t="shared" si="7"/>
        <v>2415.1732677119439</v>
      </c>
      <c r="P17" s="42">
        <f t="shared" si="8"/>
        <v>2566.667258325981</v>
      </c>
      <c r="Q17" s="39">
        <f t="shared" si="9"/>
        <v>0.52087332517804286</v>
      </c>
      <c r="R17" s="39">
        <f t="shared" si="10"/>
        <v>7.8082731303471409</v>
      </c>
      <c r="S17" s="39">
        <f t="shared" si="11"/>
        <v>8.3291464555251835</v>
      </c>
    </row>
    <row r="18" spans="6:19" ht="16.5" customHeight="1">
      <c r="F18" s="145">
        <v>6.5</v>
      </c>
      <c r="G18" s="42">
        <f t="shared" si="12"/>
        <v>37.627857995584463</v>
      </c>
      <c r="H18" s="41">
        <f t="shared" si="0"/>
        <v>1.0069809272551004E-3</v>
      </c>
      <c r="I18" s="49">
        <f t="shared" si="1"/>
        <v>22.008577973796513</v>
      </c>
      <c r="J18" s="45">
        <f t="shared" si="2"/>
        <v>22.009584954723767</v>
      </c>
      <c r="K18" s="42">
        <f t="shared" si="3"/>
        <v>157.62093713501437</v>
      </c>
      <c r="L18" s="42">
        <f t="shared" si="4"/>
        <v>2268.6149708040557</v>
      </c>
      <c r="M18" s="42">
        <f t="shared" si="5"/>
        <v>2426.2359079390699</v>
      </c>
      <c r="N18" s="42">
        <f t="shared" si="6"/>
        <v>157.62748251104156</v>
      </c>
      <c r="O18" s="42">
        <f t="shared" si="7"/>
        <v>2411.6707276337324</v>
      </c>
      <c r="P18" s="42">
        <f t="shared" si="8"/>
        <v>2569.2982101447742</v>
      </c>
      <c r="Q18" s="39">
        <f t="shared" si="9"/>
        <v>0.54065438501581864</v>
      </c>
      <c r="R18" s="39">
        <f t="shared" si="10"/>
        <v>7.760128843092378</v>
      </c>
      <c r="S18" s="39">
        <f t="shared" si="11"/>
        <v>8.3007832281081964</v>
      </c>
    </row>
    <row r="19" spans="6:19" ht="16.5" customHeight="1">
      <c r="F19" s="59">
        <v>7</v>
      </c>
      <c r="G19" s="42">
        <f t="shared" si="12"/>
        <v>39.000863199439493</v>
      </c>
      <c r="H19" s="41">
        <f t="shared" si="0"/>
        <v>1.0074949388837837E-3</v>
      </c>
      <c r="I19" s="49">
        <f t="shared" si="1"/>
        <v>20.524147573132435</v>
      </c>
      <c r="J19" s="45">
        <f t="shared" si="2"/>
        <v>20.525155068071317</v>
      </c>
      <c r="K19" s="42">
        <f t="shared" si="3"/>
        <v>163.35846273867696</v>
      </c>
      <c r="L19" s="42">
        <f t="shared" si="4"/>
        <v>2264.7215015418287</v>
      </c>
      <c r="M19" s="42">
        <f t="shared" si="5"/>
        <v>2428.0799642805055</v>
      </c>
      <c r="N19" s="42">
        <f t="shared" si="6"/>
        <v>163.36551520324917</v>
      </c>
      <c r="O19" s="42">
        <f t="shared" si="7"/>
        <v>2408.3905345537555</v>
      </c>
      <c r="P19" s="42">
        <f t="shared" si="8"/>
        <v>2571.7560497570048</v>
      </c>
      <c r="Q19" s="39">
        <f t="shared" si="9"/>
        <v>0.5590755565323321</v>
      </c>
      <c r="R19" s="39">
        <f t="shared" si="10"/>
        <v>7.7154864942138017</v>
      </c>
      <c r="S19" s="39">
        <f t="shared" si="11"/>
        <v>8.2745620507461339</v>
      </c>
    </row>
    <row r="20" spans="6:19">
      <c r="F20" s="145">
        <v>7.5</v>
      </c>
      <c r="G20" s="42">
        <f t="shared" si="12"/>
        <v>40.29159033149449</v>
      </c>
      <c r="H20" s="41">
        <f t="shared" si="0"/>
        <v>1.0079918418418325E-3</v>
      </c>
      <c r="I20" s="49">
        <f t="shared" si="1"/>
        <v>19.232631885906589</v>
      </c>
      <c r="J20" s="45">
        <f t="shared" si="2"/>
        <v>19.233639877748431</v>
      </c>
      <c r="K20" s="42">
        <f t="shared" si="3"/>
        <v>168.75208213812274</v>
      </c>
      <c r="L20" s="42">
        <f t="shared" si="4"/>
        <v>2261.0590165874642</v>
      </c>
      <c r="M20" s="42">
        <f t="shared" si="5"/>
        <v>2429.8110987255868</v>
      </c>
      <c r="N20" s="42">
        <f t="shared" si="6"/>
        <v>168.75964207693656</v>
      </c>
      <c r="O20" s="42">
        <f t="shared" si="7"/>
        <v>2405.3037557317639</v>
      </c>
      <c r="P20" s="42">
        <f t="shared" si="8"/>
        <v>2574.0633978087003</v>
      </c>
      <c r="Q20" s="39">
        <f t="shared" si="9"/>
        <v>0.57631882934310463</v>
      </c>
      <c r="R20" s="39">
        <f t="shared" si="10"/>
        <v>7.6738658286892516</v>
      </c>
      <c r="S20" s="39">
        <f t="shared" si="11"/>
        <v>8.2501846580323566</v>
      </c>
    </row>
    <row r="21" spans="6:19">
      <c r="F21" s="59">
        <v>8</v>
      </c>
      <c r="G21" s="42">
        <f t="shared" si="12"/>
        <v>41.510052698383618</v>
      </c>
      <c r="H21" s="41">
        <f t="shared" si="0"/>
        <v>1.0084729266438891E-3</v>
      </c>
      <c r="I21" s="49">
        <f t="shared" si="1"/>
        <v>18.09843267297434</v>
      </c>
      <c r="J21" s="45">
        <f t="shared" si="2"/>
        <v>18.099441145900983</v>
      </c>
      <c r="K21" s="42">
        <f t="shared" si="3"/>
        <v>173.84370078937087</v>
      </c>
      <c r="L21" s="42">
        <f t="shared" si="4"/>
        <v>2257.5994083454389</v>
      </c>
      <c r="M21" s="42">
        <f t="shared" si="5"/>
        <v>2431.4431091348097</v>
      </c>
      <c r="N21" s="42">
        <f t="shared" si="6"/>
        <v>173.85176857278404</v>
      </c>
      <c r="O21" s="42">
        <f t="shared" si="7"/>
        <v>2402.3868697292332</v>
      </c>
      <c r="P21" s="42">
        <f t="shared" si="8"/>
        <v>2576.2386383020171</v>
      </c>
      <c r="Q21" s="39">
        <f t="shared" si="9"/>
        <v>0.59253158351417068</v>
      </c>
      <c r="R21" s="39">
        <f t="shared" si="10"/>
        <v>7.6348793064751197</v>
      </c>
      <c r="S21" s="39">
        <f t="shared" si="11"/>
        <v>8.2274108899892902</v>
      </c>
    </row>
    <row r="22" spans="6:19">
      <c r="F22" s="145">
        <v>8.5</v>
      </c>
      <c r="G22" s="42">
        <f t="shared" si="12"/>
        <v>42.664506264208967</v>
      </c>
      <c r="H22" s="41">
        <f t="shared" si="0"/>
        <v>1.0089393525831568E-3</v>
      </c>
      <c r="I22" s="49">
        <f t="shared" si="1"/>
        <v>17.094232924981867</v>
      </c>
      <c r="J22" s="45">
        <f t="shared" si="2"/>
        <v>17.095241864334451</v>
      </c>
      <c r="K22" s="42">
        <f t="shared" si="3"/>
        <v>178.66786196702193</v>
      </c>
      <c r="L22" s="42">
        <f t="shared" si="4"/>
        <v>2254.3195047482495</v>
      </c>
      <c r="M22" s="42">
        <f t="shared" si="5"/>
        <v>2432.9873667152715</v>
      </c>
      <c r="N22" s="42">
        <f t="shared" si="6"/>
        <v>178.67643795151886</v>
      </c>
      <c r="O22" s="42">
        <f t="shared" si="7"/>
        <v>2399.6204846105957</v>
      </c>
      <c r="P22" s="42">
        <f t="shared" si="8"/>
        <v>2578.2969225621146</v>
      </c>
      <c r="Q22" s="39">
        <f t="shared" si="9"/>
        <v>0.60783488271014197</v>
      </c>
      <c r="R22" s="39">
        <f t="shared" si="10"/>
        <v>7.5982096494049873</v>
      </c>
      <c r="S22" s="39">
        <f t="shared" si="11"/>
        <v>8.2060445321151292</v>
      </c>
    </row>
    <row r="23" spans="6:19">
      <c r="F23" s="59">
        <v>9</v>
      </c>
      <c r="G23" s="42">
        <f t="shared" si="12"/>
        <v>43.761841610433919</v>
      </c>
      <c r="H23" s="41">
        <f t="shared" si="0"/>
        <v>1.0093921606321927E-3</v>
      </c>
      <c r="I23" s="49">
        <f t="shared" si="1"/>
        <v>16.198716513403095</v>
      </c>
      <c r="J23" s="45">
        <f t="shared" si="2"/>
        <v>16.199725905563728</v>
      </c>
      <c r="K23" s="42">
        <f t="shared" si="3"/>
        <v>183.25339034999871</v>
      </c>
      <c r="L23" s="42">
        <f t="shared" si="4"/>
        <v>2251.1999676531891</v>
      </c>
      <c r="M23" s="42">
        <f t="shared" si="5"/>
        <v>2434.453358003188</v>
      </c>
      <c r="N23" s="42">
        <f t="shared" si="6"/>
        <v>183.2624748794444</v>
      </c>
      <c r="O23" s="42">
        <f t="shared" si="7"/>
        <v>2396.9884162738176</v>
      </c>
      <c r="P23" s="42">
        <f t="shared" si="8"/>
        <v>2580.2508911532618</v>
      </c>
      <c r="Q23" s="39">
        <f t="shared" si="9"/>
        <v>0.62232941716019363</v>
      </c>
      <c r="R23" s="39">
        <f t="shared" si="10"/>
        <v>7.5635938024306011</v>
      </c>
      <c r="S23" s="39">
        <f t="shared" si="11"/>
        <v>8.1859232195907943</v>
      </c>
    </row>
    <row r="24" spans="6:19">
      <c r="F24" s="145">
        <v>9.5</v>
      </c>
      <c r="G24" s="42">
        <f t="shared" si="12"/>
        <v>44.807871871856889</v>
      </c>
      <c r="H24" s="41">
        <f t="shared" si="0"/>
        <v>1.0098322864727138E-3</v>
      </c>
      <c r="I24" s="49">
        <f t="shared" si="1"/>
        <v>15.39500292208086</v>
      </c>
      <c r="J24" s="45">
        <f t="shared" si="2"/>
        <v>15.396012754367332</v>
      </c>
      <c r="K24" s="42">
        <f t="shared" si="3"/>
        <v>187.6245990442716</v>
      </c>
      <c r="L24" s="42">
        <f t="shared" si="4"/>
        <v>2248.2244838245483</v>
      </c>
      <c r="M24" s="42">
        <f t="shared" si="5"/>
        <v>2435.84908286882</v>
      </c>
      <c r="N24" s="42">
        <f t="shared" si="6"/>
        <v>187.63419245099311</v>
      </c>
      <c r="O24" s="42">
        <f t="shared" si="7"/>
        <v>2394.4770115843166</v>
      </c>
      <c r="P24" s="42">
        <f t="shared" si="8"/>
        <v>2582.1112040353096</v>
      </c>
      <c r="Q24" s="39">
        <f t="shared" si="9"/>
        <v>0.63609985416222514</v>
      </c>
      <c r="R24" s="39">
        <f t="shared" si="10"/>
        <v>7.5308112278925847</v>
      </c>
      <c r="S24" s="39">
        <f t="shared" si="11"/>
        <v>8.1669110820548099</v>
      </c>
    </row>
    <row r="25" spans="6:19">
      <c r="F25" s="60">
        <v>10</v>
      </c>
      <c r="G25" s="42">
        <f t="shared" si="12"/>
        <v>45.807548207023501</v>
      </c>
      <c r="H25" s="41">
        <f t="shared" si="0"/>
        <v>1.0102605727006792E-3</v>
      </c>
      <c r="I25" s="49">
        <f t="shared" si="1"/>
        <v>14.669548231332831</v>
      </c>
      <c r="J25" s="45">
        <f t="shared" si="2"/>
        <v>14.670558491905531</v>
      </c>
      <c r="K25" s="42">
        <f t="shared" si="3"/>
        <v>191.8021925878374</v>
      </c>
      <c r="L25" s="42">
        <f t="shared" si="4"/>
        <v>2245.3791596665546</v>
      </c>
      <c r="M25" s="42">
        <f t="shared" si="5"/>
        <v>2437.1813522543921</v>
      </c>
      <c r="N25" s="42">
        <f t="shared" si="6"/>
        <v>191.81229519356441</v>
      </c>
      <c r="O25" s="42">
        <f t="shared" si="7"/>
        <v>2392.0746419798829</v>
      </c>
      <c r="P25" s="42">
        <f t="shared" si="8"/>
        <v>2583.8869371734472</v>
      </c>
      <c r="Q25" s="39">
        <f t="shared" si="9"/>
        <v>0.6492180830236387</v>
      </c>
      <c r="R25" s="39">
        <f t="shared" si="10"/>
        <v>7.4996751993206399</v>
      </c>
      <c r="S25" s="39">
        <f t="shared" si="11"/>
        <v>8.1488932823442788</v>
      </c>
    </row>
    <row r="26" spans="6:19">
      <c r="F26" s="37">
        <v>11</v>
      </c>
      <c r="G26" s="42">
        <f t="shared" si="12"/>
        <v>47.684279913903765</v>
      </c>
      <c r="H26" s="41">
        <f t="shared" si="0"/>
        <v>1.011084596111763E-3</v>
      </c>
      <c r="I26" s="49">
        <f t="shared" si="1"/>
        <v>13.41141240688815</v>
      </c>
      <c r="J26" s="45">
        <f t="shared" si="2"/>
        <v>13.412423491484262</v>
      </c>
      <c r="K26" s="42">
        <f t="shared" si="3"/>
        <v>199.64527326728538</v>
      </c>
      <c r="L26" s="42">
        <f t="shared" si="4"/>
        <v>2240.0328572399108</v>
      </c>
      <c r="M26" s="42">
        <f t="shared" si="5"/>
        <v>2439.6781305071963</v>
      </c>
      <c r="N26" s="42">
        <f t="shared" si="6"/>
        <v>199.65639519784261</v>
      </c>
      <c r="O26" s="42">
        <f t="shared" si="7"/>
        <v>2387.5583937156798</v>
      </c>
      <c r="P26" s="42">
        <f t="shared" si="8"/>
        <v>2587.2147889135226</v>
      </c>
      <c r="Q26" s="39">
        <f t="shared" si="9"/>
        <v>0.67373578159212755</v>
      </c>
      <c r="R26" s="39">
        <f t="shared" si="10"/>
        <v>7.4417269525889944</v>
      </c>
      <c r="S26" s="39">
        <f t="shared" si="11"/>
        <v>8.1154627341811221</v>
      </c>
    </row>
    <row r="27" spans="6:19">
      <c r="F27" s="47">
        <v>21</v>
      </c>
      <c r="G27" s="42">
        <f t="shared" si="12"/>
        <v>61.117085279104458</v>
      </c>
      <c r="H27" s="41">
        <f t="shared" si="0"/>
        <v>1.0177109156213114E-3</v>
      </c>
      <c r="I27" s="49">
        <f t="shared" si="1"/>
        <v>7.3048098869864324</v>
      </c>
      <c r="J27" s="45">
        <f t="shared" si="2"/>
        <v>7.3058275979020539</v>
      </c>
      <c r="K27" s="42">
        <f t="shared" si="3"/>
        <v>255.80688184695009</v>
      </c>
      <c r="L27" s="42">
        <f t="shared" si="4"/>
        <v>2201.5584457654231</v>
      </c>
      <c r="M27" s="42">
        <f t="shared" si="5"/>
        <v>2457.3653276123732</v>
      </c>
      <c r="N27" s="42">
        <f t="shared" si="6"/>
        <v>255.82825377617817</v>
      </c>
      <c r="O27" s="42">
        <f t="shared" si="7"/>
        <v>2354.9594533921381</v>
      </c>
      <c r="P27" s="42">
        <f t="shared" si="8"/>
        <v>2610.7877071683165</v>
      </c>
      <c r="Q27" s="39">
        <f t="shared" si="9"/>
        <v>0.84521886730417595</v>
      </c>
      <c r="R27" s="39">
        <f t="shared" si="10"/>
        <v>7.0451344758526808</v>
      </c>
      <c r="S27" s="39">
        <f t="shared" si="11"/>
        <v>7.8903533431568569</v>
      </c>
    </row>
    <row r="28" spans="6:19">
      <c r="F28" s="37">
        <v>22</v>
      </c>
      <c r="G28" s="42">
        <f t="shared" si="12"/>
        <v>62.133478723394774</v>
      </c>
      <c r="H28" s="41">
        <f t="shared" si="0"/>
        <v>1.0182623215785782E-3</v>
      </c>
      <c r="I28" s="49">
        <f t="shared" si="1"/>
        <v>6.9927407446982475</v>
      </c>
      <c r="J28" s="45">
        <f t="shared" si="2"/>
        <v>6.9937590070198263</v>
      </c>
      <c r="K28" s="42">
        <f t="shared" si="3"/>
        <v>260.0589380181504</v>
      </c>
      <c r="L28" s="42">
        <f t="shared" si="4"/>
        <v>2198.6301877667925</v>
      </c>
      <c r="M28" s="42">
        <f t="shared" si="5"/>
        <v>2458.6891257849429</v>
      </c>
      <c r="N28" s="42">
        <f t="shared" si="6"/>
        <v>260.08133978922513</v>
      </c>
      <c r="O28" s="42">
        <f t="shared" si="7"/>
        <v>2352.4704841501539</v>
      </c>
      <c r="P28" s="42">
        <f t="shared" si="8"/>
        <v>2612.5518239393791</v>
      </c>
      <c r="Q28" s="39">
        <f t="shared" si="9"/>
        <v>0.85792013708822146</v>
      </c>
      <c r="R28" s="39">
        <f t="shared" si="10"/>
        <v>7.0163527522956448</v>
      </c>
      <c r="S28" s="39">
        <f t="shared" si="11"/>
        <v>7.8742728893838665</v>
      </c>
    </row>
    <row r="29" spans="6:19">
      <c r="F29" s="47">
        <v>23</v>
      </c>
      <c r="G29" s="42">
        <f t="shared" si="12"/>
        <v>63.111322593734485</v>
      </c>
      <c r="H29" s="41">
        <f t="shared" si="0"/>
        <v>1.0187992482989482E-3</v>
      </c>
      <c r="I29" s="49">
        <f t="shared" si="1"/>
        <v>6.7070497601283163</v>
      </c>
      <c r="J29" s="45">
        <f t="shared" si="2"/>
        <v>6.7080685593766152</v>
      </c>
      <c r="K29" s="42">
        <f t="shared" si="3"/>
        <v>264.15017103615867</v>
      </c>
      <c r="L29" s="42">
        <f t="shared" si="4"/>
        <v>2195.8104322126651</v>
      </c>
      <c r="M29" s="42">
        <f t="shared" si="5"/>
        <v>2459.9606032488236</v>
      </c>
      <c r="N29" s="42">
        <f t="shared" si="6"/>
        <v>264.1736034188695</v>
      </c>
      <c r="O29" s="42">
        <f t="shared" si="7"/>
        <v>2350.0725766956166</v>
      </c>
      <c r="P29" s="42">
        <f t="shared" si="8"/>
        <v>2614.2461801144859</v>
      </c>
      <c r="Q29" s="39">
        <f t="shared" si="9"/>
        <v>0.8701047236474202</v>
      </c>
      <c r="R29" s="39">
        <f t="shared" si="10"/>
        <v>6.9888169559844684</v>
      </c>
      <c r="S29" s="39">
        <f t="shared" si="11"/>
        <v>7.8589216796318881</v>
      </c>
    </row>
    <row r="30" spans="6:19">
      <c r="F30" s="37">
        <v>24</v>
      </c>
      <c r="G30" s="42">
        <f t="shared" si="12"/>
        <v>64.053687398587272</v>
      </c>
      <c r="H30" s="41">
        <f t="shared" si="0"/>
        <v>1.0193226338138543E-3</v>
      </c>
      <c r="I30" s="49">
        <f t="shared" si="1"/>
        <v>6.4444978670603517</v>
      </c>
      <c r="J30" s="45">
        <f t="shared" si="2"/>
        <v>6.4455171896941659</v>
      </c>
      <c r="K30" s="42">
        <f t="shared" si="3"/>
        <v>268.09339595820683</v>
      </c>
      <c r="L30" s="42">
        <f t="shared" si="4"/>
        <v>2193.090557238429</v>
      </c>
      <c r="M30" s="42">
        <f t="shared" si="5"/>
        <v>2461.1839531966357</v>
      </c>
      <c r="N30" s="42">
        <f t="shared" si="6"/>
        <v>268.11785970141841</v>
      </c>
      <c r="O30" s="42">
        <f t="shared" si="7"/>
        <v>2347.7585060478777</v>
      </c>
      <c r="P30" s="42">
        <f t="shared" si="8"/>
        <v>2615.8763657492959</v>
      </c>
      <c r="Q30" s="39">
        <f t="shared" si="9"/>
        <v>0.8818150267339071</v>
      </c>
      <c r="R30" s="39">
        <f t="shared" si="10"/>
        <v>6.9624219760555714</v>
      </c>
      <c r="S30" s="39">
        <f t="shared" si="11"/>
        <v>7.8442370027894786</v>
      </c>
    </row>
    <row r="31" spans="6:19">
      <c r="F31" s="47">
        <v>25</v>
      </c>
      <c r="G31" s="42">
        <f t="shared" si="12"/>
        <v>64.963282645546883</v>
      </c>
      <c r="H31" s="41">
        <f t="shared" si="0"/>
        <v>1.0198333226523902E-3</v>
      </c>
      <c r="I31" s="49">
        <f t="shared" si="1"/>
        <v>6.2023576637829967</v>
      </c>
      <c r="J31" s="45">
        <f t="shared" si="2"/>
        <v>6.2033774971056488</v>
      </c>
      <c r="K31" s="42">
        <f t="shared" si="3"/>
        <v>271.8999203991371</v>
      </c>
      <c r="L31" s="42">
        <f t="shared" si="4"/>
        <v>2190.462953898133</v>
      </c>
      <c r="M31" s="42">
        <f t="shared" si="5"/>
        <v>2462.3628742972701</v>
      </c>
      <c r="N31" s="42">
        <f t="shared" si="6"/>
        <v>271.92541623220342</v>
      </c>
      <c r="O31" s="42">
        <f t="shared" si="7"/>
        <v>2345.5218954927072</v>
      </c>
      <c r="P31" s="42">
        <f t="shared" si="8"/>
        <v>2617.4473117249108</v>
      </c>
      <c r="Q31" s="39">
        <f t="shared" si="9"/>
        <v>0.89308836748490805</v>
      </c>
      <c r="R31" s="39">
        <f t="shared" si="10"/>
        <v>6.9370755106763378</v>
      </c>
      <c r="S31" s="39">
        <f t="shared" si="11"/>
        <v>7.8301638781612457</v>
      </c>
    </row>
    <row r="32" spans="6:19">
      <c r="F32" s="37">
        <v>26</v>
      </c>
      <c r="G32" s="42">
        <f t="shared" si="12"/>
        <v>65.842511866529321</v>
      </c>
      <c r="H32" s="41">
        <f t="shared" si="0"/>
        <v>1.020332078164096E-3</v>
      </c>
      <c r="I32" s="49">
        <f t="shared" si="1"/>
        <v>5.9783159828291241</v>
      </c>
      <c r="J32" s="45">
        <f t="shared" si="2"/>
        <v>5.9793363149072878</v>
      </c>
      <c r="K32" s="42">
        <f t="shared" si="3"/>
        <v>275.57977441036093</v>
      </c>
      <c r="L32" s="42">
        <f t="shared" si="4"/>
        <v>2187.9208718124278</v>
      </c>
      <c r="M32" s="42">
        <f t="shared" si="5"/>
        <v>2463.5006462227889</v>
      </c>
      <c r="N32" s="42">
        <f t="shared" si="6"/>
        <v>275.6063030443932</v>
      </c>
      <c r="O32" s="42">
        <f t="shared" si="7"/>
        <v>2343.3570873659851</v>
      </c>
      <c r="P32" s="42">
        <f t="shared" si="8"/>
        <v>2618.9633904103785</v>
      </c>
      <c r="Q32" s="39">
        <f t="shared" si="9"/>
        <v>0.90395777294071877</v>
      </c>
      <c r="R32" s="39">
        <f t="shared" si="10"/>
        <v>6.9126960638465365</v>
      </c>
      <c r="S32" s="39">
        <f t="shared" si="11"/>
        <v>7.8166538367872551</v>
      </c>
    </row>
    <row r="33" spans="6:19">
      <c r="F33" s="47">
        <v>27</v>
      </c>
      <c r="G33" s="42">
        <f t="shared" si="12"/>
        <v>66.693517484856784</v>
      </c>
      <c r="H33" s="41">
        <f t="shared" si="0"/>
        <v>1.020819592853816E-3</v>
      </c>
      <c r="I33" s="49">
        <f t="shared" si="1"/>
        <v>5.7703979398398548</v>
      </c>
      <c r="J33" s="45">
        <f t="shared" si="2"/>
        <v>5.7714187594327084</v>
      </c>
      <c r="K33" s="42">
        <f t="shared" si="3"/>
        <v>279.14189790328481</v>
      </c>
      <c r="L33" s="42">
        <f t="shared" si="4"/>
        <v>2185.4582933091342</v>
      </c>
      <c r="M33" s="42">
        <f t="shared" si="5"/>
        <v>2464.6001912124188</v>
      </c>
      <c r="N33" s="42">
        <f t="shared" si="6"/>
        <v>279.16946003229191</v>
      </c>
      <c r="O33" s="42">
        <f t="shared" si="7"/>
        <v>2341.2590376848102</v>
      </c>
      <c r="P33" s="42">
        <f t="shared" si="8"/>
        <v>2620.4284977171023</v>
      </c>
      <c r="Q33" s="39">
        <f t="shared" si="9"/>
        <v>0.9144526142299132</v>
      </c>
      <c r="R33" s="39">
        <f t="shared" si="10"/>
        <v>6.8892113194058675</v>
      </c>
      <c r="S33" s="39">
        <f t="shared" si="11"/>
        <v>7.8036639336357805</v>
      </c>
    </row>
    <row r="34" spans="6:19">
      <c r="F34" s="37">
        <v>28</v>
      </c>
      <c r="G34" s="42">
        <f t="shared" si="12"/>
        <v>67.518217702447998</v>
      </c>
      <c r="H34" s="41">
        <f t="shared" si="0"/>
        <v>1.0212964971032764E-3</v>
      </c>
      <c r="I34" s="49">
        <f t="shared" si="1"/>
        <v>5.576907127374275</v>
      </c>
      <c r="J34" s="45">
        <f t="shared" si="2"/>
        <v>5.577928423871378</v>
      </c>
      <c r="K34" s="42">
        <f t="shared" si="3"/>
        <v>282.59429472446061</v>
      </c>
      <c r="L34" s="42">
        <f t="shared" si="4"/>
        <v>2183.0698299465898</v>
      </c>
      <c r="M34" s="42">
        <f t="shared" si="5"/>
        <v>2465.6641246710506</v>
      </c>
      <c r="N34" s="42">
        <f t="shared" si="6"/>
        <v>282.62289102637953</v>
      </c>
      <c r="O34" s="42">
        <f t="shared" si="7"/>
        <v>2339.2232295130698</v>
      </c>
      <c r="P34" s="42">
        <f t="shared" si="8"/>
        <v>2621.8461205394492</v>
      </c>
      <c r="Q34" s="39">
        <f t="shared" si="9"/>
        <v>0.92459913006371697</v>
      </c>
      <c r="R34" s="39">
        <f t="shared" si="10"/>
        <v>6.8665568100581176</v>
      </c>
      <c r="S34" s="39">
        <f t="shared" si="11"/>
        <v>7.7911559401218344</v>
      </c>
    </row>
    <row r="35" spans="6:19">
      <c r="F35" s="47">
        <v>29</v>
      </c>
      <c r="G35" s="42">
        <f t="shared" si="12"/>
        <v>68.318337057875681</v>
      </c>
      <c r="H35" s="41">
        <f t="shared" si="0"/>
        <v>1.0217633665740881E-3</v>
      </c>
      <c r="I35" s="49">
        <f t="shared" si="1"/>
        <v>5.3963780826545245</v>
      </c>
      <c r="J35" s="45">
        <f t="shared" si="2"/>
        <v>5.3973998460210986</v>
      </c>
      <c r="K35" s="42">
        <f t="shared" si="3"/>
        <v>285.94416028363474</v>
      </c>
      <c r="L35" s="42">
        <f t="shared" si="4"/>
        <v>2180.7506367895335</v>
      </c>
      <c r="M35" s="42">
        <f t="shared" si="5"/>
        <v>2466.694797073168</v>
      </c>
      <c r="N35" s="42">
        <f t="shared" si="6"/>
        <v>285.97379142126539</v>
      </c>
      <c r="O35" s="42">
        <f t="shared" si="7"/>
        <v>2337.2456011865143</v>
      </c>
      <c r="P35" s="42">
        <f t="shared" si="8"/>
        <v>2623.2193926077798</v>
      </c>
      <c r="Q35" s="39">
        <f t="shared" si="9"/>
        <v>0.93442085946562425</v>
      </c>
      <c r="R35" s="39">
        <f t="shared" si="10"/>
        <v>6.8446748193917744</v>
      </c>
      <c r="S35" s="39">
        <f t="shared" si="11"/>
        <v>7.7790956788573986</v>
      </c>
    </row>
    <row r="36" spans="6:19">
      <c r="F36" s="37">
        <v>30</v>
      </c>
      <c r="G36" s="42">
        <f t="shared" si="12"/>
        <v>69.095431919954194</v>
      </c>
      <c r="H36" s="41">
        <f t="shared" si="0"/>
        <v>1.0222207285258342E-3</v>
      </c>
      <c r="I36" s="49">
        <f t="shared" si="1"/>
        <v>5.227538184612996</v>
      </c>
      <c r="J36" s="45">
        <f t="shared" si="2"/>
        <v>5.228560405341522</v>
      </c>
      <c r="K36" s="42">
        <f t="shared" si="3"/>
        <v>289.19798802118754</v>
      </c>
      <c r="L36" s="42">
        <f t="shared" si="4"/>
        <v>2178.4963408903582</v>
      </c>
      <c r="M36" s="42">
        <f t="shared" si="5"/>
        <v>2467.6943289115457</v>
      </c>
      <c r="N36" s="42">
        <f t="shared" si="6"/>
        <v>289.22865464304334</v>
      </c>
      <c r="O36" s="42">
        <f t="shared" si="7"/>
        <v>2335.3224864287481</v>
      </c>
      <c r="P36" s="42">
        <f t="shared" si="8"/>
        <v>2624.5511410717913</v>
      </c>
      <c r="Q36" s="39">
        <f t="shared" si="9"/>
        <v>0.94393900202667025</v>
      </c>
      <c r="R36" s="39">
        <f t="shared" si="10"/>
        <v>6.8235134695796358</v>
      </c>
      <c r="S36" s="39">
        <f t="shared" si="11"/>
        <v>7.7674524716063065</v>
      </c>
    </row>
    <row r="37" spans="6:19">
      <c r="F37" s="47">
        <v>31</v>
      </c>
      <c r="G37" s="42">
        <f t="shared" si="12"/>
        <v>69.850911895459717</v>
      </c>
      <c r="H37" s="41">
        <f t="shared" si="0"/>
        <v>1.0226690672358392E-3</v>
      </c>
      <c r="I37" s="49">
        <f t="shared" si="1"/>
        <v>5.0692768654830482</v>
      </c>
      <c r="J37" s="45">
        <f t="shared" si="2"/>
        <v>5.0702995345502844</v>
      </c>
      <c r="K37" s="42">
        <f t="shared" si="3"/>
        <v>292.3616588052995</v>
      </c>
      <c r="L37" s="42">
        <f t="shared" si="4"/>
        <v>2176.3029812308882</v>
      </c>
      <c r="M37" s="42">
        <f t="shared" si="5"/>
        <v>2468.6646400361878</v>
      </c>
      <c r="N37" s="42">
        <f t="shared" si="6"/>
        <v>292.3933615463838</v>
      </c>
      <c r="O37" s="42">
        <f t="shared" si="7"/>
        <v>2333.4505640608631</v>
      </c>
      <c r="P37" s="42">
        <f t="shared" si="8"/>
        <v>2625.843925607247</v>
      </c>
      <c r="Q37" s="39">
        <f t="shared" si="9"/>
        <v>0.95317271981027396</v>
      </c>
      <c r="R37" s="39">
        <f t="shared" si="10"/>
        <v>6.8030259582882309</v>
      </c>
      <c r="S37" s="39">
        <f t="shared" si="11"/>
        <v>7.7561986780985048</v>
      </c>
    </row>
    <row r="38" spans="6:19">
      <c r="F38" s="37">
        <v>32</v>
      </c>
      <c r="G38" s="42">
        <f t="shared" si="12"/>
        <v>70.586057915314086</v>
      </c>
      <c r="H38" s="41">
        <f t="shared" si="0"/>
        <v>1.0231088286707416E-3</v>
      </c>
      <c r="I38" s="49">
        <f t="shared" si="1"/>
        <v>4.9206205477996434</v>
      </c>
      <c r="J38" s="45">
        <f t="shared" si="2"/>
        <v>4.9216436566283139</v>
      </c>
      <c r="K38" s="42">
        <f t="shared" si="3"/>
        <v>295.44051645324993</v>
      </c>
      <c r="L38" s="42">
        <f t="shared" si="4"/>
        <v>2174.1669579809259</v>
      </c>
      <c r="M38" s="42">
        <f t="shared" si="5"/>
        <v>2469.6074744341759</v>
      </c>
      <c r="N38" s="42">
        <f t="shared" si="6"/>
        <v>295.47325593576738</v>
      </c>
      <c r="O38" s="42">
        <f t="shared" si="7"/>
        <v>2331.6268155105145</v>
      </c>
      <c r="P38" s="42">
        <f t="shared" si="8"/>
        <v>2627.1000714462821</v>
      </c>
      <c r="Q38" s="39">
        <f t="shared" si="9"/>
        <v>0.96213939191580589</v>
      </c>
      <c r="R38" s="39">
        <f t="shared" si="10"/>
        <v>6.7831699164232209</v>
      </c>
      <c r="S38" s="39">
        <f t="shared" si="11"/>
        <v>7.745309308339027</v>
      </c>
    </row>
    <row r="39" spans="6:19">
      <c r="F39" s="47">
        <v>33</v>
      </c>
      <c r="G39" s="42">
        <f t="shared" si="12"/>
        <v>71.302037601359473</v>
      </c>
      <c r="H39" s="41">
        <f t="shared" si="0"/>
        <v>1.0235404245313891E-3</v>
      </c>
      <c r="I39" s="49">
        <f t="shared" si="1"/>
        <v>4.7807121006715754</v>
      </c>
      <c r="J39" s="45">
        <f t="shared" si="2"/>
        <v>4.7817356410961072</v>
      </c>
      <c r="K39" s="42">
        <f t="shared" si="3"/>
        <v>298.43943189316161</v>
      </c>
      <c r="L39" s="42">
        <f t="shared" si="4"/>
        <v>2172.0849893846871</v>
      </c>
      <c r="M39" s="42">
        <f t="shared" si="5"/>
        <v>2470.5244212778489</v>
      </c>
      <c r="N39" s="42">
        <f t="shared" si="6"/>
        <v>298.47320872717114</v>
      </c>
      <c r="O39" s="42">
        <f t="shared" si="7"/>
        <v>2329.8484887068498</v>
      </c>
      <c r="P39" s="42">
        <f t="shared" si="8"/>
        <v>2628.3216974340207</v>
      </c>
      <c r="Q39" s="39">
        <f t="shared" si="9"/>
        <v>0.97085483035705011</v>
      </c>
      <c r="R39" s="39">
        <f t="shared" si="10"/>
        <v>6.7639068644409184</v>
      </c>
      <c r="S39" s="39">
        <f t="shared" si="11"/>
        <v>7.7347616947979683</v>
      </c>
    </row>
    <row r="40" spans="6:19">
      <c r="F40" s="37">
        <v>34</v>
      </c>
      <c r="G40" s="42">
        <f t="shared" si="12"/>
        <v>71.99991839192262</v>
      </c>
      <c r="H40" s="41">
        <f t="shared" si="0"/>
        <v>1.0239642357700812E-3</v>
      </c>
      <c r="I40" s="49">
        <f t="shared" si="1"/>
        <v>4.6487938913165117</v>
      </c>
      <c r="J40" s="45">
        <f t="shared" si="2"/>
        <v>4.649817855552282</v>
      </c>
      <c r="K40" s="42">
        <f t="shared" si="3"/>
        <v>301.36285796440285</v>
      </c>
      <c r="L40" s="42">
        <f t="shared" si="4"/>
        <v>2170.0540749339216</v>
      </c>
      <c r="M40" s="42">
        <f t="shared" si="5"/>
        <v>2471.4169328983244</v>
      </c>
      <c r="N40" s="42">
        <f t="shared" si="6"/>
        <v>301.39767274841904</v>
      </c>
      <c r="O40" s="42">
        <f t="shared" si="7"/>
        <v>2328.113067238683</v>
      </c>
      <c r="P40" s="42">
        <f t="shared" si="8"/>
        <v>2629.5107399871022</v>
      </c>
      <c r="Q40" s="39">
        <f t="shared" si="9"/>
        <v>0.97933346411714728</v>
      </c>
      <c r="R40" s="39">
        <f t="shared" si="10"/>
        <v>6.7452017496037122</v>
      </c>
      <c r="S40" s="39">
        <f t="shared" si="11"/>
        <v>7.7245352137208592</v>
      </c>
    </row>
    <row r="41" spans="6:19">
      <c r="F41" s="47">
        <v>35</v>
      </c>
      <c r="G41" s="42">
        <f t="shared" si="12"/>
        <v>72.680678808794596</v>
      </c>
      <c r="H41" s="41">
        <f t="shared" si="0"/>
        <v>1.0243806156613286E-3</v>
      </c>
      <c r="I41" s="49">
        <f t="shared" si="1"/>
        <v>4.5241937178029117</v>
      </c>
      <c r="J41" s="45">
        <f t="shared" si="2"/>
        <v>4.5252180984185726</v>
      </c>
      <c r="K41" s="42">
        <f t="shared" si="3"/>
        <v>304.21487645539196</v>
      </c>
      <c r="L41" s="42">
        <f t="shared" si="4"/>
        <v>2168.0714637545234</v>
      </c>
      <c r="M41" s="42">
        <f t="shared" si="5"/>
        <v>2472.2863402099151</v>
      </c>
      <c r="N41" s="42">
        <f t="shared" si="6"/>
        <v>304.25072977694015</v>
      </c>
      <c r="O41" s="42">
        <f t="shared" si="7"/>
        <v>2326.4182438776247</v>
      </c>
      <c r="P41" s="42">
        <f t="shared" si="8"/>
        <v>2630.668973654565</v>
      </c>
      <c r="Q41" s="39">
        <f t="shared" si="9"/>
        <v>0.98758849686036521</v>
      </c>
      <c r="R41" s="39">
        <f t="shared" si="10"/>
        <v>6.7270225501280754</v>
      </c>
      <c r="S41" s="39">
        <f t="shared" si="11"/>
        <v>7.7146110469884404</v>
      </c>
    </row>
    <row r="42" spans="6:19">
      <c r="F42" s="37">
        <v>36</v>
      </c>
      <c r="G42" s="42">
        <f t="shared" si="12"/>
        <v>73.345218173954549</v>
      </c>
      <c r="H42" s="41">
        <f t="shared" si="0"/>
        <v>1.0247898924930022E-3</v>
      </c>
      <c r="I42" s="49">
        <f t="shared" si="1"/>
        <v>4.4063130666780559</v>
      </c>
      <c r="J42" s="45">
        <f t="shared" si="2"/>
        <v>4.4073378565705488</v>
      </c>
      <c r="K42" s="42">
        <f t="shared" si="3"/>
        <v>306.99923866701226</v>
      </c>
      <c r="L42" s="42">
        <f t="shared" si="4"/>
        <v>2166.134627341808</v>
      </c>
      <c r="M42" s="42">
        <f t="shared" si="5"/>
        <v>2473.1338660088204</v>
      </c>
      <c r="N42" s="42">
        <f t="shared" si="6"/>
        <v>307.03613110314205</v>
      </c>
      <c r="O42" s="42">
        <f t="shared" si="7"/>
        <v>2324.761897742218</v>
      </c>
      <c r="P42" s="42">
        <f t="shared" si="8"/>
        <v>2631.79802884536</v>
      </c>
      <c r="Q42" s="39">
        <f t="shared" si="9"/>
        <v>0.99563204270912065</v>
      </c>
      <c r="R42" s="39">
        <f t="shared" si="10"/>
        <v>6.7093399349405569</v>
      </c>
      <c r="S42" s="39">
        <f t="shared" si="11"/>
        <v>7.7049719776496772</v>
      </c>
    </row>
    <row r="43" spans="6:19">
      <c r="F43" s="47">
        <v>37</v>
      </c>
      <c r="G43" s="42">
        <f t="shared" si="12"/>
        <v>73.994365026140088</v>
      </c>
      <c r="H43" s="41">
        <f t="shared" si="0"/>
        <v>1.0251923719333273E-3</v>
      </c>
      <c r="I43" s="49">
        <f t="shared" si="1"/>
        <v>4.2946172587273139</v>
      </c>
      <c r="J43" s="45">
        <f t="shared" si="2"/>
        <v>4.2956424510992477</v>
      </c>
      <c r="K43" s="42">
        <f t="shared" si="3"/>
        <v>309.71940054648127</v>
      </c>
      <c r="L43" s="42">
        <f t="shared" si="4"/>
        <v>2164.2412359430118</v>
      </c>
      <c r="M43" s="42">
        <f t="shared" si="5"/>
        <v>2473.960636489493</v>
      </c>
      <c r="N43" s="42">
        <f t="shared" si="6"/>
        <v>309.75733266424277</v>
      </c>
      <c r="O43" s="42">
        <f t="shared" si="7"/>
        <v>2323.1420745159221</v>
      </c>
      <c r="P43" s="42">
        <f t="shared" si="8"/>
        <v>2632.8994071801649</v>
      </c>
      <c r="Q43" s="39">
        <f t="shared" si="9"/>
        <v>1.0034752436560113</v>
      </c>
      <c r="R43" s="39">
        <f t="shared" si="10"/>
        <v>6.6921269699185491</v>
      </c>
      <c r="S43" s="39">
        <f t="shared" si="11"/>
        <v>7.6956022135745599</v>
      </c>
    </row>
    <row r="44" spans="6:19">
      <c r="F44" s="37">
        <v>38</v>
      </c>
      <c r="G44" s="42">
        <f t="shared" si="12"/>
        <v>74.628884441395087</v>
      </c>
      <c r="H44" s="41">
        <f t="shared" si="0"/>
        <v>1.0255883391198648E-3</v>
      </c>
      <c r="I44" s="49">
        <f t="shared" si="1"/>
        <v>4.1886271375050077</v>
      </c>
      <c r="J44" s="45">
        <f t="shared" si="2"/>
        <v>4.1896527258441276</v>
      </c>
      <c r="K44" s="42">
        <f t="shared" si="3"/>
        <v>312.37855324443296</v>
      </c>
      <c r="L44" s="42">
        <f t="shared" si="4"/>
        <v>2162.3891380143996</v>
      </c>
      <c r="M44" s="42">
        <f t="shared" si="5"/>
        <v>2474.7676912588327</v>
      </c>
      <c r="N44" s="42">
        <f t="shared" si="6"/>
        <v>312.41752560131948</v>
      </c>
      <c r="O44" s="42">
        <f t="shared" si="7"/>
        <v>2321.5569692395893</v>
      </c>
      <c r="P44" s="42">
        <f t="shared" si="8"/>
        <v>2633.9744948409088</v>
      </c>
      <c r="Q44" s="39">
        <f t="shared" si="9"/>
        <v>1.0111283715197228</v>
      </c>
      <c r="R44" s="39">
        <f t="shared" si="10"/>
        <v>6.6753588631928924</v>
      </c>
      <c r="S44" s="39">
        <f t="shared" si="11"/>
        <v>7.6864872347126152</v>
      </c>
    </row>
    <row r="45" spans="6:19">
      <c r="F45" s="47">
        <v>39</v>
      </c>
      <c r="G45" s="42">
        <f t="shared" si="12"/>
        <v>75.249484425197693</v>
      </c>
      <c r="H45" s="41">
        <f t="shared" si="0"/>
        <v>1.0259780605091267E-3</v>
      </c>
      <c r="I45" s="49">
        <f t="shared" si="1"/>
        <v>4.0879120256920451</v>
      </c>
      <c r="J45" s="45">
        <f t="shared" si="2"/>
        <v>4.0889380037525545</v>
      </c>
      <c r="K45" s="42">
        <f t="shared" si="3"/>
        <v>314.97964979530315</v>
      </c>
      <c r="L45" s="42">
        <f t="shared" si="4"/>
        <v>2160.5763422829327</v>
      </c>
      <c r="M45" s="42">
        <f t="shared" si="5"/>
        <v>2475.5559920782357</v>
      </c>
      <c r="N45" s="42">
        <f t="shared" si="6"/>
        <v>315.01966293966296</v>
      </c>
      <c r="O45" s="42">
        <f t="shared" si="7"/>
        <v>2320.0049112849229</v>
      </c>
      <c r="P45" s="42">
        <f t="shared" si="8"/>
        <v>2635.0245742245856</v>
      </c>
      <c r="Q45" s="39">
        <f t="shared" si="9"/>
        <v>1.0186009168292038</v>
      </c>
      <c r="R45" s="39">
        <f t="shared" si="10"/>
        <v>6.6590127434371151</v>
      </c>
      <c r="S45" s="39">
        <f t="shared" si="11"/>
        <v>7.677613660266319</v>
      </c>
    </row>
    <row r="46" spans="6:19">
      <c r="F46" s="37">
        <v>40</v>
      </c>
      <c r="G46" s="42">
        <f t="shared" si="12"/>
        <v>75.856821514521016</v>
      </c>
      <c r="H46" s="41">
        <f t="shared" si="0"/>
        <v>1.0263617855192947E-3</v>
      </c>
      <c r="I46" s="49">
        <f t="shared" si="1"/>
        <v>3.992083728990234</v>
      </c>
      <c r="J46" s="45">
        <f t="shared" si="2"/>
        <v>3.9931100907757533</v>
      </c>
      <c r="K46" s="42">
        <f t="shared" si="3"/>
        <v>317.52542849891216</v>
      </c>
      <c r="L46" s="42">
        <f t="shared" si="4"/>
        <v>2158.8010020243942</v>
      </c>
      <c r="M46" s="42">
        <f t="shared" si="5"/>
        <v>2476.3264305233065</v>
      </c>
      <c r="N46" s="42">
        <f t="shared" si="6"/>
        <v>317.56648297033297</v>
      </c>
      <c r="O46" s="42">
        <f t="shared" si="7"/>
        <v>2318.484351184004</v>
      </c>
      <c r="P46" s="42">
        <f t="shared" si="8"/>
        <v>2636.0508341543368</v>
      </c>
      <c r="Q46" s="39">
        <f t="shared" si="9"/>
        <v>1.0259016666013665</v>
      </c>
      <c r="R46" s="39">
        <f t="shared" si="10"/>
        <v>6.6430674661430178</v>
      </c>
      <c r="S46" s="39">
        <f t="shared" si="11"/>
        <v>7.6689691327443841</v>
      </c>
    </row>
    <row r="47" spans="6:19">
      <c r="F47" s="47">
        <v>41</v>
      </c>
      <c r="G47" s="42">
        <f t="shared" si="12"/>
        <v>76.451505704651936</v>
      </c>
      <c r="H47" s="41">
        <f t="shared" si="0"/>
        <v>1.0267397479934654E-3</v>
      </c>
      <c r="I47" s="49">
        <f t="shared" si="1"/>
        <v>3.9007914099842966</v>
      </c>
      <c r="J47" s="45">
        <f t="shared" si="2"/>
        <v>3.9018181497322901</v>
      </c>
      <c r="K47" s="42">
        <f t="shared" si="3"/>
        <v>320.01843348282642</v>
      </c>
      <c r="L47" s="42">
        <f t="shared" si="4"/>
        <v>2157.0614012359024</v>
      </c>
      <c r="M47" s="42">
        <f t="shared" si="5"/>
        <v>2477.0798347187288</v>
      </c>
      <c r="N47" s="42">
        <f t="shared" si="6"/>
        <v>320.06052981249417</v>
      </c>
      <c r="O47" s="42">
        <f t="shared" si="7"/>
        <v>2316.9938490452587</v>
      </c>
      <c r="P47" s="42">
        <f t="shared" si="8"/>
        <v>2637.0543788577529</v>
      </c>
      <c r="Q47" s="39">
        <f t="shared" si="9"/>
        <v>1.0330387726408659</v>
      </c>
      <c r="R47" s="39">
        <f t="shared" si="10"/>
        <v>6.6275034437451605</v>
      </c>
      <c r="S47" s="39">
        <f t="shared" si="11"/>
        <v>7.6605422163860268</v>
      </c>
    </row>
    <row r="48" spans="6:19">
      <c r="F48" s="37">
        <v>42</v>
      </c>
      <c r="G48" s="42">
        <f t="shared" si="12"/>
        <v>77.034104796528254</v>
      </c>
      <c r="H48" s="41">
        <f t="shared" si="0"/>
        <v>1.0271121675066647E-3</v>
      </c>
      <c r="I48" s="49">
        <f t="shared" si="1"/>
        <v>3.8137171880179026</v>
      </c>
      <c r="J48" s="45">
        <f t="shared" si="2"/>
        <v>3.8147443001854091</v>
      </c>
      <c r="K48" s="42">
        <f t="shared" si="3"/>
        <v>322.46103284543352</v>
      </c>
      <c r="L48" s="42">
        <f t="shared" si="4"/>
        <v>2155.355942434212</v>
      </c>
      <c r="M48" s="42">
        <f t="shared" si="5"/>
        <v>2477.8169752796457</v>
      </c>
      <c r="N48" s="42">
        <f t="shared" si="6"/>
        <v>322.5041715564688</v>
      </c>
      <c r="O48" s="42">
        <f t="shared" si="7"/>
        <v>2315.5320643309642</v>
      </c>
      <c r="P48" s="42">
        <f t="shared" si="8"/>
        <v>2638.0362358874331</v>
      </c>
      <c r="Q48" s="39">
        <f t="shared" si="9"/>
        <v>1.0400198117180601</v>
      </c>
      <c r="R48" s="39">
        <f t="shared" si="10"/>
        <v>6.6123024961536601</v>
      </c>
      <c r="S48" s="39">
        <f t="shared" si="11"/>
        <v>7.65232230787172</v>
      </c>
    </row>
    <row r="49" spans="6:19">
      <c r="F49" s="47">
        <v>43</v>
      </c>
      <c r="G49" s="42">
        <f t="shared" si="12"/>
        <v>77.605148244831071</v>
      </c>
      <c r="H49" s="41">
        <f t="shared" si="0"/>
        <v>1.0274792505364306E-3</v>
      </c>
      <c r="I49" s="49">
        <f t="shared" si="1"/>
        <v>3.7305723477471249</v>
      </c>
      <c r="J49" s="45">
        <f t="shared" si="2"/>
        <v>3.7315998269976611</v>
      </c>
      <c r="K49" s="42">
        <f t="shared" si="3"/>
        <v>324.85543471481486</v>
      </c>
      <c r="L49" s="42">
        <f t="shared" si="4"/>
        <v>2153.6831358547197</v>
      </c>
      <c r="M49" s="42">
        <f t="shared" si="5"/>
        <v>2478.5385705695344</v>
      </c>
      <c r="N49" s="42">
        <f t="shared" si="6"/>
        <v>324.89961632258792</v>
      </c>
      <c r="O49" s="42">
        <f t="shared" si="7"/>
        <v>2314.0977468078459</v>
      </c>
      <c r="P49" s="42">
        <f t="shared" si="8"/>
        <v>2638.9973631304338</v>
      </c>
      <c r="Q49" s="39">
        <f t="shared" si="9"/>
        <v>1.0468518387598207</v>
      </c>
      <c r="R49" s="39">
        <f t="shared" si="10"/>
        <v>6.5974477188202476</v>
      </c>
      <c r="S49" s="39">
        <f t="shared" si="11"/>
        <v>7.6442995575800685</v>
      </c>
    </row>
    <row r="50" spans="6:19">
      <c r="F50" s="37">
        <v>44</v>
      </c>
      <c r="G50" s="42">
        <f t="shared" si="12"/>
        <v>78.165130574366572</v>
      </c>
      <c r="H50" s="41">
        <f t="shared" si="0"/>
        <v>1.027841191513856E-3</v>
      </c>
      <c r="I50" s="49">
        <f t="shared" si="1"/>
        <v>3.6510940602368032</v>
      </c>
      <c r="J50" s="45">
        <f t="shared" si="2"/>
        <v>3.6521219014283171</v>
      </c>
      <c r="K50" s="42">
        <f t="shared" si="3"/>
        <v>327.20370150543471</v>
      </c>
      <c r="L50" s="42">
        <f t="shared" si="4"/>
        <v>2152.0415898617512</v>
      </c>
      <c r="M50" s="42">
        <f t="shared" si="5"/>
        <v>2479.2452913671859</v>
      </c>
      <c r="N50" s="42">
        <f t="shared" si="6"/>
        <v>327.24892651786138</v>
      </c>
      <c r="O50" s="42">
        <f t="shared" si="7"/>
        <v>2312.6897285121704</v>
      </c>
      <c r="P50" s="42">
        <f t="shared" si="8"/>
        <v>2639.9386550300319</v>
      </c>
      <c r="Q50" s="39">
        <f t="shared" si="9"/>
        <v>1.053541434006853</v>
      </c>
      <c r="R50" s="39">
        <f t="shared" si="10"/>
        <v>6.5829233659247324</v>
      </c>
      <c r="S50" s="39">
        <f t="shared" si="11"/>
        <v>7.6364647999315851</v>
      </c>
    </row>
    <row r="51" spans="6:19">
      <c r="F51" s="47">
        <v>45</v>
      </c>
      <c r="G51" s="42">
        <f t="shared" si="12"/>
        <v>78.714514421818762</v>
      </c>
      <c r="H51" s="41">
        <f t="shared" si="0"/>
        <v>1.0281981737696008E-3</v>
      </c>
      <c r="I51" s="49">
        <f t="shared" si="1"/>
        <v>3.5750425374497348</v>
      </c>
      <c r="J51" s="45">
        <f t="shared" si="2"/>
        <v>3.5760707356235044</v>
      </c>
      <c r="K51" s="42">
        <f t="shared" si="3"/>
        <v>329.50776261100532</v>
      </c>
      <c r="L51" s="42">
        <f t="shared" si="4"/>
        <v>2150.4300024100012</v>
      </c>
      <c r="M51" s="42">
        <f t="shared" si="5"/>
        <v>2479.9377650210067</v>
      </c>
      <c r="N51" s="42">
        <f t="shared" si="6"/>
        <v>329.55403152882496</v>
      </c>
      <c r="O51" s="42">
        <f t="shared" si="7"/>
        <v>2311.3069165952397</v>
      </c>
      <c r="P51" s="42">
        <f t="shared" si="8"/>
        <v>2640.8609481240646</v>
      </c>
      <c r="Q51" s="39">
        <f t="shared" si="9"/>
        <v>1.0600947449424603</v>
      </c>
      <c r="R51" s="39">
        <f t="shared" si="10"/>
        <v>6.5687147466475357</v>
      </c>
      <c r="S51" s="39">
        <f t="shared" si="11"/>
        <v>7.6288094915899958</v>
      </c>
    </row>
    <row r="52" spans="6:19">
      <c r="F52" s="37">
        <v>46</v>
      </c>
      <c r="G52" s="42">
        <f t="shared" si="12"/>
        <v>79.253733251311871</v>
      </c>
      <c r="H52" s="41">
        <f t="shared" si="0"/>
        <v>1.0285503703873395E-3</v>
      </c>
      <c r="I52" s="49">
        <f t="shared" si="1"/>
        <v>3.5021985546580869</v>
      </c>
      <c r="J52" s="45">
        <f t="shared" si="2"/>
        <v>3.5032271050284742</v>
      </c>
      <c r="K52" s="42">
        <f t="shared" si="3"/>
        <v>331.76942573578992</v>
      </c>
      <c r="L52" s="42">
        <f t="shared" si="4"/>
        <v>2148.847153421239</v>
      </c>
      <c r="M52" s="42">
        <f t="shared" si="5"/>
        <v>2480.6165791570288</v>
      </c>
      <c r="N52" s="42">
        <f t="shared" si="6"/>
        <v>331.8167390528277</v>
      </c>
      <c r="O52" s="42">
        <f t="shared" si="7"/>
        <v>2309.9482869355102</v>
      </c>
      <c r="P52" s="42">
        <f t="shared" si="8"/>
        <v>2641.765025988338</v>
      </c>
      <c r="Q52" s="39">
        <f t="shared" si="9"/>
        <v>1.0665175236749351</v>
      </c>
      <c r="R52" s="39">
        <f t="shared" si="10"/>
        <v>6.5548081328066985</v>
      </c>
      <c r="S52" s="39">
        <f t="shared" si="11"/>
        <v>7.6213256564816341</v>
      </c>
    </row>
    <row r="53" spans="6:19">
      <c r="F53" s="47">
        <v>47</v>
      </c>
      <c r="G53" s="42">
        <f t="shared" si="12"/>
        <v>79.783193785052106</v>
      </c>
      <c r="H53" s="41">
        <f t="shared" si="0"/>
        <v>1.0288979449754156E-3</v>
      </c>
      <c r="I53" s="49">
        <f t="shared" si="1"/>
        <v>3.4323612863806536</v>
      </c>
      <c r="J53" s="45">
        <f t="shared" si="2"/>
        <v>3.4333901843256291</v>
      </c>
      <c r="K53" s="42">
        <f t="shared" si="3"/>
        <v>333.99038703664621</v>
      </c>
      <c r="L53" s="42">
        <f t="shared" si="4"/>
        <v>2147.291897960506</v>
      </c>
      <c r="M53" s="42">
        <f t="shared" si="5"/>
        <v>2481.2822849971521</v>
      </c>
      <c r="N53" s="42">
        <f t="shared" si="6"/>
        <v>334.03874524006005</v>
      </c>
      <c r="O53" s="42">
        <f t="shared" si="7"/>
        <v>2308.612878420397</v>
      </c>
      <c r="P53" s="42">
        <f t="shared" si="8"/>
        <v>2642.6516236604571</v>
      </c>
      <c r="Q53" s="39">
        <f t="shared" si="9"/>
        <v>1.0728151603539442</v>
      </c>
      <c r="R53" s="39">
        <f t="shared" si="10"/>
        <v>6.5411906763962708</v>
      </c>
      <c r="S53" s="39">
        <f t="shared" si="11"/>
        <v>7.6140058367502155</v>
      </c>
    </row>
    <row r="54" spans="6:19">
      <c r="F54" s="37">
        <v>48</v>
      </c>
      <c r="G54" s="42">
        <f t="shared" si="12"/>
        <v>80.303278184330225</v>
      </c>
      <c r="H54" s="41">
        <f t="shared" si="0"/>
        <v>1.0292410523660208E-3</v>
      </c>
      <c r="I54" s="49">
        <f t="shared" si="1"/>
        <v>3.3653464104587272</v>
      </c>
      <c r="J54" s="45">
        <f t="shared" si="2"/>
        <v>3.3663756515110932</v>
      </c>
      <c r="K54" s="42">
        <f t="shared" si="3"/>
        <v>336.17224022313252</v>
      </c>
      <c r="L54" s="42">
        <f t="shared" si="4"/>
        <v>2145.7631601128533</v>
      </c>
      <c r="M54" s="42">
        <f t="shared" si="5"/>
        <v>2481.9354003359858</v>
      </c>
      <c r="N54" s="42">
        <f t="shared" si="6"/>
        <v>336.22164379364608</v>
      </c>
      <c r="O54" s="42">
        <f t="shared" si="7"/>
        <v>2307.2997878148726</v>
      </c>
      <c r="P54" s="42">
        <f t="shared" si="8"/>
        <v>2643.5214316085185</v>
      </c>
      <c r="Q54" s="39">
        <f t="shared" si="9"/>
        <v>1.0789927131165211</v>
      </c>
      <c r="R54" s="39">
        <f t="shared" si="10"/>
        <v>6.5278503357783517</v>
      </c>
      <c r="S54" s="39">
        <f t="shared" si="11"/>
        <v>7.6068430488948726</v>
      </c>
    </row>
    <row r="55" spans="6:19">
      <c r="F55" s="47">
        <v>49</v>
      </c>
      <c r="G55" s="42">
        <f t="shared" si="12"/>
        <v>80.814346011164616</v>
      </c>
      <c r="H55" s="41">
        <f t="shared" si="0"/>
        <v>1.0295798392500114E-3</v>
      </c>
      <c r="I55" s="49">
        <f t="shared" si="1"/>
        <v>3.3009844422468761</v>
      </c>
      <c r="J55" s="45">
        <f t="shared" si="2"/>
        <v>3.302014022086126</v>
      </c>
      <c r="K55" s="42">
        <f t="shared" si="3"/>
        <v>338.31648474207952</v>
      </c>
      <c r="L55" s="42">
        <f t="shared" si="4"/>
        <v>2144.2599274756321</v>
      </c>
      <c r="M55" s="42">
        <f t="shared" si="5"/>
        <v>2482.5764122177115</v>
      </c>
      <c r="N55" s="42">
        <f t="shared" si="6"/>
        <v>338.36693415420274</v>
      </c>
      <c r="O55" s="42">
        <f t="shared" si="7"/>
        <v>2306.0081651457294</v>
      </c>
      <c r="P55" s="42">
        <f t="shared" si="8"/>
        <v>2644.3750992999321</v>
      </c>
      <c r="Q55" s="39">
        <f t="shared" si="9"/>
        <v>1.0850549349874032</v>
      </c>
      <c r="R55" s="39">
        <f t="shared" si="10"/>
        <v>6.5147758094606507</v>
      </c>
      <c r="S55" s="39">
        <f t="shared" si="11"/>
        <v>7.5998307444480542</v>
      </c>
    </row>
    <row r="56" spans="6:19">
      <c r="F56" s="37">
        <v>50</v>
      </c>
      <c r="G56" s="42">
        <f t="shared" si="12"/>
        <v>81.316735996641398</v>
      </c>
      <c r="H56" s="41">
        <f t="shared" si="0"/>
        <v>1.0299144447544E-3</v>
      </c>
      <c r="I56" s="49">
        <f t="shared" si="1"/>
        <v>3.2391192669401918</v>
      </c>
      <c r="J56" s="45">
        <f t="shared" si="2"/>
        <v>3.2401491813849463</v>
      </c>
      <c r="K56" s="42">
        <f t="shared" si="3"/>
        <v>340.42453315542031</v>
      </c>
      <c r="L56" s="42">
        <f t="shared" si="4"/>
        <v>2142.7812461932713</v>
      </c>
      <c r="M56" s="42">
        <f t="shared" si="5"/>
        <v>2483.2057793486915</v>
      </c>
      <c r="N56" s="42">
        <f t="shared" si="6"/>
        <v>340.47602887765805</v>
      </c>
      <c r="O56" s="42">
        <f t="shared" si="7"/>
        <v>2304.7372095402807</v>
      </c>
      <c r="P56" s="42">
        <f t="shared" si="8"/>
        <v>2645.2132384179386</v>
      </c>
      <c r="Q56" s="39">
        <f t="shared" si="9"/>
        <v>1.0910062980988255</v>
      </c>
      <c r="R56" s="39">
        <f t="shared" si="10"/>
        <v>6.5019564765424134</v>
      </c>
      <c r="S56" s="39">
        <f t="shared" si="11"/>
        <v>7.5929627746412391</v>
      </c>
    </row>
    <row r="57" spans="6:19">
      <c r="F57" s="47">
        <v>51</v>
      </c>
      <c r="G57" s="42">
        <f t="shared" si="12"/>
        <v>81.810767638473521</v>
      </c>
      <c r="H57" s="41">
        <f t="shared" si="0"/>
        <v>1.0302450009687012E-3</v>
      </c>
      <c r="I57" s="49">
        <f t="shared" si="1"/>
        <v>3.1796068430441355</v>
      </c>
      <c r="J57" s="45">
        <f t="shared" si="2"/>
        <v>3.180637088045104</v>
      </c>
      <c r="K57" s="42">
        <f t="shared" si="3"/>
        <v>342.49771780528533</v>
      </c>
      <c r="L57" s="42">
        <f t="shared" si="4"/>
        <v>2141.3262164713369</v>
      </c>
      <c r="M57" s="42">
        <f t="shared" si="5"/>
        <v>2483.8239342766224</v>
      </c>
      <c r="N57" s="42">
        <f t="shared" si="6"/>
        <v>342.55026030033474</v>
      </c>
      <c r="O57" s="42">
        <f t="shared" si="7"/>
        <v>2303.4861654665883</v>
      </c>
      <c r="P57" s="42">
        <f t="shared" si="8"/>
        <v>2646.036425766923</v>
      </c>
      <c r="Q57" s="39">
        <f t="shared" si="9"/>
        <v>1.0968510155448852</v>
      </c>
      <c r="R57" s="39">
        <f t="shared" si="10"/>
        <v>6.4893823430382103</v>
      </c>
      <c r="S57" s="39">
        <f t="shared" si="11"/>
        <v>7.5862333585830957</v>
      </c>
    </row>
    <row r="58" spans="6:19">
      <c r="F58" s="37">
        <v>52</v>
      </c>
      <c r="G58" s="42">
        <f t="shared" si="12"/>
        <v>82.296742647270321</v>
      </c>
      <c r="H58" s="41">
        <f t="shared" si="0"/>
        <v>1.030571633425522E-3</v>
      </c>
      <c r="I58" s="49">
        <f t="shared" si="1"/>
        <v>3.1223140541194412</v>
      </c>
      <c r="J58" s="45">
        <f t="shared" si="2"/>
        <v>3.1233446257528668</v>
      </c>
      <c r="K58" s="42">
        <f t="shared" si="3"/>
        <v>344.53729684774225</v>
      </c>
      <c r="L58" s="42">
        <f t="shared" si="4"/>
        <v>2139.893988515204</v>
      </c>
      <c r="M58" s="42">
        <f t="shared" si="5"/>
        <v>2484.4312853629463</v>
      </c>
      <c r="N58" s="42">
        <f t="shared" si="6"/>
        <v>344.5908865726804</v>
      </c>
      <c r="O58" s="42">
        <f t="shared" si="7"/>
        <v>2302.254319329415</v>
      </c>
      <c r="P58" s="42">
        <f t="shared" si="8"/>
        <v>2646.8452059020956</v>
      </c>
      <c r="Q58" s="39">
        <f t="shared" si="9"/>
        <v>1.1025930611429791</v>
      </c>
      <c r="R58" s="39">
        <f t="shared" si="10"/>
        <v>6.4770439933965598</v>
      </c>
      <c r="S58" s="39">
        <f t="shared" si="11"/>
        <v>7.5796370545395391</v>
      </c>
    </row>
    <row r="59" spans="6:19">
      <c r="F59" s="47">
        <v>53</v>
      </c>
      <c r="G59" s="42">
        <f t="shared" si="12"/>
        <v>82.774946258468049</v>
      </c>
      <c r="H59" s="41">
        <f t="shared" si="0"/>
        <v>1.0308944615401378E-3</v>
      </c>
      <c r="I59" s="49">
        <f t="shared" si="1"/>
        <v>3.0671176893643519</v>
      </c>
      <c r="J59" s="45">
        <f t="shared" si="2"/>
        <v>3.068148583825892</v>
      </c>
      <c r="K59" s="42">
        <f t="shared" si="3"/>
        <v>346.54445972593294</v>
      </c>
      <c r="L59" s="42">
        <f t="shared" si="4"/>
        <v>2138.4837588457444</v>
      </c>
      <c r="M59" s="42">
        <f t="shared" si="5"/>
        <v>2485.0282185716774</v>
      </c>
      <c r="N59" s="42">
        <f t="shared" si="6"/>
        <v>346.5990971323946</v>
      </c>
      <c r="O59" s="42">
        <f t="shared" si="7"/>
        <v>2301.0409963820548</v>
      </c>
      <c r="P59" s="42">
        <f t="shared" si="8"/>
        <v>2647.6400935144493</v>
      </c>
      <c r="Q59" s="39">
        <f t="shared" si="9"/>
        <v>1.1082361873389324</v>
      </c>
      <c r="R59" s="39">
        <f t="shared" si="10"/>
        <v>6.4649325466210268</v>
      </c>
      <c r="S59" s="39">
        <f t="shared" si="11"/>
        <v>7.5731687339599594</v>
      </c>
    </row>
    <row r="60" spans="6:19">
      <c r="F60" s="37">
        <v>54</v>
      </c>
      <c r="G60" s="42">
        <f t="shared" si="12"/>
        <v>83.245648424686067</v>
      </c>
      <c r="H60" s="41">
        <f t="shared" si="0"/>
        <v>1.0312135990132288E-3</v>
      </c>
      <c r="I60" s="49">
        <f t="shared" si="1"/>
        <v>3.0139035364576676</v>
      </c>
      <c r="J60" s="45">
        <f t="shared" si="2"/>
        <v>3.014934750056681</v>
      </c>
      <c r="K60" s="42">
        <f t="shared" si="3"/>
        <v>348.52033214423051</v>
      </c>
      <c r="L60" s="42">
        <f t="shared" si="4"/>
        <v>2137.0947669506677</v>
      </c>
      <c r="M60" s="42">
        <f t="shared" si="5"/>
        <v>2485.6150990948981</v>
      </c>
      <c r="N60" s="42">
        <f t="shared" si="6"/>
        <v>348.57601767857722</v>
      </c>
      <c r="O60" s="42">
        <f t="shared" si="7"/>
        <v>2299.8455579193819</v>
      </c>
      <c r="P60" s="42">
        <f t="shared" si="8"/>
        <v>2648.421575597959</v>
      </c>
      <c r="Q60" s="39">
        <f t="shared" si="9"/>
        <v>1.1137839414617039</v>
      </c>
      <c r="R60" s="39">
        <f t="shared" si="10"/>
        <v>6.4530396164790309</v>
      </c>
      <c r="S60" s="39">
        <f t="shared" si="11"/>
        <v>7.5668235579407348</v>
      </c>
    </row>
    <row r="61" spans="6:19">
      <c r="F61" s="47">
        <v>55</v>
      </c>
      <c r="G61" s="42">
        <f t="shared" si="12"/>
        <v>83.709104901405112</v>
      </c>
      <c r="H61" s="41">
        <f t="shared" si="0"/>
        <v>1.0315291542004614E-3</v>
      </c>
      <c r="I61" s="49">
        <f t="shared" si="1"/>
        <v>2.9625655724817146</v>
      </c>
      <c r="J61" s="45">
        <f t="shared" si="2"/>
        <v>2.9635971016359153</v>
      </c>
      <c r="K61" s="42">
        <f t="shared" si="3"/>
        <v>350.4659805972554</v>
      </c>
      <c r="L61" s="42">
        <f t="shared" si="4"/>
        <v>2135.7262922352675</v>
      </c>
      <c r="M61" s="42">
        <f t="shared" si="5"/>
        <v>2486.192272832523</v>
      </c>
      <c r="N61" s="42">
        <f t="shared" si="6"/>
        <v>350.5227147007364</v>
      </c>
      <c r="O61" s="42">
        <f t="shared" si="7"/>
        <v>2298.6673987217619</v>
      </c>
      <c r="P61" s="42">
        <f t="shared" si="8"/>
        <v>2649.1901134224981</v>
      </c>
      <c r="Q61" s="39">
        <f t="shared" si="9"/>
        <v>1.1192396805073397</v>
      </c>
      <c r="R61" s="39">
        <f t="shared" si="10"/>
        <v>6.4413572753493522</v>
      </c>
      <c r="S61" s="39">
        <f t="shared" si="11"/>
        <v>7.5605969558566919</v>
      </c>
    </row>
    <row r="62" spans="6:19">
      <c r="F62" s="37">
        <v>56</v>
      </c>
      <c r="G62" s="42">
        <f t="shared" si="12"/>
        <v>84.165558237271739</v>
      </c>
      <c r="H62" s="41">
        <f t="shared" si="0"/>
        <v>1.0318412304521681E-3</v>
      </c>
      <c r="I62" s="49">
        <f t="shared" si="1"/>
        <v>2.9130052407572058</v>
      </c>
      <c r="J62" s="45">
        <f t="shared" si="2"/>
        <v>2.914037081987658</v>
      </c>
      <c r="K62" s="42">
        <f t="shared" si="3"/>
        <v>352.38241650092709</v>
      </c>
      <c r="L62" s="42">
        <f t="shared" si="4"/>
        <v>2134.3776512408931</v>
      </c>
      <c r="M62" s="42">
        <f t="shared" si="5"/>
        <v>2486.76006774182</v>
      </c>
      <c r="N62" s="42">
        <f t="shared" si="6"/>
        <v>352.44019960983235</v>
      </c>
      <c r="O62" s="42">
        <f t="shared" si="7"/>
        <v>2297.5059447232966</v>
      </c>
      <c r="P62" s="42">
        <f t="shared" si="8"/>
        <v>2649.9461443331288</v>
      </c>
      <c r="Q62" s="39">
        <f t="shared" si="9"/>
        <v>1.1246065846094342</v>
      </c>
      <c r="R62" s="39">
        <f t="shared" si="10"/>
        <v>6.4298780213160214</v>
      </c>
      <c r="S62" s="39">
        <f t="shared" si="11"/>
        <v>7.554484605925456</v>
      </c>
    </row>
    <row r="63" spans="6:19">
      <c r="F63" s="47">
        <v>57</v>
      </c>
      <c r="G63" s="42">
        <f t="shared" si="12"/>
        <v>84.615238678953119</v>
      </c>
      <c r="H63" s="41">
        <f t="shared" si="0"/>
        <v>1.0321499264260138E-3</v>
      </c>
      <c r="I63" s="49">
        <f t="shared" si="1"/>
        <v>2.8651308031187535</v>
      </c>
      <c r="J63" s="45">
        <f t="shared" si="2"/>
        <v>2.8661629530451793</v>
      </c>
      <c r="K63" s="42">
        <f t="shared" si="3"/>
        <v>354.27059996697847</v>
      </c>
      <c r="L63" s="42">
        <f t="shared" si="4"/>
        <v>2133.0481951032821</v>
      </c>
      <c r="M63" s="42">
        <f t="shared" si="5"/>
        <v>2487.3187950702604</v>
      </c>
      <c r="N63" s="42">
        <f t="shared" si="6"/>
        <v>354.32943251278471</v>
      </c>
      <c r="O63" s="42">
        <f t="shared" si="7"/>
        <v>2296.3606508810508</v>
      </c>
      <c r="P63" s="42">
        <f t="shared" si="8"/>
        <v>2650.6900833938357</v>
      </c>
      <c r="Q63" s="39">
        <f t="shared" si="9"/>
        <v>1.12988766933408</v>
      </c>
      <c r="R63" s="39">
        <f t="shared" si="10"/>
        <v>6.4185947481646597</v>
      </c>
      <c r="S63" s="39">
        <f t="shared" si="11"/>
        <v>7.5484824174987395</v>
      </c>
    </row>
    <row r="64" spans="6:19">
      <c r="F64" s="37">
        <v>58</v>
      </c>
      <c r="G64" s="42">
        <f t="shared" si="12"/>
        <v>85.058364999272953</v>
      </c>
      <c r="H64" s="41">
        <f t="shared" si="0"/>
        <v>1.032455336375219E-3</v>
      </c>
      <c r="I64" s="49">
        <f t="shared" si="1"/>
        <v>2.8188567585946656</v>
      </c>
      <c r="J64" s="45">
        <f t="shared" si="2"/>
        <v>2.8198892139310408</v>
      </c>
      <c r="K64" s="42">
        <f t="shared" si="3"/>
        <v>356.1314432573572</v>
      </c>
      <c r="L64" s="42">
        <f t="shared" si="4"/>
        <v>2131.7373072262635</v>
      </c>
      <c r="M64" s="42">
        <f t="shared" si="5"/>
        <v>2487.8687504836207</v>
      </c>
      <c r="N64" s="42">
        <f t="shared" si="6"/>
        <v>356.19132566686699</v>
      </c>
      <c r="O64" s="42">
        <f t="shared" si="7"/>
        <v>2295.2309992247538</v>
      </c>
      <c r="P64" s="42">
        <f t="shared" si="8"/>
        <v>2651.422324891621</v>
      </c>
      <c r="Q64" s="39">
        <f t="shared" si="9"/>
        <v>1.1350857969204693</v>
      </c>
      <c r="R64" s="39">
        <f t="shared" si="10"/>
        <v>6.4075007179792438</v>
      </c>
      <c r="S64" s="39">
        <f t="shared" si="11"/>
        <v>7.5425865148997131</v>
      </c>
    </row>
    <row r="65" spans="6:19">
      <c r="F65" s="47">
        <v>59</v>
      </c>
      <c r="G65" s="42">
        <f t="shared" si="12"/>
        <v>85.495145256344301</v>
      </c>
      <c r="H65" s="41">
        <f t="shared" si="0"/>
        <v>1.0327575504146106E-3</v>
      </c>
      <c r="I65" s="49">
        <f t="shared" si="1"/>
        <v>2.7741033206721379</v>
      </c>
      <c r="J65" s="45">
        <f t="shared" si="2"/>
        <v>2.7751360782225527</v>
      </c>
      <c r="K65" s="42">
        <f t="shared" si="3"/>
        <v>357.96581395073162</v>
      </c>
      <c r="L65" s="42">
        <f t="shared" si="4"/>
        <v>2130.4444011491764</v>
      </c>
      <c r="M65" s="42">
        <f t="shared" si="5"/>
        <v>2488.4102150999079</v>
      </c>
      <c r="N65" s="42">
        <f t="shared" si="6"/>
        <v>358.02674664620611</v>
      </c>
      <c r="O65" s="42">
        <f t="shared" si="7"/>
        <v>2294.1164970688328</v>
      </c>
      <c r="P65" s="42">
        <f t="shared" si="8"/>
        <v>2652.1432437150388</v>
      </c>
      <c r="Q65" s="39">
        <f t="shared" si="9"/>
        <v>1.1402036865742198</v>
      </c>
      <c r="R65" s="39">
        <f t="shared" si="10"/>
        <v>6.3965895360732237</v>
      </c>
      <c r="S65" s="39">
        <f t="shared" si="11"/>
        <v>7.5367932226474439</v>
      </c>
    </row>
    <row r="66" spans="6:19">
      <c r="F66" s="37">
        <v>60</v>
      </c>
      <c r="G66" s="42">
        <f t="shared" si="12"/>
        <v>85.925777490509518</v>
      </c>
      <c r="H66" s="41">
        <f t="shared" si="0"/>
        <v>1.0330566547665499E-3</v>
      </c>
      <c r="I66" s="49">
        <f t="shared" si="1"/>
        <v>2.7307959463645517</v>
      </c>
      <c r="J66" s="45">
        <f t="shared" si="2"/>
        <v>2.7318290030193184</v>
      </c>
      <c r="K66" s="42">
        <f t="shared" si="3"/>
        <v>359.77453784951445</v>
      </c>
      <c r="L66" s="42">
        <f t="shared" si="4"/>
        <v>2129.1689185888799</v>
      </c>
      <c r="M66" s="42">
        <f t="shared" si="5"/>
        <v>2488.9434564383942</v>
      </c>
      <c r="N66" s="42">
        <f t="shared" si="6"/>
        <v>359.83652124880041</v>
      </c>
      <c r="O66" s="42">
        <f t="shared" si="7"/>
        <v>2293.0166753707535</v>
      </c>
      <c r="P66" s="42">
        <f t="shared" si="8"/>
        <v>2652.8531966195537</v>
      </c>
      <c r="Q66" s="39">
        <f t="shared" si="9"/>
        <v>1.1452439239077741</v>
      </c>
      <c r="R66" s="39">
        <f t="shared" si="10"/>
        <v>6.3858551280201858</v>
      </c>
      <c r="S66" s="39">
        <f t="shared" si="11"/>
        <v>7.5310990519279599</v>
      </c>
    </row>
    <row r="67" spans="6:19">
      <c r="F67" s="47">
        <v>61</v>
      </c>
      <c r="G67" s="42">
        <f t="shared" si="12"/>
        <v>86.350450365136055</v>
      </c>
      <c r="H67" s="41">
        <f t="shared" si="0"/>
        <v>1.0333527319885533E-3</v>
      </c>
      <c r="I67" s="49">
        <f t="shared" si="1"/>
        <v>2.6888649111815286</v>
      </c>
      <c r="J67" s="45">
        <f t="shared" si="2"/>
        <v>2.6898982639135172</v>
      </c>
      <c r="K67" s="42">
        <f t="shared" si="3"/>
        <v>361.55840165264493</v>
      </c>
      <c r="L67" s="42">
        <f t="shared" si="4"/>
        <v>2127.9103276394139</v>
      </c>
      <c r="M67" s="42">
        <f t="shared" si="5"/>
        <v>2489.4687292920589</v>
      </c>
      <c r="N67" s="42">
        <f t="shared" si="6"/>
        <v>361.62143616929615</v>
      </c>
      <c r="O67" s="42">
        <f t="shared" si="7"/>
        <v>2291.9310872214878</v>
      </c>
      <c r="P67" s="42">
        <f t="shared" si="8"/>
        <v>2653.5525233907838</v>
      </c>
      <c r="Q67" s="39">
        <f t="shared" si="9"/>
        <v>1.1502089696115778</v>
      </c>
      <c r="R67" s="39">
        <f t="shared" si="10"/>
        <v>6.3752917185764746</v>
      </c>
      <c r="S67" s="39">
        <f t="shared" si="11"/>
        <v>7.5255006881880524</v>
      </c>
    </row>
    <row r="68" spans="6:19">
      <c r="F68" s="37">
        <v>62</v>
      </c>
      <c r="G68" s="42">
        <f t="shared" si="12"/>
        <v>86.76934375662745</v>
      </c>
      <c r="H68" s="41">
        <f t="shared" si="0"/>
        <v>1.033645861184228E-3</v>
      </c>
      <c r="I68" s="49">
        <f t="shared" si="1"/>
        <v>2.6482449248585347</v>
      </c>
      <c r="J68" s="45">
        <f t="shared" si="2"/>
        <v>2.6492785707197188</v>
      </c>
      <c r="K68" s="42">
        <f t="shared" si="3"/>
        <v>363.31815541650178</v>
      </c>
      <c r="L68" s="42">
        <f t="shared" si="4"/>
        <v>2126.668121114224</v>
      </c>
      <c r="M68" s="42">
        <f t="shared" si="5"/>
        <v>2489.9862765307257</v>
      </c>
      <c r="N68" s="42">
        <f t="shared" si="6"/>
        <v>363.38224145989517</v>
      </c>
      <c r="O68" s="42">
        <f t="shared" si="7"/>
        <v>2290.8593064554525</v>
      </c>
      <c r="P68" s="42">
        <f t="shared" si="8"/>
        <v>2654.2415479153478</v>
      </c>
      <c r="Q68" s="39">
        <f t="shared" si="9"/>
        <v>1.155101167430177</v>
      </c>
      <c r="R68" s="39">
        <f t="shared" si="10"/>
        <v>6.3648938123115411</v>
      </c>
      <c r="S68" s="39">
        <f t="shared" si="11"/>
        <v>7.5199949797417176</v>
      </c>
    </row>
    <row r="69" spans="6:19">
      <c r="F69" s="47">
        <v>63</v>
      </c>
      <c r="G69" s="42">
        <f t="shared" si="12"/>
        <v>87.182629298427514</v>
      </c>
      <c r="H69" s="41">
        <f t="shared" si="0"/>
        <v>1.0339361181989934E-3</v>
      </c>
      <c r="I69" s="49">
        <f t="shared" si="1"/>
        <v>2.6088747833517067</v>
      </c>
      <c r="J69" s="45">
        <f t="shared" si="2"/>
        <v>2.6099087194699058</v>
      </c>
      <c r="K69" s="42">
        <f t="shared" si="3"/>
        <v>365.0545148238736</v>
      </c>
      <c r="L69" s="42">
        <f t="shared" si="4"/>
        <v>2125.4418150175834</v>
      </c>
      <c r="M69" s="42">
        <f t="shared" si="5"/>
        <v>2490.4963298414568</v>
      </c>
      <c r="N69" s="42">
        <f t="shared" si="6"/>
        <v>365.11965279932014</v>
      </c>
      <c r="O69" s="42">
        <f t="shared" si="7"/>
        <v>2289.8009263687409</v>
      </c>
      <c r="P69" s="42">
        <f t="shared" si="8"/>
        <v>2654.9205791680611</v>
      </c>
      <c r="Q69" s="39">
        <f t="shared" si="9"/>
        <v>1.1599227515092194</v>
      </c>
      <c r="R69" s="39">
        <f t="shared" si="10"/>
        <v>6.3546561757826705</v>
      </c>
      <c r="S69" s="39">
        <f t="shared" si="11"/>
        <v>7.5145789272918897</v>
      </c>
    </row>
    <row r="70" spans="6:19">
      <c r="F70" s="37">
        <v>64</v>
      </c>
      <c r="G70" s="42">
        <f t="shared" si="12"/>
        <v>87.590470883277874</v>
      </c>
      <c r="H70" s="41">
        <f t="shared" si="0"/>
        <v>1.0342235758018976E-3</v>
      </c>
      <c r="I70" s="49">
        <f t="shared" si="1"/>
        <v>2.5706970531617004</v>
      </c>
      <c r="J70" s="45">
        <f t="shared" si="2"/>
        <v>2.5717312767375025</v>
      </c>
      <c r="K70" s="42">
        <f t="shared" si="3"/>
        <v>366.7681632787835</v>
      </c>
      <c r="L70" s="42">
        <f t="shared" si="4"/>
        <v>2124.2309471332219</v>
      </c>
      <c r="M70" s="42">
        <f t="shared" si="5"/>
        <v>2490.9991104120054</v>
      </c>
      <c r="N70" s="42">
        <f t="shared" si="6"/>
        <v>366.83435358763478</v>
      </c>
      <c r="O70" s="42">
        <f t="shared" si="7"/>
        <v>2288.7555585355708</v>
      </c>
      <c r="P70" s="42">
        <f t="shared" si="8"/>
        <v>2655.5899121232055</v>
      </c>
      <c r="Q70" s="39">
        <f t="shared" si="9"/>
        <v>1.1646758531721897</v>
      </c>
      <c r="R70" s="39">
        <f t="shared" si="10"/>
        <v>6.3445738211083693</v>
      </c>
      <c r="S70" s="39">
        <f t="shared" si="11"/>
        <v>7.509249674280559</v>
      </c>
    </row>
    <row r="71" spans="6:19">
      <c r="F71" s="47">
        <v>65</v>
      </c>
      <c r="G71" s="42">
        <f t="shared" si="12"/>
        <v>87.993025127526323</v>
      </c>
      <c r="H71" s="41">
        <f t="shared" si="0"/>
        <v>1.0345083038547081E-3</v>
      </c>
      <c r="I71" s="49">
        <f t="shared" si="1"/>
        <v>2.5336577845315564</v>
      </c>
      <c r="J71" s="45">
        <f t="shared" si="2"/>
        <v>2.5346922928354112</v>
      </c>
      <c r="K71" s="42">
        <f t="shared" si="3"/>
        <v>368.45975384298185</v>
      </c>
      <c r="L71" s="42">
        <f t="shared" si="4"/>
        <v>2123.0350757195338</v>
      </c>
      <c r="M71" s="42">
        <f t="shared" si="5"/>
        <v>2491.4948295625159</v>
      </c>
      <c r="N71" s="42">
        <f t="shared" si="6"/>
        <v>368.52699688273236</v>
      </c>
      <c r="O71" s="42">
        <f t="shared" si="7"/>
        <v>2287.7228317140853</v>
      </c>
      <c r="P71" s="42">
        <f t="shared" si="8"/>
        <v>2656.2498285968177</v>
      </c>
      <c r="Q71" s="39">
        <f t="shared" si="9"/>
        <v>1.1693625071791773</v>
      </c>
      <c r="R71" s="39">
        <f t="shared" si="10"/>
        <v>6.334641990810848</v>
      </c>
      <c r="S71" s="39">
        <f t="shared" si="11"/>
        <v>7.5040044979900253</v>
      </c>
    </row>
    <row r="72" spans="6:19">
      <c r="F72" s="37">
        <v>66</v>
      </c>
      <c r="G72" s="42">
        <f t="shared" si="12"/>
        <v>88.390441800897349</v>
      </c>
      <c r="H72" s="41">
        <f t="shared" ref="H72:H140" si="13">vL_p(F72/100)</f>
        <v>1.0347903694693488E-3</v>
      </c>
      <c r="I72" s="49">
        <f t="shared" ref="I72:I140" si="14">+J72-H72</f>
        <v>2.497706250479709</v>
      </c>
      <c r="J72" s="45">
        <f t="shared" ref="J72:J140" si="15">vV_p(F72/100)</f>
        <v>2.4987410408491781</v>
      </c>
      <c r="K72" s="42">
        <f t="shared" ref="K72:K140" si="16">uL_p(F72/100)</f>
        <v>370.12991102838242</v>
      </c>
      <c r="L72" s="42">
        <f t="shared" ref="L72:L140" si="17">+M72-K72</f>
        <v>2121.8537783017564</v>
      </c>
      <c r="M72" s="42">
        <f t="shared" ref="M72:M140" si="18">uV_p(F72/100)</f>
        <v>2491.983689330139</v>
      </c>
      <c r="N72" s="42">
        <f t="shared" ref="N72:N140" si="19">hL_p(F72/100)</f>
        <v>370.19820719276743</v>
      </c>
      <c r="O72" s="42">
        <f t="shared" ref="O72:O140" si="20">P72-N72</f>
        <v>2286.7023908334172</v>
      </c>
      <c r="P72" s="42">
        <f t="shared" ref="P72:P140" si="21">hV_p(F72/100)</f>
        <v>2656.9005980261845</v>
      </c>
      <c r="Q72" s="39">
        <f t="shared" ref="Q72:Q140" si="22">sL_p(F72/100)</f>
        <v>1.1739846575147701</v>
      </c>
      <c r="R72" s="39">
        <f t="shared" ref="R72:R140" si="23">S72-Q72</f>
        <v>6.3248561438114734</v>
      </c>
      <c r="S72" s="39">
        <f t="shared" ref="S72:S140" si="24">sV_p(F72/100)</f>
        <v>7.4988408013262431</v>
      </c>
    </row>
    <row r="73" spans="6:19">
      <c r="F73" s="47">
        <v>67</v>
      </c>
      <c r="G73" s="42">
        <f t="shared" ref="G73:G141" si="25">Tsat_p(F73/100)</f>
        <v>88.782864224770776</v>
      </c>
      <c r="H73" s="41">
        <f t="shared" si="13"/>
        <v>1.0350698371546371E-3</v>
      </c>
      <c r="I73" s="49">
        <f t="shared" si="14"/>
        <v>2.4627947089896347</v>
      </c>
      <c r="J73" s="45">
        <f t="shared" si="15"/>
        <v>2.4638297788267893</v>
      </c>
      <c r="K73" s="42">
        <f t="shared" si="16"/>
        <v>371.77923245811178</v>
      </c>
      <c r="L73" s="42">
        <f t="shared" si="17"/>
        <v>2120.6866505526</v>
      </c>
      <c r="M73" s="42">
        <f t="shared" si="18"/>
        <v>2492.4658830107119</v>
      </c>
      <c r="N73" s="42">
        <f t="shared" si="19"/>
        <v>371.84858213720111</v>
      </c>
      <c r="O73" s="42">
        <f t="shared" si="20"/>
        <v>2285.6938960549055</v>
      </c>
      <c r="P73" s="42">
        <f t="shared" si="21"/>
        <v>2657.5424781921065</v>
      </c>
      <c r="Q73" s="39">
        <f t="shared" si="22"/>
        <v>1.1785441627468924</v>
      </c>
      <c r="R73" s="39">
        <f t="shared" si="23"/>
        <v>6.3152119424755675</v>
      </c>
      <c r="S73" s="39">
        <f t="shared" si="24"/>
        <v>7.4937561052224604</v>
      </c>
    </row>
    <row r="74" spans="6:19">
      <c r="F74" s="37">
        <v>68</v>
      </c>
      <c r="G74" s="42">
        <f t="shared" si="25"/>
        <v>89.170429641714122</v>
      </c>
      <c r="H74" s="41">
        <f t="shared" si="13"/>
        <v>1.0353467689531936E-3</v>
      </c>
      <c r="I74" s="49">
        <f t="shared" si="14"/>
        <v>2.4288781859907291</v>
      </c>
      <c r="J74" s="45">
        <f t="shared" si="15"/>
        <v>2.4299135327596821</v>
      </c>
      <c r="K74" s="42">
        <f t="shared" si="16"/>
        <v>373.40829040765652</v>
      </c>
      <c r="L74" s="42">
        <f t="shared" si="17"/>
        <v>2119.5333052536025</v>
      </c>
      <c r="M74" s="42">
        <f t="shared" si="18"/>
        <v>2492.9415956612588</v>
      </c>
      <c r="N74" s="42">
        <f t="shared" si="19"/>
        <v>373.47869398794535</v>
      </c>
      <c r="O74" s="42">
        <f t="shared" si="20"/>
        <v>2284.6970219009713</v>
      </c>
      <c r="P74" s="42">
        <f t="shared" si="21"/>
        <v>2658.1757158889168</v>
      </c>
      <c r="Q74" s="39">
        <f t="shared" si="22"/>
        <v>1.1830428009944183</v>
      </c>
      <c r="R74" s="39">
        <f t="shared" si="23"/>
        <v>6.3057052406134932</v>
      </c>
      <c r="S74" s="39">
        <f t="shared" si="24"/>
        <v>7.4887480416079111</v>
      </c>
    </row>
    <row r="75" spans="6:19">
      <c r="F75" s="47">
        <v>69</v>
      </c>
      <c r="G75" s="42">
        <f t="shared" si="25"/>
        <v>89.553269558730165</v>
      </c>
      <c r="H75" s="41">
        <f t="shared" si="13"/>
        <v>1.0356212245693226E-3</v>
      </c>
      <c r="I75" s="49">
        <f t="shared" si="14"/>
        <v>2.3959142770373889</v>
      </c>
      <c r="J75" s="45">
        <f t="shared" si="15"/>
        <v>2.3969498982619584</v>
      </c>
      <c r="K75" s="42">
        <f t="shared" si="16"/>
        <v>375.01763323636163</v>
      </c>
      <c r="L75" s="42">
        <f t="shared" si="17"/>
        <v>2118.393371330314</v>
      </c>
      <c r="M75" s="42">
        <f t="shared" si="18"/>
        <v>2493.4110045666757</v>
      </c>
      <c r="N75" s="42">
        <f t="shared" si="19"/>
        <v>375.08909110085693</v>
      </c>
      <c r="O75" s="42">
        <f t="shared" si="20"/>
        <v>2283.7114564458939</v>
      </c>
      <c r="P75" s="42">
        <f t="shared" si="21"/>
        <v>2658.8005475467507</v>
      </c>
      <c r="Q75" s="39">
        <f t="shared" si="22"/>
        <v>1.1874822745373408</v>
      </c>
      <c r="R75" s="39">
        <f t="shared" si="23"/>
        <v>6.2963320723545122</v>
      </c>
      <c r="S75" s="39">
        <f t="shared" si="24"/>
        <v>7.4838143468918528</v>
      </c>
    </row>
    <row r="76" spans="6:19">
      <c r="F76" s="37">
        <v>70</v>
      </c>
      <c r="G76" s="42">
        <f t="shared" si="25"/>
        <v>89.931510066446663</v>
      </c>
      <c r="H76" s="41">
        <f t="shared" si="13"/>
        <v>1.0358932614885545E-3</v>
      </c>
      <c r="I76" s="49">
        <f t="shared" si="14"/>
        <v>2.3638629658309496</v>
      </c>
      <c r="J76" s="45">
        <f t="shared" si="15"/>
        <v>2.3648988590924382</v>
      </c>
      <c r="K76" s="42">
        <f t="shared" si="16"/>
        <v>376.60778671857719</v>
      </c>
      <c r="L76" s="42">
        <f t="shared" si="17"/>
        <v>2117.2664929550442</v>
      </c>
      <c r="M76" s="42">
        <f t="shared" si="18"/>
        <v>2493.8742796736215</v>
      </c>
      <c r="N76" s="42">
        <f t="shared" si="19"/>
        <v>376.68029924688142</v>
      </c>
      <c r="O76" s="42">
        <f t="shared" si="20"/>
        <v>2282.7369005632104</v>
      </c>
      <c r="P76" s="42">
        <f t="shared" si="21"/>
        <v>2659.4171998100919</v>
      </c>
      <c r="Q76" s="39">
        <f t="shared" si="22"/>
        <v>1.1918642141000713</v>
      </c>
      <c r="R76" s="39">
        <f t="shared" si="23"/>
        <v>6.2870886418181957</v>
      </c>
      <c r="S76" s="39">
        <f t="shared" si="24"/>
        <v>7.4789528559182674</v>
      </c>
    </row>
    <row r="77" spans="6:19">
      <c r="F77" s="47">
        <v>71</v>
      </c>
      <c r="G77" s="42">
        <f t="shared" si="25"/>
        <v>90.305272136248618</v>
      </c>
      <c r="H77" s="41">
        <f t="shared" si="13"/>
        <v>1.036162935089529E-3</v>
      </c>
      <c r="I77" s="49">
        <f t="shared" si="14"/>
        <v>2.3326864579367297</v>
      </c>
      <c r="J77" s="45">
        <f t="shared" si="15"/>
        <v>2.3337226208718191</v>
      </c>
      <c r="K77" s="42">
        <f t="shared" si="16"/>
        <v>378.17925528280449</v>
      </c>
      <c r="L77" s="42">
        <f t="shared" si="17"/>
        <v>2116.1523287115647</v>
      </c>
      <c r="M77" s="42">
        <f t="shared" si="18"/>
        <v>2494.3315839943693</v>
      </c>
      <c r="N77" s="42">
        <f t="shared" si="19"/>
        <v>378.2528228511959</v>
      </c>
      <c r="O77" s="42">
        <f t="shared" si="20"/>
        <v>2281.7730672250723</v>
      </c>
      <c r="P77" s="42">
        <f t="shared" si="21"/>
        <v>2660.0258900762683</v>
      </c>
      <c r="Q77" s="39">
        <f t="shared" si="22"/>
        <v>1.1961901828353261</v>
      </c>
      <c r="R77" s="39">
        <f t="shared" si="23"/>
        <v>6.2779713135158257</v>
      </c>
      <c r="S77" s="39">
        <f t="shared" si="24"/>
        <v>7.4741614963511518</v>
      </c>
    </row>
    <row r="78" spans="6:19">
      <c r="F78" s="37">
        <v>72</v>
      </c>
      <c r="G78" s="42">
        <f t="shared" si="25"/>
        <v>90.674671897166263</v>
      </c>
      <c r="H78" s="41">
        <f t="shared" si="13"/>
        <v>1.0364302987487799E-3</v>
      </c>
      <c r="I78" s="49">
        <f t="shared" si="14"/>
        <v>2.3023490282303221</v>
      </c>
      <c r="J78" s="45">
        <f t="shared" si="15"/>
        <v>2.3033854585290707</v>
      </c>
      <c r="K78" s="42">
        <f t="shared" si="16"/>
        <v>379.73252316639514</v>
      </c>
      <c r="L78" s="42">
        <f t="shared" si="17"/>
        <v>2115.0505508166816</v>
      </c>
      <c r="M78" s="42">
        <f t="shared" si="18"/>
        <v>2494.783073983077</v>
      </c>
      <c r="N78" s="42">
        <f t="shared" si="19"/>
        <v>379.80714614790509</v>
      </c>
      <c r="O78" s="42">
        <f t="shared" si="20"/>
        <v>2280.8196808492648</v>
      </c>
      <c r="P78" s="42">
        <f t="shared" si="21"/>
        <v>2660.6268269971702</v>
      </c>
      <c r="Q78" s="39">
        <f t="shared" si="22"/>
        <v>1.200461680033416</v>
      </c>
      <c r="R78" s="39">
        <f t="shared" si="23"/>
        <v>6.2689766034206018</v>
      </c>
      <c r="S78" s="39">
        <f t="shared" si="24"/>
        <v>7.4694382834540178</v>
      </c>
    </row>
    <row r="79" spans="6:19">
      <c r="F79" s="47">
        <v>73</v>
      </c>
      <c r="G79" s="42">
        <f t="shared" si="25"/>
        <v>91.039820894161494</v>
      </c>
      <c r="H79" s="41">
        <f t="shared" si="13"/>
        <v>1.0366954039389817E-3</v>
      </c>
      <c r="I79" s="49">
        <f t="shared" si="14"/>
        <v>2.2728168807668743</v>
      </c>
      <c r="J79" s="45">
        <f t="shared" si="15"/>
        <v>2.2738535761708132</v>
      </c>
      <c r="K79" s="42">
        <f t="shared" si="16"/>
        <v>381.26805549266425</v>
      </c>
      <c r="L79" s="42">
        <f t="shared" si="17"/>
        <v>2113.9608443940574</v>
      </c>
      <c r="M79" s="42">
        <f t="shared" si="18"/>
        <v>2495.2288998867216</v>
      </c>
      <c r="N79" s="42">
        <f t="shared" si="19"/>
        <v>381.34373425715182</v>
      </c>
      <c r="O79" s="42">
        <f t="shared" si="20"/>
        <v>2279.876476690039</v>
      </c>
      <c r="P79" s="42">
        <f t="shared" si="21"/>
        <v>2661.2202109471909</v>
      </c>
      <c r="Q79" s="39">
        <f t="shared" si="22"/>
        <v>1.2046801445794493</v>
      </c>
      <c r="R79" s="39">
        <f t="shared" si="23"/>
        <v>6.260101170651482</v>
      </c>
      <c r="S79" s="39">
        <f t="shared" si="24"/>
        <v>7.4647813152309315</v>
      </c>
    </row>
    <row r="80" spans="6:19">
      <c r="F80" s="37">
        <v>74</v>
      </c>
      <c r="G80" s="42">
        <f t="shared" si="25"/>
        <v>91.400826329296933</v>
      </c>
      <c r="H80" s="41">
        <f t="shared" si="13"/>
        <v>1.0369583003211375E-3</v>
      </c>
      <c r="I80" s="49">
        <f t="shared" si="14"/>
        <v>2.2440580199073201</v>
      </c>
      <c r="J80" s="45">
        <f t="shared" si="15"/>
        <v>2.2450949782076415</v>
      </c>
      <c r="K80" s="42">
        <f t="shared" si="16"/>
        <v>382.78629927660597</v>
      </c>
      <c r="L80" s="42">
        <f t="shared" si="17"/>
        <v>2112.8829067961192</v>
      </c>
      <c r="M80" s="42">
        <f t="shared" si="18"/>
        <v>2495.669206072725</v>
      </c>
      <c r="N80" s="42">
        <f t="shared" si="19"/>
        <v>382.86303419082975</v>
      </c>
      <c r="O80" s="42">
        <f t="shared" si="20"/>
        <v>2278.9432002692606</v>
      </c>
      <c r="P80" s="42">
        <f t="shared" si="21"/>
        <v>2661.8062344600903</v>
      </c>
      <c r="Q80" s="39">
        <f t="shared" si="22"/>
        <v>1.2088469581787462</v>
      </c>
      <c r="R80" s="39">
        <f t="shared" si="23"/>
        <v>6.2513418097207536</v>
      </c>
      <c r="S80" s="39">
        <f t="shared" si="24"/>
        <v>7.4601887678995</v>
      </c>
    </row>
    <row r="81" spans="6:19">
      <c r="F81" s="47">
        <v>75</v>
      </c>
      <c r="G81" s="42">
        <f t="shared" si="25"/>
        <v>91.75779128713782</v>
      </c>
      <c r="H81" s="41">
        <f t="shared" si="13"/>
        <v>1.0372190358311566E-3</v>
      </c>
      <c r="I81" s="49">
        <f t="shared" si="14"/>
        <v>2.2160421316590968</v>
      </c>
      <c r="J81" s="45">
        <f t="shared" si="15"/>
        <v>2.2170793506949278</v>
      </c>
      <c r="K81" s="42">
        <f t="shared" si="16"/>
        <v>384.28768436484995</v>
      </c>
      <c r="L81" s="42">
        <f t="shared" si="17"/>
        <v>2111.8164469702579</v>
      </c>
      <c r="M81" s="42">
        <f t="shared" si="18"/>
        <v>2496.1041313351079</v>
      </c>
      <c r="N81" s="42">
        <f t="shared" si="19"/>
        <v>384.36547579253732</v>
      </c>
      <c r="O81" s="42">
        <f t="shared" si="20"/>
        <v>2278.0196068446899</v>
      </c>
      <c r="P81" s="42">
        <f t="shared" si="21"/>
        <v>2662.3850826372272</v>
      </c>
      <c r="Q81" s="39">
        <f t="shared" si="22"/>
        <v>1.212963448368936</v>
      </c>
      <c r="R81" s="39">
        <f t="shared" si="23"/>
        <v>6.2426954432999571</v>
      </c>
      <c r="S81" s="39">
        <f t="shared" si="24"/>
        <v>7.4556588916688931</v>
      </c>
    </row>
    <row r="82" spans="6:19">
      <c r="F82" s="37">
        <v>76</v>
      </c>
      <c r="G82" s="42">
        <f t="shared" si="25"/>
        <v>92.110814945614607</v>
      </c>
      <c r="H82" s="41">
        <f t="shared" si="13"/>
        <v>1.0374776567612324E-3</v>
      </c>
      <c r="I82" s="49">
        <f t="shared" si="14"/>
        <v>2.1887404742978869</v>
      </c>
      <c r="J82" s="45">
        <f t="shared" si="15"/>
        <v>2.1897779519546483</v>
      </c>
      <c r="K82" s="42">
        <f t="shared" si="16"/>
        <v>385.77262431497309</v>
      </c>
      <c r="L82" s="42">
        <f t="shared" si="17"/>
        <v>2110.761184865888</v>
      </c>
      <c r="M82" s="42">
        <f t="shared" si="18"/>
        <v>2496.5338091808612</v>
      </c>
      <c r="N82" s="42">
        <f t="shared" si="19"/>
        <v>385.85147261688695</v>
      </c>
      <c r="O82" s="42">
        <f t="shared" si="20"/>
        <v>2277.1054609125276</v>
      </c>
      <c r="P82" s="42">
        <f t="shared" si="21"/>
        <v>2662.9569335294145</v>
      </c>
      <c r="Q82" s="39">
        <f t="shared" si="22"/>
        <v>1.2170308913354828</v>
      </c>
      <c r="R82" s="39">
        <f t="shared" si="23"/>
        <v>6.2341591154632203</v>
      </c>
      <c r="S82" s="39">
        <f t="shared" si="24"/>
        <v>7.4511900067987034</v>
      </c>
    </row>
    <row r="83" spans="6:19">
      <c r="F83" s="47">
        <v>77</v>
      </c>
      <c r="G83" s="42">
        <f t="shared" si="25"/>
        <v>92.459992773458566</v>
      </c>
      <c r="H83" s="41">
        <f t="shared" si="13"/>
        <v>1.0377342078363937E-3</v>
      </c>
      <c r="I83" s="49">
        <f t="shared" si="14"/>
        <v>2.1621257774332192</v>
      </c>
      <c r="J83" s="45">
        <f t="shared" si="15"/>
        <v>2.1631635116410557</v>
      </c>
      <c r="K83" s="42">
        <f t="shared" si="16"/>
        <v>387.24151721881117</v>
      </c>
      <c r="L83" s="42">
        <f t="shared" si="17"/>
        <v>2109.7168508792092</v>
      </c>
      <c r="M83" s="42">
        <f t="shared" si="18"/>
        <v>2496.9583680980204</v>
      </c>
      <c r="N83" s="42">
        <f t="shared" si="19"/>
        <v>387.32142275281456</v>
      </c>
      <c r="O83" s="42">
        <f t="shared" si="20"/>
        <v>2276.2005357415674</v>
      </c>
      <c r="P83" s="42">
        <f t="shared" si="21"/>
        <v>2663.521958494382</v>
      </c>
      <c r="Q83" s="39">
        <f t="shared" si="22"/>
        <v>1.2210505145458477</v>
      </c>
      <c r="R83" s="39">
        <f t="shared" si="23"/>
        <v>6.2257299853705437</v>
      </c>
      <c r="S83" s="39">
        <f t="shared" si="24"/>
        <v>7.4467804999163913</v>
      </c>
    </row>
    <row r="84" spans="6:19">
      <c r="F84" s="37">
        <v>78</v>
      </c>
      <c r="G84" s="42">
        <f t="shared" si="25"/>
        <v>92.80541671523622</v>
      </c>
      <c r="H84" s="41">
        <f t="shared" si="13"/>
        <v>1.0379887322865811E-3</v>
      </c>
      <c r="I84" s="49">
        <f t="shared" si="14"/>
        <v>2.1361721487661227</v>
      </c>
      <c r="J84" s="45">
        <f t="shared" si="15"/>
        <v>2.1372101374984092</v>
      </c>
      <c r="K84" s="42">
        <f t="shared" si="16"/>
        <v>388.69474647404712</v>
      </c>
      <c r="L84" s="42">
        <f t="shared" si="17"/>
        <v>2108.6831853328313</v>
      </c>
      <c r="M84" s="42">
        <f t="shared" si="18"/>
        <v>2497.3779318068782</v>
      </c>
      <c r="N84" s="42">
        <f t="shared" si="19"/>
        <v>388.77570959516549</v>
      </c>
      <c r="O84" s="42">
        <f t="shared" si="20"/>
        <v>2275.3046129365885</v>
      </c>
      <c r="P84" s="42">
        <f t="shared" si="21"/>
        <v>2664.0803225317541</v>
      </c>
      <c r="Q84" s="39">
        <f t="shared" si="22"/>
        <v>1.2250234992162441</v>
      </c>
      <c r="R84" s="39">
        <f t="shared" si="23"/>
        <v>6.2174053213571323</v>
      </c>
      <c r="S84" s="39">
        <f t="shared" si="24"/>
        <v>7.442428820573376</v>
      </c>
    </row>
    <row r="85" spans="6:19">
      <c r="F85" s="47">
        <v>79</v>
      </c>
      <c r="G85" s="42">
        <f t="shared" si="25"/>
        <v>93.147175364898885</v>
      </c>
      <c r="H85" s="41">
        <f t="shared" si="13"/>
        <v>1.0382412719145426E-3</v>
      </c>
      <c r="I85" s="49">
        <f t="shared" si="14"/>
        <v>2.1108549878625258</v>
      </c>
      <c r="J85" s="45">
        <f t="shared" si="15"/>
        <v>2.1118932291344406</v>
      </c>
      <c r="K85" s="42">
        <f t="shared" si="16"/>
        <v>390.13268150790634</v>
      </c>
      <c r="L85" s="42">
        <f t="shared" si="17"/>
        <v>2107.659937987662</v>
      </c>
      <c r="M85" s="42">
        <f t="shared" si="18"/>
        <v>2497.7926194955685</v>
      </c>
      <c r="N85" s="42">
        <f t="shared" si="19"/>
        <v>390.21470256838757</v>
      </c>
      <c r="O85" s="42">
        <f t="shared" si="20"/>
        <v>2274.4174820288017</v>
      </c>
      <c r="P85" s="42">
        <f t="shared" si="21"/>
        <v>2664.6321845971893</v>
      </c>
      <c r="Q85" s="39">
        <f t="shared" si="22"/>
        <v>1.2289509826235154</v>
      </c>
      <c r="R85" s="39">
        <f t="shared" si="23"/>
        <v>6.2091824953978589</v>
      </c>
      <c r="S85" s="39">
        <f t="shared" si="24"/>
        <v>7.4381334780213741</v>
      </c>
    </row>
    <row r="86" spans="6:19">
      <c r="F86" s="139">
        <v>80</v>
      </c>
      <c r="G86" s="144">
        <f t="shared" si="25"/>
        <v>93.485354128705694</v>
      </c>
      <c r="H86" s="141">
        <f t="shared" si="13"/>
        <v>1.0384918671598623E-3</v>
      </c>
      <c r="I86" s="142">
        <f t="shared" si="14"/>
        <v>2.0861509063334069</v>
      </c>
      <c r="J86" s="143">
        <f t="shared" si="15"/>
        <v>2.0871893982005667</v>
      </c>
      <c r="K86" s="144">
        <f t="shared" si="16"/>
        <v>391.5556784565232</v>
      </c>
      <c r="L86" s="144">
        <f t="shared" si="17"/>
        <v>2106.6468675846563</v>
      </c>
      <c r="M86" s="144">
        <f t="shared" si="18"/>
        <v>2498.2025460411796</v>
      </c>
      <c r="N86" s="144">
        <f t="shared" si="19"/>
        <v>391.63875780589603</v>
      </c>
      <c r="O86" s="144">
        <f t="shared" si="20"/>
        <v>2273.5389400913291</v>
      </c>
      <c r="P86" s="144">
        <f t="shared" si="21"/>
        <v>2665.1776978972252</v>
      </c>
      <c r="Q86" s="140">
        <f t="shared" si="22"/>
        <v>1.2328340602737788</v>
      </c>
      <c r="R86" s="140">
        <f t="shared" si="23"/>
        <v>6.2010589779185477</v>
      </c>
      <c r="S86" s="140">
        <f t="shared" si="24"/>
        <v>7.4338930381923261</v>
      </c>
    </row>
    <row r="87" spans="6:19">
      <c r="F87" s="37"/>
      <c r="G87" s="42"/>
      <c r="H87" s="41"/>
      <c r="I87" s="49"/>
      <c r="J87" s="45"/>
      <c r="K87" s="42"/>
      <c r="L87" s="42"/>
      <c r="M87" s="42"/>
      <c r="N87" s="42"/>
      <c r="O87" s="42"/>
      <c r="P87" s="42"/>
      <c r="Q87" s="39"/>
      <c r="R87" s="39"/>
      <c r="S87" s="39"/>
    </row>
    <row r="88" spans="6:19">
      <c r="F88" s="37"/>
      <c r="G88" s="42"/>
      <c r="H88" s="41"/>
      <c r="I88" s="49"/>
      <c r="J88" s="45"/>
      <c r="K88" s="42"/>
      <c r="L88" s="42"/>
      <c r="M88" s="42"/>
      <c r="N88" s="42"/>
      <c r="O88" s="42"/>
      <c r="P88" s="42"/>
      <c r="Q88" s="39"/>
      <c r="R88" s="39"/>
      <c r="S88" s="39"/>
    </row>
    <row r="89" spans="6:19">
      <c r="F89" s="37"/>
      <c r="G89" s="42"/>
      <c r="H89" s="41"/>
      <c r="I89" s="49"/>
      <c r="J89" s="45"/>
      <c r="K89" s="42"/>
      <c r="L89" s="42"/>
      <c r="M89" s="42"/>
      <c r="N89" s="42"/>
      <c r="O89" s="42"/>
      <c r="P89" s="42"/>
      <c r="Q89" s="39"/>
      <c r="R89" s="39"/>
      <c r="S89" s="39"/>
    </row>
    <row r="90" spans="6:19" ht="15">
      <c r="F90" s="51"/>
      <c r="G90" s="52"/>
      <c r="H90" s="305" t="s">
        <v>252</v>
      </c>
      <c r="I90" s="306"/>
      <c r="J90" s="307"/>
      <c r="K90" s="305" t="s">
        <v>253</v>
      </c>
      <c r="L90" s="306"/>
      <c r="M90" s="307"/>
      <c r="N90" s="305" t="s">
        <v>254</v>
      </c>
      <c r="O90" s="306"/>
      <c r="P90" s="307"/>
      <c r="Q90" s="305" t="s">
        <v>259</v>
      </c>
      <c r="R90" s="306"/>
      <c r="S90" s="307"/>
    </row>
    <row r="91" spans="6:19" ht="53.5" thickBot="1">
      <c r="F91" s="50" t="s">
        <v>271</v>
      </c>
      <c r="G91" s="50" t="s">
        <v>270</v>
      </c>
      <c r="H91" s="54" t="s">
        <v>245</v>
      </c>
      <c r="I91" s="50" t="s">
        <v>267</v>
      </c>
      <c r="J91" s="53" t="s">
        <v>246</v>
      </c>
      <c r="K91" s="54" t="s">
        <v>248</v>
      </c>
      <c r="L91" s="50" t="s">
        <v>250</v>
      </c>
      <c r="M91" s="53" t="s">
        <v>249</v>
      </c>
      <c r="N91" s="54" t="s">
        <v>255</v>
      </c>
      <c r="O91" s="50" t="s">
        <v>256</v>
      </c>
      <c r="P91" s="53" t="s">
        <v>257</v>
      </c>
      <c r="Q91" s="54" t="s">
        <v>260</v>
      </c>
      <c r="R91" s="50" t="s">
        <v>261</v>
      </c>
      <c r="S91" s="53" t="s">
        <v>262</v>
      </c>
    </row>
    <row r="92" spans="6:19" ht="13" thickTop="1">
      <c r="F92" s="47">
        <v>81</v>
      </c>
      <c r="G92" s="42">
        <f t="shared" si="25"/>
        <v>93.820035378292005</v>
      </c>
      <c r="H92" s="41">
        <f t="shared" si="13"/>
        <v>1.038740557159372E-3</v>
      </c>
      <c r="I92" s="49">
        <f t="shared" si="14"/>
        <v>2.0620376538723439</v>
      </c>
      <c r="J92" s="45">
        <f t="shared" si="15"/>
        <v>2.0630763944295034</v>
      </c>
      <c r="K92" s="42">
        <f t="shared" si="16"/>
        <v>392.9640808032176</v>
      </c>
      <c r="L92" s="42">
        <f t="shared" si="17"/>
        <v>2105.6437414142515</v>
      </c>
      <c r="M92" s="42">
        <f t="shared" si="18"/>
        <v>2498.6078222174692</v>
      </c>
      <c r="N92" s="42">
        <f t="shared" si="19"/>
        <v>393.04821878834747</v>
      </c>
      <c r="O92" s="42">
        <f t="shared" si="20"/>
        <v>2272.6687913779115</v>
      </c>
      <c r="P92" s="42">
        <f t="shared" si="21"/>
        <v>2665.7170101662591</v>
      </c>
      <c r="Q92" s="39">
        <f t="shared" si="22"/>
        <v>1.2366737879383665</v>
      </c>
      <c r="R92" s="39">
        <f t="shared" si="23"/>
        <v>6.1930323329283485</v>
      </c>
      <c r="S92" s="39">
        <f t="shared" si="24"/>
        <v>7.4297061208667152</v>
      </c>
    </row>
    <row r="93" spans="6:19">
      <c r="F93" s="37">
        <v>82</v>
      </c>
      <c r="G93" s="42">
        <f t="shared" si="25"/>
        <v>94.151298594589719</v>
      </c>
      <c r="H93" s="41">
        <f t="shared" si="13"/>
        <v>1.0389873798041954E-3</v>
      </c>
      <c r="I93" s="49">
        <f t="shared" si="14"/>
        <v>2.038494049654366</v>
      </c>
      <c r="J93" s="45">
        <f t="shared" si="15"/>
        <v>2.03953303703417</v>
      </c>
      <c r="K93" s="42">
        <f t="shared" si="16"/>
        <v>394.35821997861518</v>
      </c>
      <c r="L93" s="42">
        <f t="shared" si="17"/>
        <v>2104.6503349115219</v>
      </c>
      <c r="M93" s="42">
        <f t="shared" si="18"/>
        <v>2499.008554890137</v>
      </c>
      <c r="N93" s="42">
        <f t="shared" si="19"/>
        <v>394.44341694375919</v>
      </c>
      <c r="O93" s="42">
        <f t="shared" si="20"/>
        <v>2271.8068469831796</v>
      </c>
      <c r="P93" s="42">
        <f t="shared" si="21"/>
        <v>2666.2502639269387</v>
      </c>
      <c r="Q93" s="39">
        <f t="shared" si="22"/>
        <v>1.2404711835666624</v>
      </c>
      <c r="R93" s="39">
        <f t="shared" si="23"/>
        <v>6.18510021344966</v>
      </c>
      <c r="S93" s="39">
        <f t="shared" si="24"/>
        <v>7.4255713970163226</v>
      </c>
    </row>
    <row r="94" spans="6:19">
      <c r="F94" s="47">
        <v>83</v>
      </c>
      <c r="G94" s="42">
        <f t="shared" si="25"/>
        <v>94.479220503256897</v>
      </c>
      <c r="H94" s="41">
        <f t="shared" si="13"/>
        <v>1.0392323717936496E-3</v>
      </c>
      <c r="I94" s="49">
        <f t="shared" si="14"/>
        <v>2.0154999186475311</v>
      </c>
      <c r="J94" s="45">
        <f t="shared" si="15"/>
        <v>2.0165391510193249</v>
      </c>
      <c r="K94" s="42">
        <f t="shared" si="16"/>
        <v>395.7384159253574</v>
      </c>
      <c r="L94" s="42">
        <f t="shared" si="17"/>
        <v>2103.6664312751868</v>
      </c>
      <c r="M94" s="42">
        <f t="shared" si="18"/>
        <v>2499.4048472005443</v>
      </c>
      <c r="N94" s="42">
        <f t="shared" si="19"/>
        <v>395.82467221221623</v>
      </c>
      <c r="O94" s="42">
        <f t="shared" si="20"/>
        <v>2270.9529245229319</v>
      </c>
      <c r="P94" s="42">
        <f t="shared" si="21"/>
        <v>2666.7775967351481</v>
      </c>
      <c r="Q94" s="39">
        <f t="shared" si="22"/>
        <v>1.2442272290847567</v>
      </c>
      <c r="R94" s="39">
        <f t="shared" si="23"/>
        <v>6.1772603572239611</v>
      </c>
      <c r="S94" s="39">
        <f t="shared" si="24"/>
        <v>7.421487586308718</v>
      </c>
    </row>
    <row r="95" spans="6:19">
      <c r="F95" s="37">
        <v>84</v>
      </c>
      <c r="G95" s="42">
        <f t="shared" si="25"/>
        <v>94.803875202207507</v>
      </c>
      <c r="H95" s="41">
        <f t="shared" si="13"/>
        <v>1.0394755686862101E-3</v>
      </c>
      <c r="I95" s="49">
        <f t="shared" si="14"/>
        <v>1.9930360324310568</v>
      </c>
      <c r="J95" s="45">
        <f t="shared" si="15"/>
        <v>1.994075507999743</v>
      </c>
      <c r="K95" s="42">
        <f t="shared" si="16"/>
        <v>397.10497762986978</v>
      </c>
      <c r="L95" s="42">
        <f t="shared" si="17"/>
        <v>2102.6918211088223</v>
      </c>
      <c r="M95" s="42">
        <f t="shared" si="18"/>
        <v>2499.7967987386919</v>
      </c>
      <c r="N95" s="42">
        <f t="shared" si="19"/>
        <v>397.19229357763942</v>
      </c>
      <c r="O95" s="42">
        <f t="shared" si="20"/>
        <v>2270.1068478330308</v>
      </c>
      <c r="P95" s="42">
        <f t="shared" si="21"/>
        <v>2667.29914141067</v>
      </c>
      <c r="Q95" s="39">
        <f t="shared" si="22"/>
        <v>1.2479428720879626</v>
      </c>
      <c r="R95" s="39">
        <f t="shared" si="23"/>
        <v>6.1695105826738317</v>
      </c>
      <c r="S95" s="39">
        <f t="shared" si="24"/>
        <v>7.4174534547617945</v>
      </c>
    </row>
    <row r="96" spans="6:19">
      <c r="F96" s="47">
        <v>85</v>
      </c>
      <c r="G96" s="42">
        <f t="shared" si="25"/>
        <v>95.125334281796768</v>
      </c>
      <c r="H96" s="41">
        <f t="shared" si="13"/>
        <v>1.0397170049477376E-3</v>
      </c>
      <c r="I96" s="49">
        <f t="shared" si="14"/>
        <v>1.9710840541518031</v>
      </c>
      <c r="J96" s="45">
        <f t="shared" si="15"/>
        <v>1.9721237711567507</v>
      </c>
      <c r="K96" s="42">
        <f t="shared" si="16"/>
        <v>398.45820362349684</v>
      </c>
      <c r="L96" s="42">
        <f t="shared" si="17"/>
        <v>2101.7263020827186</v>
      </c>
      <c r="M96" s="42">
        <f t="shared" si="18"/>
        <v>2500.1845057062155</v>
      </c>
      <c r="N96" s="42">
        <f t="shared" si="19"/>
        <v>398.54657956891737</v>
      </c>
      <c r="O96" s="42">
        <f t="shared" si="20"/>
        <v>2269.2684466856222</v>
      </c>
      <c r="P96" s="42">
        <f t="shared" si="21"/>
        <v>2667.8150262545396</v>
      </c>
      <c r="Q96" s="39">
        <f t="shared" si="22"/>
        <v>1.251619027434689</v>
      </c>
      <c r="R96" s="39">
        <f t="shared" si="23"/>
        <v>6.161848785103011</v>
      </c>
      <c r="S96" s="39">
        <f t="shared" si="24"/>
        <v>7.4134678125377</v>
      </c>
    </row>
    <row r="97" spans="6:19">
      <c r="F97" s="37">
        <v>86</v>
      </c>
      <c r="G97" s="42">
        <f t="shared" si="25"/>
        <v>95.443666938160561</v>
      </c>
      <c r="H97" s="41">
        <f t="shared" si="13"/>
        <v>1.0399567139971334E-3</v>
      </c>
      <c r="I97" s="49">
        <f t="shared" si="14"/>
        <v>1.9496264872849438</v>
      </c>
      <c r="J97" s="45">
        <f t="shared" si="15"/>
        <v>1.950666443998941</v>
      </c>
      <c r="K97" s="42">
        <f t="shared" si="16"/>
        <v>399.79838245509234</v>
      </c>
      <c r="L97" s="42">
        <f t="shared" si="17"/>
        <v>2100.7696786149791</v>
      </c>
      <c r="M97" s="42">
        <f t="shared" si="18"/>
        <v>2500.5680610700715</v>
      </c>
      <c r="N97" s="42">
        <f t="shared" si="19"/>
        <v>399.8878187324961</v>
      </c>
      <c r="O97" s="42">
        <f t="shared" si="20"/>
        <v>2268.4375565214841</v>
      </c>
      <c r="P97" s="42">
        <f t="shared" si="21"/>
        <v>2668.3253752539804</v>
      </c>
      <c r="Q97" s="39">
        <f t="shared" si="22"/>
        <v>1.2552565787484864</v>
      </c>
      <c r="R97" s="39">
        <f t="shared" si="23"/>
        <v>6.1542729331178272</v>
      </c>
      <c r="S97" s="39">
        <f t="shared" si="24"/>
        <v>7.4095295118663138</v>
      </c>
    </row>
    <row r="98" spans="6:19">
      <c r="F98" s="47">
        <v>87</v>
      </c>
      <c r="G98" s="42">
        <f t="shared" si="25"/>
        <v>95.758940080176444</v>
      </c>
      <c r="H98" s="41">
        <f t="shared" si="13"/>
        <v>1.0401947282495994E-3</v>
      </c>
      <c r="I98" s="49">
        <f t="shared" si="14"/>
        <v>1.92864662789514</v>
      </c>
      <c r="J98" s="45">
        <f t="shared" si="15"/>
        <v>1.9296868226233896</v>
      </c>
      <c r="K98" s="42">
        <f t="shared" si="16"/>
        <v>401.12579313700667</v>
      </c>
      <c r="L98" s="42">
        <f t="shared" si="17"/>
        <v>2099.8217615705425</v>
      </c>
      <c r="M98" s="42">
        <f t="shared" si="18"/>
        <v>2500.9475547075494</v>
      </c>
      <c r="N98" s="42">
        <f t="shared" si="19"/>
        <v>401.21629007836441</v>
      </c>
      <c r="O98" s="42">
        <f t="shared" si="20"/>
        <v>2267.6140181974197</v>
      </c>
      <c r="P98" s="42">
        <f t="shared" si="21"/>
        <v>2668.8303082757843</v>
      </c>
      <c r="Q98" s="39">
        <f t="shared" si="22"/>
        <v>1.2588563798345405</v>
      </c>
      <c r="R98" s="39">
        <f t="shared" si="23"/>
        <v>6.1467810652547055</v>
      </c>
      <c r="S98" s="39">
        <f t="shared" si="24"/>
        <v>7.4056374450892459</v>
      </c>
    </row>
    <row r="99" spans="6:19">
      <c r="F99" s="37">
        <v>88</v>
      </c>
      <c r="G99" s="42">
        <f t="shared" si="25"/>
        <v>96.071218430475028</v>
      </c>
      <c r="H99" s="41">
        <f t="shared" si="13"/>
        <v>1.0404310791576386E-3</v>
      </c>
      <c r="I99" s="49">
        <f t="shared" si="14"/>
        <v>1.9081285201220042</v>
      </c>
      <c r="J99" s="45">
        <f t="shared" si="15"/>
        <v>1.9091689512011618</v>
      </c>
      <c r="K99" s="42">
        <f t="shared" si="16"/>
        <v>402.44070556626627</v>
      </c>
      <c r="L99" s="42">
        <f t="shared" si="17"/>
        <v>2098.8823679769357</v>
      </c>
      <c r="M99" s="42">
        <f t="shared" si="18"/>
        <v>2501.3230735432021</v>
      </c>
      <c r="N99" s="42">
        <f t="shared" si="19"/>
        <v>402.53226350123219</v>
      </c>
      <c r="O99" s="42">
        <f t="shared" si="20"/>
        <v>2266.7976777476724</v>
      </c>
      <c r="P99" s="42">
        <f t="shared" si="21"/>
        <v>2669.3299412489046</v>
      </c>
      <c r="Q99" s="39">
        <f t="shared" si="22"/>
        <v>1.2624192560164564</v>
      </c>
      <c r="R99" s="39">
        <f t="shared" si="23"/>
        <v>6.1393712867996459</v>
      </c>
      <c r="S99" s="39">
        <f t="shared" si="24"/>
        <v>7.4017905428161024</v>
      </c>
    </row>
    <row r="100" spans="6:19">
      <c r="F100" s="47">
        <v>89</v>
      </c>
      <c r="G100" s="42">
        <f t="shared" si="25"/>
        <v>96.380564620893324</v>
      </c>
      <c r="H100" s="41">
        <f t="shared" si="13"/>
        <v>1.0406657972499569E-3</v>
      </c>
      <c r="I100" s="49">
        <f t="shared" si="14"/>
        <v>1.8880569146382471</v>
      </c>
      <c r="J100" s="45">
        <f t="shared" si="15"/>
        <v>1.889097580435497</v>
      </c>
      <c r="K100" s="42">
        <f t="shared" si="16"/>
        <v>403.74338092257142</v>
      </c>
      <c r="L100" s="42">
        <f t="shared" si="17"/>
        <v>2097.951320755652</v>
      </c>
      <c r="M100" s="42">
        <f t="shared" si="18"/>
        <v>2501.6947016782233</v>
      </c>
      <c r="N100" s="42">
        <f t="shared" si="19"/>
        <v>403.83600017852672</v>
      </c>
      <c r="O100" s="42">
        <f t="shared" si="20"/>
        <v>2265.9883861584558</v>
      </c>
      <c r="P100" s="42">
        <f t="shared" si="21"/>
        <v>2669.8243863369826</v>
      </c>
      <c r="Q100" s="39">
        <f t="shared" si="22"/>
        <v>1.2659460053986153</v>
      </c>
      <c r="R100" s="39">
        <f t="shared" si="23"/>
        <v>6.1320417667867408</v>
      </c>
      <c r="S100" s="39">
        <f t="shared" si="24"/>
        <v>7.3979877721853562</v>
      </c>
    </row>
    <row r="101" spans="6:19">
      <c r="F101" s="37">
        <v>90</v>
      </c>
      <c r="G101" s="42">
        <f t="shared" si="25"/>
        <v>96.687039282739477</v>
      </c>
      <c r="H101" s="41">
        <f t="shared" si="13"/>
        <v>1.0408989121683818E-3</v>
      </c>
      <c r="I101" s="49">
        <f t="shared" si="14"/>
        <v>1.8684172298511621</v>
      </c>
      <c r="J101" s="45">
        <f t="shared" si="15"/>
        <v>1.8694581287633305</v>
      </c>
      <c r="K101" s="42">
        <f t="shared" si="16"/>
        <v>405.03407204466293</v>
      </c>
      <c r="L101" s="42">
        <f t="shared" si="17"/>
        <v>2097.0284484681069</v>
      </c>
      <c r="M101" s="42">
        <f t="shared" si="18"/>
        <v>2502.0625205127699</v>
      </c>
      <c r="N101" s="42">
        <f t="shared" si="19"/>
        <v>405.12775294675816</v>
      </c>
      <c r="O101" s="42">
        <f t="shared" si="20"/>
        <v>2265.1859991547117</v>
      </c>
      <c r="P101" s="42">
        <f t="shared" si="21"/>
        <v>2670.3137521014701</v>
      </c>
      <c r="Q101" s="39">
        <f t="shared" si="22"/>
        <v>1.2694374000591064</v>
      </c>
      <c r="R101" s="39">
        <f t="shared" si="23"/>
        <v>6.1247907351636819</v>
      </c>
      <c r="S101" s="39">
        <f t="shared" si="24"/>
        <v>7.3942281352227885</v>
      </c>
    </row>
    <row r="102" spans="6:19">
      <c r="F102" s="47">
        <v>91</v>
      </c>
      <c r="G102" s="42">
        <f t="shared" si="25"/>
        <v>96.990701132198978</v>
      </c>
      <c r="H102" s="41">
        <f t="shared" si="13"/>
        <v>1.0411304527029152E-3</v>
      </c>
      <c r="I102" s="49">
        <f t="shared" si="14"/>
        <v>1.8491955156380682</v>
      </c>
      <c r="J102" s="45">
        <f t="shared" si="15"/>
        <v>1.8502366460907711</v>
      </c>
      <c r="K102" s="42">
        <f t="shared" si="16"/>
        <v>406.31302378642243</v>
      </c>
      <c r="L102" s="42">
        <f t="shared" si="17"/>
        <v>2096.113585075268</v>
      </c>
      <c r="M102" s="42">
        <f t="shared" si="18"/>
        <v>2502.4266088616905</v>
      </c>
      <c r="N102" s="42">
        <f t="shared" si="19"/>
        <v>406.40776665761842</v>
      </c>
      <c r="O102" s="42">
        <f t="shared" si="20"/>
        <v>2264.3903769983322</v>
      </c>
      <c r="P102" s="42">
        <f t="shared" si="21"/>
        <v>2670.7981436559508</v>
      </c>
      <c r="Q102" s="39">
        <f t="shared" si="22"/>
        <v>1.2728941871776829</v>
      </c>
      <c r="R102" s="39">
        <f t="shared" si="23"/>
        <v>6.1176164801133179</v>
      </c>
      <c r="S102" s="39">
        <f t="shared" si="24"/>
        <v>7.390510667291001</v>
      </c>
    </row>
    <row r="103" spans="6:19">
      <c r="F103" s="37">
        <v>92</v>
      </c>
      <c r="G103" s="42">
        <f t="shared" si="25"/>
        <v>97.291607051200799</v>
      </c>
      <c r="H103" s="41">
        <f t="shared" si="13"/>
        <v>1.0413604468250558E-3</v>
      </c>
      <c r="I103" s="49">
        <f t="shared" si="14"/>
        <v>1.8303784194244777</v>
      </c>
      <c r="J103" s="45">
        <f t="shared" si="15"/>
        <v>1.8314197798713028</v>
      </c>
      <c r="K103" s="42">
        <f t="shared" si="16"/>
        <v>407.58047335404478</v>
      </c>
      <c r="L103" s="42">
        <f t="shared" si="17"/>
        <v>2095.2065697100311</v>
      </c>
      <c r="M103" s="42">
        <f t="shared" si="18"/>
        <v>2502.787043064076</v>
      </c>
      <c r="N103" s="42">
        <f t="shared" si="19"/>
        <v>407.67627851515266</v>
      </c>
      <c r="O103" s="42">
        <f t="shared" si="20"/>
        <v>2263.6013842970833</v>
      </c>
      <c r="P103" s="42">
        <f t="shared" si="21"/>
        <v>2671.277662812236</v>
      </c>
      <c r="Q103" s="39">
        <f t="shared" si="22"/>
        <v>1.2763170901030527</v>
      </c>
      <c r="R103" s="39">
        <f t="shared" si="23"/>
        <v>6.110517345520968</v>
      </c>
      <c r="S103" s="39">
        <f t="shared" si="24"/>
        <v>7.3868344356240208</v>
      </c>
    </row>
    <row r="104" spans="6:19">
      <c r="F104" s="47">
        <v>93</v>
      </c>
      <c r="G104" s="42">
        <f t="shared" si="25"/>
        <v>97.589812164026625</v>
      </c>
      <c r="H104" s="41">
        <f t="shared" si="13"/>
        <v>1.0415889217194657E-3</v>
      </c>
      <c r="I104" s="49">
        <f t="shared" si="14"/>
        <v>1.8119531544300451</v>
      </c>
      <c r="J104" s="45">
        <f t="shared" si="15"/>
        <v>1.8129947433517646</v>
      </c>
      <c r="K104" s="42">
        <f t="shared" si="16"/>
        <v>408.83665062545742</v>
      </c>
      <c r="L104" s="42">
        <f t="shared" si="17"/>
        <v>2094.3072464615852</v>
      </c>
      <c r="M104" s="42">
        <f t="shared" si="18"/>
        <v>2503.1438970870427</v>
      </c>
      <c r="N104" s="42">
        <f t="shared" si="19"/>
        <v>408.93351839517732</v>
      </c>
      <c r="O104" s="42">
        <f t="shared" si="20"/>
        <v>2262.8188898235794</v>
      </c>
      <c r="P104" s="42">
        <f t="shared" si="21"/>
        <v>2671.752408218757</v>
      </c>
      <c r="Q104" s="39">
        <f t="shared" si="22"/>
        <v>1.279706809363317</v>
      </c>
      <c r="R104" s="39">
        <f t="shared" si="23"/>
        <v>6.1034917285781525</v>
      </c>
      <c r="S104" s="39">
        <f t="shared" si="24"/>
        <v>7.3831985379414693</v>
      </c>
    </row>
    <row r="105" spans="6:19">
      <c r="F105" s="37">
        <v>94</v>
      </c>
      <c r="G105" s="42">
        <f t="shared" si="25"/>
        <v>97.885369909933729</v>
      </c>
      <c r="H105" s="41">
        <f t="shared" si="13"/>
        <v>1.0418159038141025E-3</v>
      </c>
      <c r="I105" s="49">
        <f t="shared" si="14"/>
        <v>1.7939074699221582</v>
      </c>
      <c r="J105" s="45">
        <f t="shared" si="15"/>
        <v>1.7949492858259724</v>
      </c>
      <c r="K105" s="42">
        <f t="shared" si="16"/>
        <v>410.08177845311718</v>
      </c>
      <c r="L105" s="42">
        <f t="shared" si="17"/>
        <v>2093.4154641709706</v>
      </c>
      <c r="M105" s="42">
        <f t="shared" si="18"/>
        <v>2503.4972426240879</v>
      </c>
      <c r="N105" s="42">
        <f t="shared" si="19"/>
        <v>410.17970914807574</v>
      </c>
      <c r="O105" s="42">
        <f t="shared" si="20"/>
        <v>2262.0427663436535</v>
      </c>
      <c r="P105" s="42">
        <f t="shared" si="21"/>
        <v>2672.2224754917293</v>
      </c>
      <c r="Q105" s="39">
        <f t="shared" si="22"/>
        <v>1.2830640236232029</v>
      </c>
      <c r="R105" s="39">
        <f t="shared" si="23"/>
        <v>6.0965380775139337</v>
      </c>
      <c r="S105" s="39">
        <f t="shared" si="24"/>
        <v>7.3796021011371362</v>
      </c>
    </row>
    <row r="106" spans="6:19">
      <c r="F106" s="47">
        <v>95</v>
      </c>
      <c r="G106" s="42">
        <f t="shared" si="25"/>
        <v>98.178332112035378</v>
      </c>
      <c r="H106" s="41">
        <f t="shared" si="13"/>
        <v>1.0420414188088937E-3</v>
      </c>
      <c r="I106" s="49">
        <f t="shared" si="14"/>
        <v>1.7762296233304189</v>
      </c>
      <c r="J106" s="45">
        <f t="shared" si="15"/>
        <v>1.7772716647492277</v>
      </c>
      <c r="K106" s="42">
        <f t="shared" si="16"/>
        <v>411.31607295120477</v>
      </c>
      <c r="L106" s="42">
        <f t="shared" si="17"/>
        <v>2092.531076237166</v>
      </c>
      <c r="M106" s="42">
        <f t="shared" si="18"/>
        <v>2503.8471491883706</v>
      </c>
      <c r="N106" s="42">
        <f t="shared" si="19"/>
        <v>411.41506688599162</v>
      </c>
      <c r="O106" s="42">
        <f t="shared" si="20"/>
        <v>2261.2728904535556</v>
      </c>
      <c r="P106" s="42">
        <f t="shared" si="21"/>
        <v>2672.6879573395472</v>
      </c>
      <c r="Q106" s="39">
        <f t="shared" si="22"/>
        <v>1.2863893905914057</v>
      </c>
      <c r="R106" s="39">
        <f t="shared" si="23"/>
        <v>6.0896548894458338</v>
      </c>
      <c r="S106" s="39">
        <f t="shared" si="24"/>
        <v>7.376044280037239</v>
      </c>
    </row>
    <row r="107" spans="6:19">
      <c r="F107" s="37">
        <v>96</v>
      </c>
      <c r="G107" s="42">
        <f t="shared" si="25"/>
        <v>98.468749042674062</v>
      </c>
      <c r="H107" s="41">
        <f t="shared" si="13"/>
        <v>1.0422654917030417E-3</v>
      </c>
      <c r="I107" s="49">
        <f t="shared" si="14"/>
        <v>1.7589083540874229</v>
      </c>
      <c r="J107" s="45">
        <f t="shared" si="15"/>
        <v>1.7599506195791259</v>
      </c>
      <c r="K107" s="42">
        <f t="shared" si="16"/>
        <v>412.53974376818724</v>
      </c>
      <c r="L107" s="42">
        <f t="shared" si="17"/>
        <v>2091.6539404330406</v>
      </c>
      <c r="M107" s="42">
        <f t="shared" si="18"/>
        <v>2504.1936842012278</v>
      </c>
      <c r="N107" s="42">
        <f t="shared" si="19"/>
        <v>412.63980125539069</v>
      </c>
      <c r="O107" s="42">
        <f t="shared" si="20"/>
        <v>2260.5091424254333</v>
      </c>
      <c r="P107" s="42">
        <f t="shared" si="21"/>
        <v>2673.1489436808238</v>
      </c>
      <c r="Q107" s="39">
        <f t="shared" si="22"/>
        <v>1.2896835478811381</v>
      </c>
      <c r="R107" s="39">
        <f t="shared" si="23"/>
        <v>6.0828407083428511</v>
      </c>
      <c r="S107" s="39">
        <f t="shared" si="24"/>
        <v>7.372524256223989</v>
      </c>
    </row>
    <row r="108" spans="6:19">
      <c r="F108" s="47">
        <v>97</v>
      </c>
      <c r="G108" s="42">
        <f t="shared" si="25"/>
        <v>98.756669485494854</v>
      </c>
      <c r="H108" s="41">
        <f t="shared" si="13"/>
        <v>1.0424881468210385E-3</v>
      </c>
      <c r="I108" s="49">
        <f t="shared" si="14"/>
        <v>1.7419328590722392</v>
      </c>
      <c r="J108" s="45">
        <f t="shared" si="15"/>
        <v>1.7429753472190601</v>
      </c>
      <c r="K108" s="42">
        <f t="shared" si="16"/>
        <v>413.75299434562891</v>
      </c>
      <c r="L108" s="42">
        <f t="shared" si="17"/>
        <v>2090.7839187305899</v>
      </c>
      <c r="M108" s="42">
        <f t="shared" si="18"/>
        <v>2504.5369130762188</v>
      </c>
      <c r="N108" s="42">
        <f t="shared" si="19"/>
        <v>413.85411569587052</v>
      </c>
      <c r="O108" s="42">
        <f t="shared" si="20"/>
        <v>2259.7514060605972</v>
      </c>
      <c r="P108" s="42">
        <f t="shared" si="21"/>
        <v>2673.6055217564676</v>
      </c>
      <c r="Q108" s="39">
        <f t="shared" si="22"/>
        <v>1.2929471138267756</v>
      </c>
      <c r="R108" s="39">
        <f t="shared" si="23"/>
        <v>6.0760941230936023</v>
      </c>
      <c r="S108" s="39">
        <f t="shared" si="24"/>
        <v>7.3690412369203777</v>
      </c>
    </row>
    <row r="109" spans="6:19">
      <c r="F109" s="37">
        <v>98</v>
      </c>
      <c r="G109" s="42">
        <f t="shared" si="25"/>
        <v>99.042140794422835</v>
      </c>
      <c r="H109" s="41">
        <f t="shared" si="13"/>
        <v>1.0427094078374647E-3</v>
      </c>
      <c r="I109" s="49">
        <f t="shared" si="14"/>
        <v>1.7252927695430511</v>
      </c>
      <c r="J109" s="45">
        <f t="shared" si="15"/>
        <v>1.7263354789508887</v>
      </c>
      <c r="K109" s="42">
        <f t="shared" si="16"/>
        <v>414.95602216408918</v>
      </c>
      <c r="L109" s="42">
        <f t="shared" si="17"/>
        <v>2089.9208771348576</v>
      </c>
      <c r="M109" s="42">
        <f t="shared" si="18"/>
        <v>2504.8768992989467</v>
      </c>
      <c r="N109" s="42">
        <f t="shared" si="19"/>
        <v>415.0582076860573</v>
      </c>
      <c r="O109" s="42">
        <f t="shared" si="20"/>
        <v>2258.9995685500762</v>
      </c>
      <c r="P109" s="42">
        <f t="shared" si="21"/>
        <v>2674.0577762361336</v>
      </c>
      <c r="Q109" s="39">
        <f t="shared" si="22"/>
        <v>1.2961806882592513</v>
      </c>
      <c r="R109" s="39">
        <f t="shared" si="23"/>
        <v>6.0694137656731026</v>
      </c>
      <c r="S109" s="39">
        <f t="shared" si="24"/>
        <v>7.3655944539323537</v>
      </c>
    </row>
    <row r="110" spans="6:19">
      <c r="F110" s="47">
        <v>99</v>
      </c>
      <c r="G110" s="42">
        <f t="shared" si="25"/>
        <v>99.325208949726459</v>
      </c>
      <c r="H110" s="41">
        <f t="shared" si="13"/>
        <v>1.0429292978006402E-3</v>
      </c>
      <c r="I110" s="49">
        <f t="shared" si="14"/>
        <v>1.7089781294544919</v>
      </c>
      <c r="J110" s="45">
        <f t="shared" si="15"/>
        <v>1.7100210587522926</v>
      </c>
      <c r="K110" s="42">
        <f t="shared" si="16"/>
        <v>416.14901897686792</v>
      </c>
      <c r="L110" s="42">
        <f t="shared" si="17"/>
        <v>2089.0646855260893</v>
      </c>
      <c r="M110" s="42">
        <f t="shared" si="18"/>
        <v>2505.2137045029572</v>
      </c>
      <c r="N110" s="42">
        <f t="shared" si="19"/>
        <v>416.25226897735018</v>
      </c>
      <c r="O110" s="42">
        <f t="shared" si="20"/>
        <v>2258.2535203420844</v>
      </c>
      <c r="P110" s="42">
        <f t="shared" si="21"/>
        <v>2674.5057893194344</v>
      </c>
      <c r="Q110" s="39">
        <f t="shared" si="22"/>
        <v>1.2993848532426919</v>
      </c>
      <c r="R110" s="39">
        <f t="shared" si="23"/>
        <v>6.062798309402325</v>
      </c>
      <c r="S110" s="39">
        <f t="shared" si="24"/>
        <v>7.3621831626450174</v>
      </c>
    </row>
    <row r="111" spans="6:19">
      <c r="F111" s="37">
        <v>100</v>
      </c>
      <c r="G111" s="42">
        <f t="shared" si="25"/>
        <v>99.605918611337643</v>
      </c>
      <c r="H111" s="41">
        <f t="shared" si="13"/>
        <v>1.0431478391551838E-3</v>
      </c>
      <c r="I111" s="49">
        <f t="shared" si="14"/>
        <v>1.6929793750635294</v>
      </c>
      <c r="J111" s="45">
        <f t="shared" si="15"/>
        <v>1.6940225229026846</v>
      </c>
      <c r="K111" s="42">
        <f t="shared" si="16"/>
        <v>417.33217103231618</v>
      </c>
      <c r="L111" s="42">
        <f t="shared" si="17"/>
        <v>2088.2152175095616</v>
      </c>
      <c r="M111" s="42">
        <f t="shared" si="18"/>
        <v>2505.5473885418778</v>
      </c>
      <c r="N111" s="42">
        <f t="shared" si="19"/>
        <v>417.43648581623171</v>
      </c>
      <c r="O111" s="42">
        <f t="shared" si="20"/>
        <v>2257.5131550159144</v>
      </c>
      <c r="P111" s="42">
        <f t="shared" si="21"/>
        <v>2674.9496408321461</v>
      </c>
      <c r="Q111" s="39">
        <f t="shared" si="22"/>
        <v>1.3025601737745953</v>
      </c>
      <c r="R111" s="39">
        <f t="shared" si="23"/>
        <v>6.0562464672947591</v>
      </c>
      <c r="S111" s="39">
        <f t="shared" si="24"/>
        <v>7.3588066410693544</v>
      </c>
    </row>
    <row r="112" spans="6:19">
      <c r="F112" s="47">
        <v>101</v>
      </c>
      <c r="G112" s="42">
        <f t="shared" si="25"/>
        <v>99.884313169592588</v>
      </c>
      <c r="H112" s="41">
        <f t="shared" si="13"/>
        <v>1.0433650537635566E-3</v>
      </c>
      <c r="I112" s="49">
        <f t="shared" si="14"/>
        <v>1.6772873157353276</v>
      </c>
      <c r="J112" s="45">
        <f t="shared" si="15"/>
        <v>1.6783306807890912</v>
      </c>
      <c r="K112" s="42">
        <f t="shared" si="16"/>
        <v>418.50565928538896</v>
      </c>
      <c r="L112" s="42">
        <f t="shared" si="17"/>
        <v>2087.3723502726962</v>
      </c>
      <c r="M112" s="42">
        <f t="shared" si="18"/>
        <v>2505.8780095580851</v>
      </c>
      <c r="N112" s="42">
        <f t="shared" si="19"/>
        <v>418.61103915581913</v>
      </c>
      <c r="O112" s="42">
        <f t="shared" si="20"/>
        <v>2256.7783691619643</v>
      </c>
      <c r="P112" s="42">
        <f t="shared" si="21"/>
        <v>2675.3894083177834</v>
      </c>
      <c r="Q112" s="39">
        <f t="shared" si="22"/>
        <v>1.3057071984517097</v>
      </c>
      <c r="R112" s="39">
        <f t="shared" si="23"/>
        <v>6.0497569904850135</v>
      </c>
      <c r="S112" s="39">
        <f t="shared" si="24"/>
        <v>7.3554641889367236</v>
      </c>
    </row>
    <row r="113" spans="6:19">
      <c r="F113" s="37">
        <v>102</v>
      </c>
      <c r="G113" s="42">
        <f t="shared" si="25"/>
        <v>100.16043479353635</v>
      </c>
      <c r="H113" s="41">
        <f t="shared" si="13"/>
        <v>1.04358096292663E-3</v>
      </c>
      <c r="I113" s="49">
        <f t="shared" si="14"/>
        <v>1.6618931158673633</v>
      </c>
      <c r="J113" s="45">
        <f t="shared" si="15"/>
        <v>1.6629366968302899</v>
      </c>
      <c r="K113" s="42">
        <f t="shared" si="16"/>
        <v>419.66965959904206</v>
      </c>
      <c r="L113" s="42">
        <f t="shared" si="17"/>
        <v>2086.5359644490145</v>
      </c>
      <c r="M113" s="42">
        <f t="shared" si="18"/>
        <v>2506.2056240480565</v>
      </c>
      <c r="N113" s="42">
        <f t="shared" si="19"/>
        <v>419.77610485726058</v>
      </c>
      <c r="O113" s="42">
        <f t="shared" si="20"/>
        <v>2256.0490622674856</v>
      </c>
      <c r="P113" s="42">
        <f t="shared" si="21"/>
        <v>2675.8251671247463</v>
      </c>
      <c r="Q113" s="39">
        <f t="shared" si="22"/>
        <v>1.3088264601035786</v>
      </c>
      <c r="R113" s="39">
        <f t="shared" si="23"/>
        <v>6.0433286667344692</v>
      </c>
      <c r="S113" s="39">
        <f t="shared" si="24"/>
        <v>7.3521551268380483</v>
      </c>
    </row>
    <row r="114" spans="6:19">
      <c r="F114" s="47">
        <v>103</v>
      </c>
      <c r="G114" s="42">
        <f t="shared" si="25"/>
        <v>100.43432447694033</v>
      </c>
      <c r="H114" s="41">
        <f t="shared" si="13"/>
        <v>1.0437955874033403E-3</v>
      </c>
      <c r="I114" s="49">
        <f t="shared" si="14"/>
        <v>1.6467882778564693</v>
      </c>
      <c r="J114" s="45">
        <f t="shared" si="15"/>
        <v>1.6478320734438727</v>
      </c>
      <c r="K114" s="42">
        <f t="shared" si="16"/>
        <v>420.82434293608867</v>
      </c>
      <c r="L114" s="42">
        <f t="shared" si="17"/>
        <v>2085.7059439885284</v>
      </c>
      <c r="M114" s="42">
        <f t="shared" si="18"/>
        <v>2506.530286924617</v>
      </c>
      <c r="N114" s="42">
        <f t="shared" si="19"/>
        <v>420.93185388159128</v>
      </c>
      <c r="O114" s="42">
        <f t="shared" si="20"/>
        <v>2255.3251366077443</v>
      </c>
      <c r="P114" s="42">
        <f t="shared" si="21"/>
        <v>2676.2569904893357</v>
      </c>
      <c r="Q114" s="39">
        <f t="shared" si="22"/>
        <v>1.3119184763957166</v>
      </c>
      <c r="R114" s="39">
        <f t="shared" si="23"/>
        <v>6.0369603190095198</v>
      </c>
      <c r="S114" s="39">
        <f t="shared" si="24"/>
        <v>7.3488787954052368</v>
      </c>
    </row>
    <row r="115" spans="6:19">
      <c r="F115" s="37">
        <v>104</v>
      </c>
      <c r="G115" s="42">
        <f t="shared" si="25"/>
        <v>100.70602208215064</v>
      </c>
      <c r="H115" s="41">
        <f t="shared" si="13"/>
        <v>1.0440089474294735E-3</v>
      </c>
      <c r="I115" s="49">
        <f t="shared" si="14"/>
        <v>1.6319646260391052</v>
      </c>
      <c r="J115" s="45">
        <f t="shared" si="15"/>
        <v>1.6330086349865347</v>
      </c>
      <c r="K115" s="42">
        <f t="shared" si="16"/>
        <v>421.96987554201877</v>
      </c>
      <c r="L115" s="42">
        <f t="shared" si="17"/>
        <v>2084.8821760342312</v>
      </c>
      <c r="M115" s="42">
        <f t="shared" si="18"/>
        <v>2506.8520515762498</v>
      </c>
      <c r="N115" s="42">
        <f t="shared" si="19"/>
        <v>422.07845247255142</v>
      </c>
      <c r="O115" s="42">
        <f t="shared" si="20"/>
        <v>2254.6064971422979</v>
      </c>
      <c r="P115" s="42">
        <f t="shared" si="21"/>
        <v>2676.6849496148493</v>
      </c>
      <c r="Q115" s="39">
        <f t="shared" si="22"/>
        <v>1.3149837504040351</v>
      </c>
      <c r="R115" s="39">
        <f t="shared" si="23"/>
        <v>6.0306508041282729</v>
      </c>
      <c r="S115" s="39">
        <f t="shared" si="24"/>
        <v>7.3456345545323076</v>
      </c>
    </row>
    <row r="116" spans="6:19">
      <c r="F116" s="47">
        <v>105</v>
      </c>
      <c r="G116" s="42">
        <f t="shared" si="25"/>
        <v>100.97556638189769</v>
      </c>
      <c r="H116" s="41">
        <f t="shared" si="13"/>
        <v>1.0442210627356356E-3</v>
      </c>
      <c r="I116" s="49">
        <f t="shared" si="14"/>
        <v>1.6174142915405492</v>
      </c>
      <c r="J116" s="45">
        <f t="shared" si="15"/>
        <v>1.6184585126032849</v>
      </c>
      <c r="K116" s="42">
        <f t="shared" si="16"/>
        <v>423.10641911931049</v>
      </c>
      <c r="L116" s="42">
        <f t="shared" si="17"/>
        <v>2084.0645508043235</v>
      </c>
      <c r="M116" s="42">
        <f t="shared" si="18"/>
        <v>2507.1709699236339</v>
      </c>
      <c r="N116" s="42">
        <f t="shared" si="19"/>
        <v>423.21606233089767</v>
      </c>
      <c r="O116" s="42">
        <f t="shared" si="20"/>
        <v>2253.8930514160811</v>
      </c>
      <c r="P116" s="42">
        <f t="shared" si="21"/>
        <v>2677.1091137469789</v>
      </c>
      <c r="Q116" s="39">
        <f t="shared" si="22"/>
        <v>1.3180227711622186</v>
      </c>
      <c r="R116" s="39">
        <f t="shared" si="23"/>
        <v>6.0243990114716874</v>
      </c>
      <c r="S116" s="39">
        <f t="shared" si="24"/>
        <v>7.342421782633906</v>
      </c>
    </row>
    <row r="117" spans="6:19">
      <c r="F117" s="37">
        <v>106</v>
      </c>
      <c r="G117" s="42">
        <f t="shared" si="25"/>
        <v>101.24299509917773</v>
      </c>
      <c r="H117" s="41">
        <f t="shared" si="13"/>
        <v>1.0444319525644309E-3</v>
      </c>
      <c r="I117" s="49">
        <f t="shared" si="14"/>
        <v>1.6031296979734559</v>
      </c>
      <c r="J117" s="45">
        <f t="shared" si="15"/>
        <v>1.6041741299260204</v>
      </c>
      <c r="K117" s="42">
        <f t="shared" si="16"/>
        <v>424.23413099370538</v>
      </c>
      <c r="L117" s="42">
        <f t="shared" si="17"/>
        <v>2083.2529614798723</v>
      </c>
      <c r="M117" s="42">
        <f t="shared" si="18"/>
        <v>2507.4870924735778</v>
      </c>
      <c r="N117" s="42">
        <f t="shared" si="19"/>
        <v>424.34484078067715</v>
      </c>
      <c r="O117" s="42">
        <f t="shared" si="20"/>
        <v>2253.1847094650589</v>
      </c>
      <c r="P117" s="42">
        <f t="shared" si="21"/>
        <v>2677.5295502457361</v>
      </c>
      <c r="Q117" s="39">
        <f t="shared" si="22"/>
        <v>1.3210360141835631</v>
      </c>
      <c r="R117" s="39">
        <f t="shared" si="23"/>
        <v>6.0182038617556231</v>
      </c>
      <c r="S117" s="39">
        <f t="shared" si="24"/>
        <v>7.3392398759391861</v>
      </c>
    </row>
    <row r="118" spans="6:19">
      <c r="F118" s="47">
        <v>107</v>
      </c>
      <c r="G118" s="42">
        <f t="shared" si="25"/>
        <v>101.50834494531307</v>
      </c>
      <c r="H118" s="41">
        <f t="shared" si="13"/>
        <v>1.0446416356869189E-3</v>
      </c>
      <c r="I118" s="49">
        <f t="shared" si="14"/>
        <v>1.5891035479306692</v>
      </c>
      <c r="J118" s="45">
        <f t="shared" si="15"/>
        <v>1.5901481895663561</v>
      </c>
      <c r="K118" s="42">
        <f t="shared" si="16"/>
        <v>425.35316427289303</v>
      </c>
      <c r="L118" s="42">
        <f t="shared" si="17"/>
        <v>2082.4473040975781</v>
      </c>
      <c r="M118" s="42">
        <f t="shared" si="18"/>
        <v>2507.8004683704712</v>
      </c>
      <c r="N118" s="42">
        <f t="shared" si="19"/>
        <v>425.46494092791153</v>
      </c>
      <c r="O118" s="42">
        <f t="shared" si="20"/>
        <v>2252.4813837261599</v>
      </c>
      <c r="P118" s="42">
        <f t="shared" si="21"/>
        <v>2677.9463246540713</v>
      </c>
      <c r="Q118" s="39">
        <f t="shared" si="22"/>
        <v>1.324023941958711</v>
      </c>
      <c r="R118" s="39">
        <f t="shared" si="23"/>
        <v>6.0120643058601964</v>
      </c>
      <c r="S118" s="39">
        <f t="shared" si="24"/>
        <v>7.3360882478189069</v>
      </c>
    </row>
    <row r="119" spans="6:19">
      <c r="F119" s="37">
        <v>108</v>
      </c>
      <c r="G119" s="42">
        <f t="shared" si="25"/>
        <v>101.77165165628685</v>
      </c>
      <c r="H119" s="41">
        <f t="shared" si="13"/>
        <v>1.0448501304183616E-3</v>
      </c>
      <c r="I119" s="49">
        <f t="shared" si="14"/>
        <v>1.5753288102212029</v>
      </c>
      <c r="J119" s="45">
        <f t="shared" si="15"/>
        <v>1.5763736603516212</v>
      </c>
      <c r="K119" s="42">
        <f t="shared" si="16"/>
        <v>426.46366799799216</v>
      </c>
      <c r="L119" s="42">
        <f t="shared" si="17"/>
        <v>2081.6474774474204</v>
      </c>
      <c r="M119" s="42">
        <f t="shared" si="18"/>
        <v>2508.1111454454126</v>
      </c>
      <c r="N119" s="42">
        <f t="shared" si="19"/>
        <v>426.57651181207734</v>
      </c>
      <c r="O119" s="42">
        <f t="shared" si="20"/>
        <v>2251.7829889513105</v>
      </c>
      <c r="P119" s="42">
        <f t="shared" si="21"/>
        <v>2678.359500763388</v>
      </c>
      <c r="Q119" s="39">
        <f t="shared" si="22"/>
        <v>1.3269870044305239</v>
      </c>
      <c r="R119" s="39">
        <f t="shared" si="23"/>
        <v>6.0059793237135182</v>
      </c>
      <c r="S119" s="39">
        <f t="shared" si="24"/>
        <v>7.3329663281440425</v>
      </c>
    </row>
    <row r="120" spans="6:19">
      <c r="F120" s="47">
        <v>109</v>
      </c>
      <c r="G120" s="42">
        <f t="shared" si="25"/>
        <v>102.03295002745188</v>
      </c>
      <c r="H120" s="41">
        <f t="shared" si="13"/>
        <v>1.0450574546333074E-3</v>
      </c>
      <c r="I120" s="49">
        <f t="shared" si="14"/>
        <v>1.561798707802091</v>
      </c>
      <c r="J120" s="45">
        <f t="shared" si="15"/>
        <v>1.5628437652567242</v>
      </c>
      <c r="K120" s="42">
        <f t="shared" si="16"/>
        <v>427.56578728826457</v>
      </c>
      <c r="L120" s="42">
        <f t="shared" si="17"/>
        <v>2080.8533829748503</v>
      </c>
      <c r="M120" s="42">
        <f t="shared" si="18"/>
        <v>2508.4191702631151</v>
      </c>
      <c r="N120" s="42">
        <f t="shared" si="19"/>
        <v>427.67969855081952</v>
      </c>
      <c r="O120" s="42">
        <f t="shared" si="20"/>
        <v>2251.0894421252788</v>
      </c>
      <c r="P120" s="42">
        <f t="shared" si="21"/>
        <v>2678.7691406760982</v>
      </c>
      <c r="Q120" s="39">
        <f t="shared" si="22"/>
        <v>1.3299256394474868</v>
      </c>
      <c r="R120" s="39">
        <f t="shared" si="23"/>
        <v>5.9999479232265127</v>
      </c>
      <c r="S120" s="39">
        <f t="shared" si="24"/>
        <v>7.329873562673999</v>
      </c>
    </row>
    <row r="121" spans="6:19">
      <c r="F121" s="37">
        <v>110</v>
      </c>
      <c r="G121" s="42">
        <f t="shared" si="25"/>
        <v>102.29227394669778</v>
      </c>
      <c r="H121" s="41">
        <f t="shared" si="13"/>
        <v>1.0452636257800502E-3</v>
      </c>
      <c r="I121" s="49">
        <f t="shared" si="14"/>
        <v>1.5485067063621645</v>
      </c>
      <c r="J121" s="45">
        <f t="shared" si="15"/>
        <v>1.5495519699879445</v>
      </c>
      <c r="K121" s="42">
        <f t="shared" si="16"/>
        <v>428.65966347939303</v>
      </c>
      <c r="L121" s="42">
        <f t="shared" si="17"/>
        <v>2080.0649246873422</v>
      </c>
      <c r="M121" s="42">
        <f t="shared" si="18"/>
        <v>2508.7245881667354</v>
      </c>
      <c r="N121" s="42">
        <f t="shared" si="19"/>
        <v>428.77464247822883</v>
      </c>
      <c r="O121" s="42">
        <f t="shared" si="20"/>
        <v>2250.4006623871805</v>
      </c>
      <c r="P121" s="42">
        <f t="shared" si="21"/>
        <v>2679.1753048654095</v>
      </c>
      <c r="Q121" s="39">
        <f t="shared" si="22"/>
        <v>1.3328402731966977</v>
      </c>
      <c r="R121" s="39">
        <f t="shared" si="23"/>
        <v>5.9939691392762633</v>
      </c>
      <c r="S121" s="39">
        <f t="shared" si="24"/>
        <v>7.3268094124729615</v>
      </c>
    </row>
    <row r="122" spans="6:19">
      <c r="F122" s="47">
        <v>111</v>
      </c>
      <c r="G122" s="42">
        <f t="shared" si="25"/>
        <v>102.54965642615497</v>
      </c>
      <c r="H122" s="41">
        <f t="shared" si="13"/>
        <v>1.0454686608944884E-3</v>
      </c>
      <c r="I122" s="49">
        <f t="shared" si="14"/>
        <v>1.5354465035169576</v>
      </c>
      <c r="J122" s="45">
        <f t="shared" si="15"/>
        <v>1.5364919721778521</v>
      </c>
      <c r="K122" s="42">
        <f t="shared" si="16"/>
        <v>429.74543425565832</v>
      </c>
      <c r="L122" s="42">
        <f t="shared" si="17"/>
        <v>2079.2820090650589</v>
      </c>
      <c r="M122" s="42">
        <f t="shared" si="18"/>
        <v>2509.0274433207173</v>
      </c>
      <c r="N122" s="42">
        <f t="shared" si="19"/>
        <v>429.86148127701762</v>
      </c>
      <c r="O122" s="42">
        <f t="shared" si="20"/>
        <v>2249.7165709554415</v>
      </c>
      <c r="P122" s="42">
        <f t="shared" si="21"/>
        <v>2679.578052232459</v>
      </c>
      <c r="Q122" s="39">
        <f t="shared" si="22"/>
        <v>1.3357313206175443</v>
      </c>
      <c r="R122" s="39">
        <f t="shared" si="23"/>
        <v>5.9880420327351711</v>
      </c>
      <c r="S122" s="39">
        <f t="shared" si="24"/>
        <v>7.3237733533527152</v>
      </c>
    </row>
    <row r="123" spans="6:19">
      <c r="F123" s="37">
        <v>112</v>
      </c>
      <c r="G123" s="42">
        <f t="shared" si="25"/>
        <v>102.80512963251681</v>
      </c>
      <c r="H123" s="41">
        <f t="shared" si="13"/>
        <v>1.0456725766134075E-3</v>
      </c>
      <c r="I123" s="49">
        <f t="shared" si="14"/>
        <v>1.5226120185768859</v>
      </c>
      <c r="J123" s="45">
        <f t="shared" si="15"/>
        <v>1.5236576911534994</v>
      </c>
      <c r="K123" s="42">
        <f t="shared" si="16"/>
        <v>430.82323377636169</v>
      </c>
      <c r="L123" s="42">
        <f t="shared" si="17"/>
        <v>2078.5045449753998</v>
      </c>
      <c r="M123" s="42">
        <f t="shared" si="18"/>
        <v>2509.3277787517613</v>
      </c>
      <c r="N123" s="42">
        <f t="shared" si="19"/>
        <v>430.94034910494236</v>
      </c>
      <c r="O123" s="42">
        <f t="shared" si="20"/>
        <v>2249.03709105601</v>
      </c>
      <c r="P123" s="42">
        <f t="shared" si="21"/>
        <v>2679.9774401609525</v>
      </c>
      <c r="Q123" s="39">
        <f t="shared" si="22"/>
        <v>1.3385991857971387</v>
      </c>
      <c r="R123" s="39">
        <f t="shared" si="23"/>
        <v>5.9821656895434447</v>
      </c>
      <c r="S123" s="39">
        <f t="shared" si="24"/>
        <v>7.3207648753405836</v>
      </c>
    </row>
    <row r="124" spans="6:19">
      <c r="F124" s="47">
        <v>113</v>
      </c>
      <c r="G124" s="42">
        <f t="shared" si="25"/>
        <v>103.05872491605248</v>
      </c>
      <c r="H124" s="41">
        <f t="shared" si="13"/>
        <v>1.0458753891872388E-3</v>
      </c>
      <c r="I124" s="49">
        <f t="shared" si="14"/>
        <v>1.5099973828534718</v>
      </c>
      <c r="J124" s="45">
        <f t="shared" si="15"/>
        <v>1.5110432582426592</v>
      </c>
      <c r="K124" s="42">
        <f t="shared" si="16"/>
        <v>431.89319279677886</v>
      </c>
      <c r="L124" s="42">
        <f t="shared" si="17"/>
        <v>2077.7324435912369</v>
      </c>
      <c r="M124" s="42">
        <f t="shared" si="18"/>
        <v>2509.6256363880157</v>
      </c>
      <c r="N124" s="42">
        <f t="shared" si="19"/>
        <v>432.01137671575697</v>
      </c>
      <c r="O124" s="42">
        <f t="shared" si="20"/>
        <v>2248.3621478536793</v>
      </c>
      <c r="P124" s="42">
        <f t="shared" si="21"/>
        <v>2680.3735245694361</v>
      </c>
      <c r="Q124" s="39">
        <f t="shared" si="22"/>
        <v>1.3414442623484524</v>
      </c>
      <c r="R124" s="39">
        <f t="shared" si="23"/>
        <v>5.9763392198226581</v>
      </c>
      <c r="S124" s="39">
        <f t="shared" si="24"/>
        <v>7.3177834821711105</v>
      </c>
    </row>
    <row r="125" spans="6:19">
      <c r="F125" s="37">
        <v>114</v>
      </c>
      <c r="G125" s="42">
        <f t="shared" si="25"/>
        <v>103.3104728383754</v>
      </c>
      <c r="H125" s="41">
        <f t="shared" si="13"/>
        <v>1.0460771144922868E-3</v>
      </c>
      <c r="I125" s="49">
        <f t="shared" si="14"/>
        <v>1.4975969304708301</v>
      </c>
      <c r="J125" s="45">
        <f t="shared" si="15"/>
        <v>1.4986430075853223</v>
      </c>
      <c r="K125" s="42">
        <f t="shared" si="16"/>
        <v>432.95543878393585</v>
      </c>
      <c r="L125" s="42">
        <f t="shared" si="17"/>
        <v>2076.9656183126576</v>
      </c>
      <c r="M125" s="42">
        <f t="shared" si="18"/>
        <v>2509.9210570965934</v>
      </c>
      <c r="N125" s="42">
        <f t="shared" si="19"/>
        <v>433.07469157498804</v>
      </c>
      <c r="O125" s="42">
        <f t="shared" si="20"/>
        <v>2247.6916683863319</v>
      </c>
      <c r="P125" s="42">
        <f t="shared" si="21"/>
        <v>2680.7663599613202</v>
      </c>
      <c r="Q125" s="39">
        <f t="shared" si="22"/>
        <v>1.344266933772059</v>
      </c>
      <c r="R125" s="39">
        <f t="shared" si="23"/>
        <v>5.9705617570281886</v>
      </c>
      <c r="S125" s="39">
        <f t="shared" si="24"/>
        <v>7.3148286908002476</v>
      </c>
    </row>
    <row r="126" spans="6:19">
      <c r="F126" s="47">
        <v>115</v>
      </c>
      <c r="G126" s="42">
        <f t="shared" si="25"/>
        <v>103.56040319902911</v>
      </c>
      <c r="H126" s="41">
        <f t="shared" si="13"/>
        <v>1.0462777680424764E-3</v>
      </c>
      <c r="I126" s="49">
        <f t="shared" si="14"/>
        <v>1.4854051896519158</v>
      </c>
      <c r="J126" s="45">
        <f t="shared" si="15"/>
        <v>1.4864514674199583</v>
      </c>
      <c r="K126" s="42">
        <f t="shared" si="16"/>
        <v>434.01009602744585</v>
      </c>
      <c r="L126" s="42">
        <f t="shared" si="17"/>
        <v>2076.2039846920297</v>
      </c>
      <c r="M126" s="42">
        <f t="shared" si="18"/>
        <v>2510.2140807194755</v>
      </c>
      <c r="N126" s="42">
        <f t="shared" si="19"/>
        <v>434.13041797077074</v>
      </c>
      <c r="O126" s="42">
        <f t="shared" si="20"/>
        <v>2247.0255815019996</v>
      </c>
      <c r="P126" s="42">
        <f t="shared" si="21"/>
        <v>2681.1559994727704</v>
      </c>
      <c r="Q126" s="39">
        <f t="shared" si="22"/>
        <v>1.3470675738022728</v>
      </c>
      <c r="R126" s="39">
        <f t="shared" si="23"/>
        <v>5.9648324571385487</v>
      </c>
      <c r="S126" s="39">
        <f t="shared" si="24"/>
        <v>7.311900030940822</v>
      </c>
    </row>
    <row r="127" spans="6:19">
      <c r="F127" s="37">
        <v>116</v>
      </c>
      <c r="G127" s="42">
        <f t="shared" si="25"/>
        <v>103.80854506095886</v>
      </c>
      <c r="H127" s="41">
        <f t="shared" si="13"/>
        <v>1.0464773650006361E-3</v>
      </c>
      <c r="I127" s="49">
        <f t="shared" si="14"/>
        <v>1.473416874451136</v>
      </c>
      <c r="J127" s="45">
        <f t="shared" si="15"/>
        <v>1.4744633518161367</v>
      </c>
      <c r="K127" s="42">
        <f t="shared" si="16"/>
        <v>435.05728574570657</v>
      </c>
      <c r="L127" s="42">
        <f t="shared" si="17"/>
        <v>2075.4474603622007</v>
      </c>
      <c r="M127" s="42">
        <f t="shared" si="18"/>
        <v>2510.5047461079071</v>
      </c>
      <c r="N127" s="42">
        <f t="shared" si="19"/>
        <v>435.17867712004664</v>
      </c>
      <c r="O127" s="42">
        <f t="shared" si="20"/>
        <v>2246.3638177985322</v>
      </c>
      <c r="P127" s="42">
        <f t="shared" si="21"/>
        <v>2681.542494918579</v>
      </c>
      <c r="Q127" s="39">
        <f t="shared" si="22"/>
        <v>1.3498465467386165</v>
      </c>
      <c r="R127" s="39">
        <f t="shared" si="23"/>
        <v>5.959150497879607</v>
      </c>
      <c r="S127" s="39">
        <f t="shared" si="24"/>
        <v>7.3089970446182235</v>
      </c>
    </row>
    <row r="128" spans="6:19">
      <c r="F128" s="47">
        <v>117</v>
      </c>
      <c r="G128" s="42">
        <f t="shared" si="25"/>
        <v>104.05492677491657</v>
      </c>
      <c r="H128" s="41">
        <f t="shared" si="13"/>
        <v>1.0466759201893331E-3</v>
      </c>
      <c r="I128" s="49">
        <f t="shared" si="14"/>
        <v>1.4616268769068188</v>
      </c>
      <c r="J128" s="45">
        <f t="shared" si="15"/>
        <v>1.4626735528270081</v>
      </c>
      <c r="K128" s="42">
        <f t="shared" si="16"/>
        <v>436.09712618764337</v>
      </c>
      <c r="L128" s="42">
        <f t="shared" si="17"/>
        <v>2074.6959649677165</v>
      </c>
      <c r="M128" s="42">
        <f t="shared" si="18"/>
        <v>2510.7930911553599</v>
      </c>
      <c r="N128" s="42">
        <f t="shared" si="19"/>
        <v>436.21958727030557</v>
      </c>
      <c r="O128" s="42">
        <f t="shared" si="20"/>
        <v>2245.7063095658145</v>
      </c>
      <c r="P128" s="42">
        <f t="shared" si="21"/>
        <v>2681.92589683612</v>
      </c>
      <c r="Q128" s="39">
        <f t="shared" si="22"/>
        <v>1.3526042077632179</v>
      </c>
      <c r="R128" s="39">
        <f t="shared" si="23"/>
        <v>5.9535150779820345</v>
      </c>
      <c r="S128" s="39">
        <f t="shared" si="24"/>
        <v>7.3061192857452522</v>
      </c>
    </row>
    <row r="129" spans="6:19">
      <c r="F129" s="37">
        <v>118</v>
      </c>
      <c r="G129" s="42">
        <f t="shared" si="25"/>
        <v>104.29957600285479</v>
      </c>
      <c r="H129" s="41">
        <f t="shared" si="13"/>
        <v>1.0468734481012883E-3</v>
      </c>
      <c r="I129" s="49">
        <f t="shared" si="14"/>
        <v>1.450030259588831</v>
      </c>
      <c r="J129" s="45">
        <f t="shared" si="15"/>
        <v>1.4510771330369323</v>
      </c>
      <c r="K129" s="42">
        <f t="shared" si="16"/>
        <v>437.12973273024522</v>
      </c>
      <c r="L129" s="42">
        <f t="shared" si="17"/>
        <v>2073.9494200988611</v>
      </c>
      <c r="M129" s="42">
        <f t="shared" si="18"/>
        <v>2511.0791528291065</v>
      </c>
      <c r="N129" s="42">
        <f t="shared" si="19"/>
        <v>437.25326379712112</v>
      </c>
      <c r="O129" s="42">
        <f t="shared" si="20"/>
        <v>2245.052990730343</v>
      </c>
      <c r="P129" s="42">
        <f t="shared" si="21"/>
        <v>2682.3062545274643</v>
      </c>
      <c r="Q129" s="39">
        <f t="shared" si="22"/>
        <v>1.3553409032449308</v>
      </c>
      <c r="R129" s="39">
        <f t="shared" si="23"/>
        <v>5.94792541647017</v>
      </c>
      <c r="S129" s="39">
        <f t="shared" si="24"/>
        <v>7.3032663197151013</v>
      </c>
    </row>
    <row r="130" spans="6:19">
      <c r="F130" s="47">
        <v>119</v>
      </c>
      <c r="G130" s="42">
        <f t="shared" si="25"/>
        <v>104.54251974036345</v>
      </c>
      <c r="H130" s="41">
        <f t="shared" si="13"/>
        <v>1.0470699629093873E-3</v>
      </c>
      <c r="I130" s="49">
        <f t="shared" si="14"/>
        <v>1.438622248518322</v>
      </c>
      <c r="J130" s="45">
        <f t="shared" si="15"/>
        <v>1.4396693184812315</v>
      </c>
      <c r="K130" s="42">
        <f t="shared" si="16"/>
        <v>438.15521797210573</v>
      </c>
      <c r="L130" s="42">
        <f t="shared" si="17"/>
        <v>2073.2077492284111</v>
      </c>
      <c r="M130" s="42">
        <f t="shared" si="18"/>
        <v>2511.3629672005168</v>
      </c>
      <c r="N130" s="42">
        <f t="shared" si="19"/>
        <v>438.27981929769192</v>
      </c>
      <c r="O130" s="42">
        <f t="shared" si="20"/>
        <v>2244.4037968020916</v>
      </c>
      <c r="P130" s="42">
        <f t="shared" si="21"/>
        <v>2682.6836160997836</v>
      </c>
      <c r="Q130" s="39">
        <f t="shared" si="22"/>
        <v>1.3580569710308465</v>
      </c>
      <c r="R130" s="39">
        <f t="shared" si="23"/>
        <v>5.942380751980787</v>
      </c>
      <c r="S130" s="39">
        <f t="shared" si="24"/>
        <v>7.3004377230116333</v>
      </c>
    </row>
    <row r="131" spans="6:19">
      <c r="F131" s="37">
        <v>120</v>
      </c>
      <c r="G131" s="42">
        <f t="shared" si="25"/>
        <v>104.78378433819114</v>
      </c>
      <c r="H131" s="41">
        <f t="shared" si="13"/>
        <v>1.047265478476313E-3</v>
      </c>
      <c r="I131" s="49">
        <f t="shared" si="14"/>
        <v>1.4273982264380276</v>
      </c>
      <c r="J131" s="45">
        <f t="shared" si="15"/>
        <v>1.4284454919165039</v>
      </c>
      <c r="K131" s="42">
        <f t="shared" si="16"/>
        <v>439.17369182314741</v>
      </c>
      <c r="L131" s="42">
        <f t="shared" si="17"/>
        <v>2072.4708776509578</v>
      </c>
      <c r="M131" s="42">
        <f t="shared" si="18"/>
        <v>2511.6445694741051</v>
      </c>
      <c r="N131" s="42">
        <f t="shared" si="19"/>
        <v>439.29936368056451</v>
      </c>
      <c r="O131" s="42">
        <f t="shared" si="20"/>
        <v>2243.7586648235206</v>
      </c>
      <c r="P131" s="42">
        <f t="shared" si="21"/>
        <v>2683.0580285040851</v>
      </c>
      <c r="Q131" s="39">
        <f t="shared" si="22"/>
        <v>1.3607527407257638</v>
      </c>
      <c r="R131" s="39">
        <f t="shared" si="23"/>
        <v>5.9368803421102374</v>
      </c>
      <c r="S131" s="39">
        <f t="shared" si="24"/>
        <v>7.2976330828360014</v>
      </c>
    </row>
    <row r="132" spans="6:19">
      <c r="F132" s="47">
        <v>121</v>
      </c>
      <c r="G132" s="42">
        <f t="shared" si="25"/>
        <v>105.0233955228988</v>
      </c>
      <c r="H132" s="41">
        <f t="shared" si="13"/>
        <v>1.0474600083638036E-3</v>
      </c>
      <c r="I132" s="49">
        <f t="shared" si="14"/>
        <v>1.4163537264130459</v>
      </c>
      <c r="J132" s="45">
        <f t="shared" si="15"/>
        <v>1.4174011864214098</v>
      </c>
      <c r="K132" s="42">
        <f t="shared" si="16"/>
        <v>440.18526159072826</v>
      </c>
      <c r="L132" s="42">
        <f t="shared" si="17"/>
        <v>2071.7387324246752</v>
      </c>
      <c r="M132" s="42">
        <f t="shared" si="18"/>
        <v>2511.9239940154034</v>
      </c>
      <c r="N132" s="42">
        <f t="shared" si="19"/>
        <v>440.31200425174029</v>
      </c>
      <c r="O132" s="42">
        <f t="shared" si="20"/>
        <v>2243.1175333206538</v>
      </c>
      <c r="P132" s="42">
        <f t="shared" si="21"/>
        <v>2683.4295375723941</v>
      </c>
      <c r="Q132" s="39">
        <f t="shared" si="22"/>
        <v>1.3634285339602605</v>
      </c>
      <c r="R132" s="39">
        <f t="shared" si="23"/>
        <v>5.931423462788592</v>
      </c>
      <c r="S132" s="39">
        <f t="shared" si="24"/>
        <v>7.2948519967488528</v>
      </c>
    </row>
    <row r="133" spans="6:19">
      <c r="F133" s="37">
        <v>122</v>
      </c>
      <c r="G133" s="42">
        <f t="shared" si="25"/>
        <v>105.26137841668719</v>
      </c>
      <c r="H133" s="41">
        <f t="shared" si="13"/>
        <v>1.0476535658415691E-3</v>
      </c>
      <c r="I133" s="49">
        <f t="shared" si="14"/>
        <v>1.405484425743267</v>
      </c>
      <c r="J133" s="45">
        <f t="shared" si="15"/>
        <v>1.4065320793091085</v>
      </c>
      <c r="K133" s="42">
        <f t="shared" si="16"/>
        <v>441.19003206230667</v>
      </c>
      <c r="L133" s="42">
        <f t="shared" si="17"/>
        <v>2071.0112423154146</v>
      </c>
      <c r="M133" s="42">
        <f t="shared" si="18"/>
        <v>2512.2012743777213</v>
      </c>
      <c r="N133" s="42">
        <f t="shared" si="19"/>
        <v>441.31784579733932</v>
      </c>
      <c r="O133" s="42">
        <f t="shared" si="20"/>
        <v>2242.4803422560931</v>
      </c>
      <c r="P133" s="42">
        <f t="shared" si="21"/>
        <v>2683.7981880534326</v>
      </c>
      <c r="Q133" s="39">
        <f t="shared" si="22"/>
        <v>1.3660846646479186</v>
      </c>
      <c r="R133" s="39">
        <f t="shared" si="23"/>
        <v>5.9260094076793965</v>
      </c>
      <c r="S133" s="39">
        <f t="shared" si="24"/>
        <v>7.2920940723273153</v>
      </c>
    </row>
    <row r="134" spans="6:19">
      <c r="F134" s="47">
        <v>123</v>
      </c>
      <c r="G134" s="42">
        <f t="shared" si="25"/>
        <v>105.49775755643498</v>
      </c>
      <c r="H134" s="41">
        <f t="shared" si="13"/>
        <v>1.0478461638958705E-3</v>
      </c>
      <c r="I134" s="49">
        <f t="shared" si="14"/>
        <v>1.3947861401698605</v>
      </c>
      <c r="J134" s="45">
        <f t="shared" si="15"/>
        <v>1.3958339863337563</v>
      </c>
      <c r="K134" s="42">
        <f t="shared" si="16"/>
        <v>442.18810558480999</v>
      </c>
      <c r="L134" s="42">
        <f t="shared" si="17"/>
        <v>2070.2883377430207</v>
      </c>
      <c r="M134" s="42">
        <f t="shared" si="18"/>
        <v>2512.4764433278306</v>
      </c>
      <c r="N134" s="42">
        <f t="shared" si="19"/>
        <v>442.3169906629692</v>
      </c>
      <c r="O134" s="42">
        <f t="shared" si="20"/>
        <v>2241.8470329839133</v>
      </c>
      <c r="P134" s="42">
        <f t="shared" si="21"/>
        <v>2684.1640236468825</v>
      </c>
      <c r="Q134" s="39">
        <f t="shared" si="22"/>
        <v>1.3687214392321727</v>
      </c>
      <c r="R134" s="39">
        <f t="shared" si="23"/>
        <v>5.920637487603857</v>
      </c>
      <c r="S134" s="39">
        <f t="shared" si="24"/>
        <v>7.2893589268360293</v>
      </c>
    </row>
    <row r="135" spans="6:19">
      <c r="F135" s="37">
        <v>124</v>
      </c>
      <c r="G135" s="42">
        <f t="shared" si="25"/>
        <v>105.73255691198983</v>
      </c>
      <c r="H135" s="41">
        <f t="shared" si="13"/>
        <v>1.04803781523778E-3</v>
      </c>
      <c r="I135" s="49">
        <f t="shared" si="14"/>
        <v>1.3842548183593766</v>
      </c>
      <c r="J135" s="45">
        <f t="shared" si="15"/>
        <v>1.3853028561746143</v>
      </c>
      <c r="K135" s="42">
        <f t="shared" si="16"/>
        <v>443.1795821408964</v>
      </c>
      <c r="L135" s="42">
        <f t="shared" si="17"/>
        <v>2069.5699507297486</v>
      </c>
      <c r="M135" s="42">
        <f t="shared" si="18"/>
        <v>2512.749532870645</v>
      </c>
      <c r="N135" s="42">
        <f t="shared" si="19"/>
        <v>443.30953882998585</v>
      </c>
      <c r="O135" s="42">
        <f t="shared" si="20"/>
        <v>2241.2175482063112</v>
      </c>
      <c r="P135" s="42">
        <f t="shared" si="21"/>
        <v>2684.527087036297</v>
      </c>
      <c r="Q135" s="39">
        <f t="shared" si="22"/>
        <v>1.3713391569233704</v>
      </c>
      <c r="R135" s="39">
        <f t="shared" si="23"/>
        <v>5.9153070299882238</v>
      </c>
      <c r="S135" s="39">
        <f t="shared" si="24"/>
        <v>7.2866461869115939</v>
      </c>
    </row>
    <row r="136" spans="6:19">
      <c r="F136" s="47">
        <v>125</v>
      </c>
      <c r="G136" s="42">
        <f t="shared" si="25"/>
        <v>105.96579990374534</v>
      </c>
      <c r="H136" s="41">
        <f t="shared" si="13"/>
        <v>1.0482285323111394E-3</v>
      </c>
      <c r="I136" s="49">
        <f t="shared" si="14"/>
        <v>1.3738865366500317</v>
      </c>
      <c r="J136" s="45">
        <f t="shared" si="15"/>
        <v>1.3749347651823429</v>
      </c>
      <c r="K136" s="42">
        <f t="shared" si="16"/>
        <v>444.16455942223098</v>
      </c>
      <c r="L136" s="42">
        <f t="shared" si="17"/>
        <v>2068.8560148506981</v>
      </c>
      <c r="M136" s="42">
        <f t="shared" si="18"/>
        <v>2513.020574272929</v>
      </c>
      <c r="N136" s="42">
        <f t="shared" si="19"/>
        <v>444.29558798876974</v>
      </c>
      <c r="O136" s="42">
        <f t="shared" si="20"/>
        <v>2240.5918319319526</v>
      </c>
      <c r="P136" s="42">
        <f t="shared" si="21"/>
        <v>2684.8874199207221</v>
      </c>
      <c r="Q136" s="39">
        <f t="shared" si="22"/>
        <v>1.3739381099264452</v>
      </c>
      <c r="R136" s="39">
        <f t="shared" si="23"/>
        <v>5.9100173783332632</v>
      </c>
      <c r="S136" s="39">
        <f t="shared" si="24"/>
        <v>7.2839554882597088</v>
      </c>
    </row>
    <row r="137" spans="6:19">
      <c r="F137" s="37">
        <v>126</v>
      </c>
      <c r="G137" s="42">
        <f t="shared" si="25"/>
        <v>106.19750941953254</v>
      </c>
      <c r="H137" s="41">
        <f t="shared" si="13"/>
        <v>1.048418327300229E-3</v>
      </c>
      <c r="I137" s="49">
        <f t="shared" si="14"/>
        <v>1.3636774940457119</v>
      </c>
      <c r="J137" s="45">
        <f t="shared" si="15"/>
        <v>1.3647259123730122</v>
      </c>
      <c r="K137" s="42">
        <f t="shared" si="16"/>
        <v>445.14313289991043</v>
      </c>
      <c r="L137" s="42">
        <f t="shared" si="17"/>
        <v>2068.1464651861761</v>
      </c>
      <c r="M137" s="42">
        <f t="shared" si="18"/>
        <v>2513.2895980860867</v>
      </c>
      <c r="N137" s="42">
        <f t="shared" si="19"/>
        <v>445.27523360915035</v>
      </c>
      <c r="O137" s="42">
        <f t="shared" si="20"/>
        <v>2239.9698294359359</v>
      </c>
      <c r="P137" s="42">
        <f t="shared" si="21"/>
        <v>2685.2450630450862</v>
      </c>
      <c r="Q137" s="39">
        <f t="shared" si="22"/>
        <v>1.3765185836596272</v>
      </c>
      <c r="R137" s="39">
        <f t="shared" si="23"/>
        <v>5.9047678917048199</v>
      </c>
      <c r="S137" s="39">
        <f t="shared" si="24"/>
        <v>7.2812864753644471</v>
      </c>
    </row>
    <row r="138" spans="6:19">
      <c r="F138" s="47">
        <v>127</v>
      </c>
      <c r="G138" s="42">
        <f t="shared" si="25"/>
        <v>106.42770783086826</v>
      </c>
      <c r="H138" s="41">
        <f t="shared" si="13"/>
        <v>1.0486072121371525E-3</v>
      </c>
      <c r="I138" s="49">
        <f t="shared" si="14"/>
        <v>1.3536240074441985</v>
      </c>
      <c r="J138" s="45">
        <f t="shared" si="15"/>
        <v>1.3546726146563357</v>
      </c>
      <c r="K138" s="42">
        <f t="shared" si="16"/>
        <v>446.11539589220291</v>
      </c>
      <c r="L138" s="42">
        <f t="shared" si="17"/>
        <v>2067.4412382758619</v>
      </c>
      <c r="M138" s="42">
        <f t="shared" si="18"/>
        <v>2513.5566341680646</v>
      </c>
      <c r="N138" s="42">
        <f t="shared" si="19"/>
        <v>446.24856900814427</v>
      </c>
      <c r="O138" s="42">
        <f t="shared" si="20"/>
        <v>2239.351487221275</v>
      </c>
      <c r="P138" s="42">
        <f t="shared" si="21"/>
        <v>2685.6000562294194</v>
      </c>
      <c r="Q138" s="39">
        <f t="shared" si="22"/>
        <v>1.3790808569647024</v>
      </c>
      <c r="R138" s="39">
        <f t="shared" si="23"/>
        <v>5.8995579442443784</v>
      </c>
      <c r="S138" s="39">
        <f t="shared" si="24"/>
        <v>7.2786388012090804</v>
      </c>
    </row>
    <row r="139" spans="6:19">
      <c r="F139" s="37">
        <v>128</v>
      </c>
      <c r="G139" s="42">
        <f t="shared" si="25"/>
        <v>106.65641700857907</v>
      </c>
      <c r="H139" s="41">
        <f t="shared" si="13"/>
        <v>1.0487951985089635E-3</v>
      </c>
      <c r="I139" s="49">
        <f t="shared" si="14"/>
        <v>1.3437225070868664</v>
      </c>
      <c r="J139" s="45">
        <f t="shared" si="15"/>
        <v>1.3447713022853753</v>
      </c>
      <c r="K139" s="42">
        <f t="shared" si="16"/>
        <v>447.08143962968683</v>
      </c>
      <c r="L139" s="42">
        <f t="shared" si="17"/>
        <v>2066.7402720747468</v>
      </c>
      <c r="M139" s="42">
        <f t="shared" si="18"/>
        <v>2513.8217117044337</v>
      </c>
      <c r="N139" s="42">
        <f t="shared" si="19"/>
        <v>447.21568541509595</v>
      </c>
      <c r="O139" s="42">
        <f t="shared" si="20"/>
        <v>2238.7367529818657</v>
      </c>
      <c r="P139" s="42">
        <f t="shared" si="21"/>
        <v>2685.9524383969615</v>
      </c>
      <c r="Q139" s="39">
        <f t="shared" si="22"/>
        <v>1.3816252023091187</v>
      </c>
      <c r="R139" s="39">
        <f t="shared" si="23"/>
        <v>5.8943869246987681</v>
      </c>
      <c r="S139" s="39">
        <f t="shared" si="24"/>
        <v>7.2760121270078866</v>
      </c>
    </row>
    <row r="140" spans="6:19">
      <c r="F140" s="47">
        <v>129</v>
      </c>
      <c r="G140" s="42">
        <f t="shared" si="25"/>
        <v>106.88365833783683</v>
      </c>
      <c r="H140" s="41">
        <f t="shared" si="13"/>
        <v>1.048982297864534E-3</v>
      </c>
      <c r="I140" s="49">
        <f t="shared" si="14"/>
        <v>1.3339695322179692</v>
      </c>
      <c r="J140" s="45">
        <f t="shared" si="15"/>
        <v>1.3350185145158338</v>
      </c>
      <c r="K140" s="42">
        <f t="shared" si="16"/>
        <v>448.04135331793515</v>
      </c>
      <c r="L140" s="42">
        <f t="shared" si="17"/>
        <v>2066.0435059107185</v>
      </c>
      <c r="M140" s="42">
        <f t="shared" si="18"/>
        <v>2514.0848592286538</v>
      </c>
      <c r="N140" s="42">
        <f t="shared" si="19"/>
        <v>448.17667203435968</v>
      </c>
      <c r="O140" s="42">
        <f t="shared" si="20"/>
        <v>2238.1255755668362</v>
      </c>
      <c r="P140" s="42">
        <f t="shared" si="21"/>
        <v>2686.3022476011961</v>
      </c>
      <c r="Q140" s="39">
        <f t="shared" si="22"/>
        <v>1.3841518859803594</v>
      </c>
      <c r="R140" s="39">
        <f t="shared" si="23"/>
        <v>5.8892542359680897</v>
      </c>
      <c r="S140" s="39">
        <f t="shared" si="24"/>
        <v>7.2734061219484492</v>
      </c>
    </row>
    <row r="141" spans="6:19">
      <c r="F141" s="37">
        <v>130</v>
      </c>
      <c r="G141" s="42">
        <f t="shared" si="25"/>
        <v>107.10945273262666</v>
      </c>
      <c r="H141" s="41">
        <f t="shared" ref="H141:H208" si="26">vL_p(F141/100)</f>
        <v>1.0491685214211771E-3</v>
      </c>
      <c r="I141" s="49">
        <f t="shared" ref="I141:I208" si="27">+J141-H141</f>
        <v>1.3243617269422912</v>
      </c>
      <c r="J141" s="45">
        <f t="shared" ref="J141:J208" si="28">vV_p(F141/100)</f>
        <v>1.3254108954637123</v>
      </c>
      <c r="K141" s="42">
        <f t="shared" ref="K141:K208" si="29">uL_p(F141/100)</f>
        <v>448.99522419783307</v>
      </c>
      <c r="L141" s="42">
        <f t="shared" ref="L141:L208" si="30">+M141-K141</f>
        <v>2065.3508804437479</v>
      </c>
      <c r="M141" s="42">
        <f t="shared" ref="M141:M208" si="31">uV_p(F141/100)</f>
        <v>2514.346104641581</v>
      </c>
      <c r="N141" s="42">
        <f t="shared" ref="N141:N208" si="32">hL_p(F141/100)</f>
        <v>449.13161610561787</v>
      </c>
      <c r="O141" s="42">
        <f t="shared" ref="O141:O208" si="33">P141-N141</f>
        <v>2237.5179049462454</v>
      </c>
      <c r="P141" s="42">
        <f t="shared" ref="P141:P208" si="34">hV_p(F141/100)</f>
        <v>2686.6495210518633</v>
      </c>
      <c r="Q141" s="39">
        <f t="shared" ref="Q141:Q208" si="35">sL_p(F141/100)</f>
        <v>1.3866611682729197</v>
      </c>
      <c r="R141" s="39">
        <f t="shared" ref="R141:R208" si="36">S141-Q141</f>
        <v>5.8841592946710151</v>
      </c>
      <c r="S141" s="39">
        <f t="shared" ref="S141:S208" si="37">sV_p(F141/100)</f>
        <v>7.2708204629439352</v>
      </c>
    </row>
    <row r="142" spans="6:19">
      <c r="F142" s="47">
        <v>131</v>
      </c>
      <c r="G142" s="42">
        <f t="shared" ref="G142:G209" si="38">Tsat_p(F142/100)</f>
        <v>107.33382064968112</v>
      </c>
      <c r="H142" s="41">
        <f t="shared" si="26"/>
        <v>1.0493538801710448E-3</v>
      </c>
      <c r="I142" s="49">
        <f t="shared" si="27"/>
        <v>1.3148958362706931</v>
      </c>
      <c r="J142" s="45">
        <f t="shared" si="28"/>
        <v>1.3159451901508641</v>
      </c>
      <c r="K142" s="42">
        <f t="shared" si="29"/>
        <v>449.94313760367243</v>
      </c>
      <c r="L142" s="42">
        <f t="shared" si="30"/>
        <v>2064.6623376265802</v>
      </c>
      <c r="M142" s="42">
        <f t="shared" si="31"/>
        <v>2514.6054752302525</v>
      </c>
      <c r="N142" s="42">
        <f t="shared" si="32"/>
        <v>450.08060296197482</v>
      </c>
      <c r="O142" s="42">
        <f t="shared" si="33"/>
        <v>2236.9136921780409</v>
      </c>
      <c r="P142" s="42">
        <f t="shared" si="34"/>
        <v>2686.9942951400158</v>
      </c>
      <c r="Q142" s="39">
        <f t="shared" si="35"/>
        <v>1.3891533036682748</v>
      </c>
      <c r="R142" s="39">
        <f t="shared" si="36"/>
        <v>5.8791015307266603</v>
      </c>
      <c r="S142" s="39">
        <f t="shared" si="37"/>
        <v>7.2682548343949351</v>
      </c>
    </row>
    <row r="143" spans="6:19">
      <c r="F143" s="37">
        <v>132</v>
      </c>
      <c r="G143" s="42">
        <f t="shared" si="38"/>
        <v>107.5567821018933</v>
      </c>
      <c r="H143" s="41">
        <f t="shared" si="26"/>
        <v>1.0495383848872959E-3</v>
      </c>
      <c r="I143" s="49">
        <f t="shared" si="27"/>
        <v>1.3055687023436169</v>
      </c>
      <c r="J143" s="45">
        <f t="shared" si="28"/>
        <v>1.3066182407285041</v>
      </c>
      <c r="K143" s="42">
        <f t="shared" si="29"/>
        <v>450.8851770190704</v>
      </c>
      <c r="L143" s="42">
        <f t="shared" si="30"/>
        <v>2063.9778206668952</v>
      </c>
      <c r="M143" s="42">
        <f t="shared" si="31"/>
        <v>2514.8629976859656</v>
      </c>
      <c r="N143" s="42">
        <f t="shared" si="32"/>
        <v>451.02371608587555</v>
      </c>
      <c r="O143" s="42">
        <f t="shared" si="33"/>
        <v>2236.3128893762523</v>
      </c>
      <c r="P143" s="42">
        <f t="shared" si="34"/>
        <v>2687.3366054621279</v>
      </c>
      <c r="Q143" s="39">
        <f t="shared" si="35"/>
        <v>1.3916285410080553</v>
      </c>
      <c r="R143" s="39">
        <f t="shared" si="36"/>
        <v>5.874080386952321</v>
      </c>
      <c r="S143" s="39">
        <f t="shared" si="37"/>
        <v>7.2657089279603762</v>
      </c>
    </row>
    <row r="144" spans="6:19">
      <c r="F144" s="47">
        <v>133</v>
      </c>
      <c r="G144" s="42">
        <f t="shared" si="38"/>
        <v>107.77835667124032</v>
      </c>
      <c r="H144" s="41">
        <f t="shared" si="26"/>
        <v>1.0497220461300511E-3</v>
      </c>
      <c r="I144" s="49">
        <f t="shared" si="27"/>
        <v>1.2963772608233051</v>
      </c>
      <c r="J144" s="45">
        <f t="shared" si="28"/>
        <v>1.2974269828694351</v>
      </c>
      <c r="K144" s="42">
        <f t="shared" si="29"/>
        <v>451.82142413085154</v>
      </c>
      <c r="L144" s="42">
        <f t="shared" si="30"/>
        <v>2063.2972739908423</v>
      </c>
      <c r="M144" s="42">
        <f t="shared" si="31"/>
        <v>2515.1186981216938</v>
      </c>
      <c r="N144" s="42">
        <f t="shared" si="32"/>
        <v>451.96103716298677</v>
      </c>
      <c r="O144" s="42">
        <f t="shared" si="33"/>
        <v>2235.7154496803414</v>
      </c>
      <c r="P144" s="42">
        <f t="shared" si="34"/>
        <v>2687.6764868433283</v>
      </c>
      <c r="Q144" s="39">
        <f t="shared" si="35"/>
        <v>1.394087123660823</v>
      </c>
      <c r="R144" s="39">
        <f t="shared" si="36"/>
        <v>5.8690953186762949</v>
      </c>
      <c r="S144" s="39">
        <f t="shared" si="37"/>
        <v>7.2631824423371176</v>
      </c>
    </row>
    <row r="145" spans="6:19">
      <c r="F145" s="37">
        <v>134</v>
      </c>
      <c r="G145" s="42">
        <f t="shared" si="38"/>
        <v>107.99856352123845</v>
      </c>
      <c r="H145" s="41">
        <f t="shared" si="26"/>
        <v>1.0499048742521448E-3</v>
      </c>
      <c r="I145" s="49">
        <f t="shared" si="27"/>
        <v>1.2873185374459826</v>
      </c>
      <c r="J145" s="45">
        <f t="shared" si="28"/>
        <v>1.2883684423202346</v>
      </c>
      <c r="K145" s="42">
        <f t="shared" si="29"/>
        <v>452.75195888097238</v>
      </c>
      <c r="L145" s="42">
        <f t="shared" si="30"/>
        <v>2062.6206432079007</v>
      </c>
      <c r="M145" s="42">
        <f t="shared" si="31"/>
        <v>2515.372602088873</v>
      </c>
      <c r="N145" s="42">
        <f t="shared" si="32"/>
        <v>452.89264613412217</v>
      </c>
      <c r="O145" s="42">
        <f t="shared" si="33"/>
        <v>2235.1213272256623</v>
      </c>
      <c r="P145" s="42">
        <f t="shared" si="34"/>
        <v>2688.0139733597844</v>
      </c>
      <c r="Q145" s="39">
        <f t="shared" si="35"/>
        <v>1.3965292896827135</v>
      </c>
      <c r="R145" s="39">
        <f t="shared" si="36"/>
        <v>5.8641457933651475</v>
      </c>
      <c r="S145" s="39">
        <f t="shared" si="37"/>
        <v>7.260675083047861</v>
      </c>
    </row>
    <row r="146" spans="6:19">
      <c r="F146" s="47">
        <v>135</v>
      </c>
      <c r="G146" s="42">
        <f t="shared" si="38"/>
        <v>108.21742140894435</v>
      </c>
      <c r="H146" s="41">
        <f t="shared" si="26"/>
        <v>1.0500868794046827E-3</v>
      </c>
      <c r="I146" s="49">
        <f t="shared" si="27"/>
        <v>1.2783896447257608</v>
      </c>
      <c r="J146" s="45">
        <f t="shared" si="28"/>
        <v>1.2794397316051656</v>
      </c>
      <c r="K146" s="42">
        <f t="shared" si="29"/>
        <v>453.67685951655704</v>
      </c>
      <c r="L146" s="42">
        <f t="shared" si="30"/>
        <v>2061.9478750770095</v>
      </c>
      <c r="M146" s="42">
        <f t="shared" si="31"/>
        <v>2515.6247345935667</v>
      </c>
      <c r="N146" s="42">
        <f t="shared" si="32"/>
        <v>453.81862124527669</v>
      </c>
      <c r="O146" s="42">
        <f t="shared" si="33"/>
        <v>2234.5304771149877</v>
      </c>
      <c r="P146" s="42">
        <f t="shared" si="34"/>
        <v>2688.3490983602642</v>
      </c>
      <c r="Q146" s="39">
        <f t="shared" si="35"/>
        <v>1.3989552719721696</v>
      </c>
      <c r="R146" s="39">
        <f t="shared" si="36"/>
        <v>5.8592312902647734</v>
      </c>
      <c r="S146" s="39">
        <f t="shared" si="37"/>
        <v>7.2581865622369426</v>
      </c>
    </row>
    <row r="147" spans="6:19">
      <c r="F147" s="37">
        <v>136</v>
      </c>
      <c r="G147" s="42">
        <f t="shared" si="38"/>
        <v>108.43494869652625</v>
      </c>
      <c r="H147" s="41">
        <f t="shared" si="26"/>
        <v>1.0502680715424055E-3</v>
      </c>
      <c r="I147" s="49">
        <f t="shared" si="27"/>
        <v>1.2695877788025303</v>
      </c>
      <c r="J147" s="45">
        <f t="shared" si="28"/>
        <v>1.2706380468740728</v>
      </c>
      <c r="K147" s="42">
        <f t="shared" si="29"/>
        <v>454.59620263813713</v>
      </c>
      <c r="L147" s="42">
        <f t="shared" si="30"/>
        <v>2061.2789174739296</v>
      </c>
      <c r="M147" s="42">
        <f t="shared" si="31"/>
        <v>2515.8751201120667</v>
      </c>
      <c r="N147" s="42">
        <f t="shared" si="32"/>
        <v>454.73903909586693</v>
      </c>
      <c r="O147" s="42">
        <f t="shared" si="33"/>
        <v>2233.9428553910739</v>
      </c>
      <c r="P147" s="42">
        <f t="shared" si="34"/>
        <v>2688.6818944869406</v>
      </c>
      <c r="Q147" s="39">
        <f t="shared" si="35"/>
        <v>1.4013652984190537</v>
      </c>
      <c r="R147" s="39">
        <f t="shared" si="36"/>
        <v>5.8543513000546934</v>
      </c>
      <c r="S147" s="39">
        <f t="shared" si="37"/>
        <v>7.2557165984737475</v>
      </c>
    </row>
    <row r="148" spans="6:19">
      <c r="F148" s="47">
        <v>137</v>
      </c>
      <c r="G148" s="42">
        <f t="shared" si="38"/>
        <v>108.65116336242568</v>
      </c>
      <c r="H148" s="41">
        <f t="shared" si="26"/>
        <v>1.0504484604288789E-3</v>
      </c>
      <c r="I148" s="49">
        <f t="shared" si="27"/>
        <v>1.2609102164265533</v>
      </c>
      <c r="J148" s="45">
        <f t="shared" si="28"/>
        <v>1.2619606648869821</v>
      </c>
      <c r="K148" s="42">
        <f t="shared" si="29"/>
        <v>455.51006324618913</v>
      </c>
      <c r="L148" s="42">
        <f t="shared" si="30"/>
        <v>2060.6137193597251</v>
      </c>
      <c r="M148" s="42">
        <f t="shared" si="31"/>
        <v>2516.1237826059141</v>
      </c>
      <c r="N148" s="42">
        <f t="shared" si="32"/>
        <v>455.65397468526788</v>
      </c>
      <c r="O148" s="42">
        <f t="shared" si="33"/>
        <v>2233.3584190101633</v>
      </c>
      <c r="P148" s="42">
        <f t="shared" si="34"/>
        <v>2689.012393695431</v>
      </c>
      <c r="Q148" s="39">
        <f t="shared" si="35"/>
        <v>1.4037595920484292</v>
      </c>
      <c r="R148" s="39">
        <f t="shared" si="36"/>
        <v>5.8495053245148609</v>
      </c>
      <c r="S148" s="39">
        <f t="shared" si="37"/>
        <v>7.2532649165632899</v>
      </c>
    </row>
    <row r="149" spans="6:19">
      <c r="F149" s="37">
        <v>138</v>
      </c>
      <c r="G149" s="42">
        <f t="shared" si="38"/>
        <v>108.86608301212277</v>
      </c>
      <c r="H149" s="41">
        <f t="shared" si="26"/>
        <v>1.0506280556415056E-3</v>
      </c>
      <c r="I149" s="49">
        <f t="shared" si="27"/>
        <v>1.25235431207287</v>
      </c>
      <c r="J149" s="45">
        <f t="shared" si="28"/>
        <v>1.2534049401285114</v>
      </c>
      <c r="K149" s="42">
        <f t="shared" si="29"/>
        <v>456.41851478601461</v>
      </c>
      <c r="L149" s="42">
        <f t="shared" si="30"/>
        <v>2059.9522307503985</v>
      </c>
      <c r="M149" s="42">
        <f t="shared" si="31"/>
        <v>2516.3707455364129</v>
      </c>
      <c r="N149" s="42">
        <f t="shared" si="32"/>
        <v>456.56350145769312</v>
      </c>
      <c r="O149" s="42">
        <f t="shared" si="33"/>
        <v>2232.7771258164548</v>
      </c>
      <c r="P149" s="42">
        <f t="shared" si="34"/>
        <v>2689.3406272741481</v>
      </c>
      <c r="Q149" s="39">
        <f t="shared" si="35"/>
        <v>1.4061383711591604</v>
      </c>
      <c r="R149" s="39">
        <f t="shared" si="36"/>
        <v>5.8446928762046255</v>
      </c>
      <c r="S149" s="39">
        <f t="shared" si="37"/>
        <v>7.2508312473637861</v>
      </c>
    </row>
    <row r="150" spans="6:19">
      <c r="F150" s="47">
        <v>139</v>
      </c>
      <c r="G150" s="42">
        <f t="shared" si="38"/>
        <v>109.07972488852306</v>
      </c>
      <c r="H150" s="41">
        <f t="shared" si="26"/>
        <v>1.0508068665763721E-3</v>
      </c>
      <c r="I150" s="49">
        <f t="shared" si="27"/>
        <v>1.2439174951790295</v>
      </c>
      <c r="J150" s="45">
        <f t="shared" si="28"/>
        <v>1.2449683020456059</v>
      </c>
      <c r="K150" s="42">
        <f t="shared" si="29"/>
        <v>457.32162919104309</v>
      </c>
      <c r="L150" s="42">
        <f t="shared" si="30"/>
        <v>2059.2944026875666</v>
      </c>
      <c r="M150" s="42">
        <f t="shared" si="31"/>
        <v>2516.6160318786096</v>
      </c>
      <c r="N150" s="42">
        <f t="shared" si="32"/>
        <v>457.4676913454972</v>
      </c>
      <c r="O150" s="42">
        <f t="shared" si="33"/>
        <v>2232.1989345174516</v>
      </c>
      <c r="P150" s="42">
        <f t="shared" si="34"/>
        <v>2689.6666258629489</v>
      </c>
      <c r="Q150" s="39">
        <f t="shared" si="35"/>
        <v>1.4085018494575892</v>
      </c>
      <c r="R150" s="39">
        <f t="shared" si="36"/>
        <v>5.8399134781531945</v>
      </c>
      <c r="S150" s="39">
        <f t="shared" si="37"/>
        <v>7.2484153276107834</v>
      </c>
    </row>
    <row r="151" spans="6:19">
      <c r="F151" s="37">
        <v>140</v>
      </c>
      <c r="G151" s="42">
        <f t="shared" si="38"/>
        <v>109.29210588198271</v>
      </c>
      <c r="H151" s="41">
        <f t="shared" si="26"/>
        <v>1.0509849024529377E-3</v>
      </c>
      <c r="I151" s="49">
        <f t="shared" si="27"/>
        <v>1.2355972675000466</v>
      </c>
      <c r="J151" s="45">
        <f t="shared" si="28"/>
        <v>1.2366482524024995</v>
      </c>
      <c r="K151" s="42">
        <f t="shared" si="29"/>
        <v>458.21947692463016</v>
      </c>
      <c r="L151" s="42">
        <f t="shared" si="30"/>
        <v>2058.6401872101737</v>
      </c>
      <c r="M151" s="42">
        <f t="shared" si="31"/>
        <v>2516.859664134804</v>
      </c>
      <c r="N151" s="42">
        <f t="shared" si="32"/>
        <v>458.36661481097354</v>
      </c>
      <c r="O151" s="42">
        <f t="shared" si="33"/>
        <v>2231.6238046601802</v>
      </c>
      <c r="P151" s="42">
        <f t="shared" si="34"/>
        <v>2689.9904194711539</v>
      </c>
      <c r="Q151" s="39">
        <f t="shared" si="35"/>
        <v>1.410850236186497</v>
      </c>
      <c r="R151" s="39">
        <f t="shared" si="36"/>
        <v>5.835166663561159</v>
      </c>
      <c r="S151" s="39">
        <f t="shared" si="37"/>
        <v>7.2460168997476559</v>
      </c>
    </row>
    <row r="152" spans="6:19">
      <c r="F152" s="47">
        <v>141</v>
      </c>
      <c r="G152" s="42">
        <f t="shared" si="38"/>
        <v>109.50324253998963</v>
      </c>
      <c r="H152" s="41">
        <f t="shared" si="26"/>
        <v>1.05116217231857E-3</v>
      </c>
      <c r="I152" s="49">
        <f t="shared" si="27"/>
        <v>1.2273912005748056</v>
      </c>
      <c r="J152" s="45">
        <f t="shared" si="28"/>
        <v>1.2284423627471242</v>
      </c>
      <c r="K152" s="42">
        <f t="shared" si="29"/>
        <v>459.11212702041968</v>
      </c>
      <c r="L152" s="42">
        <f t="shared" si="30"/>
        <v>2057.9895373271502</v>
      </c>
      <c r="M152" s="42">
        <f t="shared" si="31"/>
        <v>2517.10166434757</v>
      </c>
      <c r="N152" s="42">
        <f t="shared" si="32"/>
        <v>459.26034088671662</v>
      </c>
      <c r="O152" s="42">
        <f t="shared" si="33"/>
        <v>2231.0516966081982</v>
      </c>
      <c r="P152" s="42">
        <f t="shared" si="34"/>
        <v>2690.3120374949149</v>
      </c>
      <c r="Q152" s="39">
        <f t="shared" si="35"/>
        <v>1.4131837362495876</v>
      </c>
      <c r="R152" s="39">
        <f t="shared" si="36"/>
        <v>5.8304519755125481</v>
      </c>
      <c r="S152" s="39">
        <f t="shared" si="37"/>
        <v>7.2436357117621357</v>
      </c>
    </row>
    <row r="153" spans="6:19">
      <c r="F153" s="37">
        <v>142</v>
      </c>
      <c r="G153" s="42">
        <f t="shared" si="38"/>
        <v>109.7131510765056</v>
      </c>
      <c r="H153" s="41">
        <f t="shared" si="26"/>
        <v>1.0513386850529275E-3</v>
      </c>
      <c r="I153" s="49">
        <f t="shared" si="27"/>
        <v>1.219296933298448</v>
      </c>
      <c r="J153" s="45">
        <f t="shared" si="28"/>
        <v>1.220348271983501</v>
      </c>
      <c r="K153" s="42">
        <f t="shared" si="29"/>
        <v>459.99964712129173</v>
      </c>
      <c r="L153" s="42">
        <f t="shared" si="30"/>
        <v>2057.3424069910593</v>
      </c>
      <c r="M153" s="42">
        <f t="shared" si="31"/>
        <v>2517.342054112351</v>
      </c>
      <c r="N153" s="42">
        <f t="shared" si="32"/>
        <v>460.14893721456923</v>
      </c>
      <c r="O153" s="42">
        <f t="shared" si="33"/>
        <v>2230.4825715194384</v>
      </c>
      <c r="P153" s="42">
        <f t="shared" si="34"/>
        <v>2690.6315087340076</v>
      </c>
      <c r="Q153" s="39">
        <f t="shared" si="35"/>
        <v>1.4155025503315697</v>
      </c>
      <c r="R153" s="39">
        <f t="shared" si="36"/>
        <v>5.8257689666970993</v>
      </c>
      <c r="S153" s="39">
        <f t="shared" si="37"/>
        <v>7.241271517028669</v>
      </c>
    </row>
    <row r="154" spans="6:19">
      <c r="F154" s="47">
        <v>143</v>
      </c>
      <c r="G154" s="42">
        <f t="shared" si="38"/>
        <v>109.92184738099786</v>
      </c>
      <c r="H154" s="41">
        <f t="shared" si="26"/>
        <v>1.0515144493722121E-3</v>
      </c>
      <c r="I154" s="49">
        <f t="shared" si="27"/>
        <v>1.2113121695956368</v>
      </c>
      <c r="J154" s="45">
        <f t="shared" si="28"/>
        <v>1.2123636840450089</v>
      </c>
      <c r="K154" s="42">
        <f t="shared" si="29"/>
        <v>460.88210351701508</v>
      </c>
      <c r="L154" s="42">
        <f t="shared" si="30"/>
        <v>2056.6987510725862</v>
      </c>
      <c r="M154" s="42">
        <f t="shared" si="31"/>
        <v>2517.5808545896011</v>
      </c>
      <c r="N154" s="42">
        <f t="shared" si="32"/>
        <v>461.03247008327531</v>
      </c>
      <c r="O154" s="42">
        <f t="shared" si="33"/>
        <v>2229.9163913247621</v>
      </c>
      <c r="P154" s="42">
        <f t="shared" si="34"/>
        <v>2690.9488614080374</v>
      </c>
      <c r="Q154" s="39">
        <f t="shared" si="35"/>
        <v>1.4178068750141657</v>
      </c>
      <c r="R154" s="39">
        <f t="shared" si="36"/>
        <v>5.8211171991421455</v>
      </c>
      <c r="S154" s="39">
        <f t="shared" si="37"/>
        <v>7.2389240741563112</v>
      </c>
    </row>
    <row r="155" spans="6:19">
      <c r="F155" s="37">
        <v>144</v>
      </c>
      <c r="G155" s="42">
        <f t="shared" si="38"/>
        <v>110.1293470271587</v>
      </c>
      <c r="H155" s="41">
        <f t="shared" si="26"/>
        <v>1.0516894738332758E-3</v>
      </c>
      <c r="I155" s="49">
        <f t="shared" si="27"/>
        <v>1.2034346761897918</v>
      </c>
      <c r="J155" s="45">
        <f t="shared" si="28"/>
        <v>1.2044863656636251</v>
      </c>
      <c r="K155" s="42">
        <f t="shared" si="29"/>
        <v>461.75956118060151</v>
      </c>
      <c r="L155" s="42">
        <f t="shared" si="30"/>
        <v>2056.0585253359363</v>
      </c>
      <c r="M155" s="42">
        <f t="shared" si="31"/>
        <v>2517.8180865165377</v>
      </c>
      <c r="N155" s="42">
        <f t="shared" si="32"/>
        <v>461.91100446483352</v>
      </c>
      <c r="O155" s="42">
        <f t="shared" si="33"/>
        <v>2229.3531187072663</v>
      </c>
      <c r="P155" s="42">
        <f t="shared" si="34"/>
        <v>2691.2641231721</v>
      </c>
      <c r="Q155" s="39">
        <f t="shared" si="35"/>
        <v>1.4200969028881005</v>
      </c>
      <c r="R155" s="39">
        <f t="shared" si="36"/>
        <v>5.8164962439538668</v>
      </c>
      <c r="S155" s="39">
        <f t="shared" si="37"/>
        <v>7.2365931468419671</v>
      </c>
    </row>
    <row r="156" spans="6:19">
      <c r="F156" s="47">
        <v>145</v>
      </c>
      <c r="G156" s="42">
        <f t="shared" si="38"/>
        <v>110.3356652813344</v>
      </c>
      <c r="H156" s="41">
        <f t="shared" si="26"/>
        <v>1.0518637668375996E-3</v>
      </c>
      <c r="I156" s="49">
        <f t="shared" si="27"/>
        <v>1.19566228046373</v>
      </c>
      <c r="J156" s="45">
        <f t="shared" si="28"/>
        <v>1.1967141442305675</v>
      </c>
      <c r="K156" s="42">
        <f t="shared" si="29"/>
        <v>462.63208380345156</v>
      </c>
      <c r="L156" s="42">
        <f t="shared" si="30"/>
        <v>2055.4216864150235</v>
      </c>
      <c r="M156" s="42">
        <f t="shared" si="31"/>
        <v>2518.0537702184752</v>
      </c>
      <c r="N156" s="42">
        <f t="shared" si="32"/>
        <v>462.78460404964306</v>
      </c>
      <c r="O156" s="42">
        <f t="shared" si="33"/>
        <v>2228.792717082265</v>
      </c>
      <c r="P156" s="42">
        <f t="shared" si="34"/>
        <v>2691.5773211319079</v>
      </c>
      <c r="Q156" s="39">
        <f t="shared" si="35"/>
        <v>1.4223728226613046</v>
      </c>
      <c r="R156" s="39">
        <f t="shared" si="36"/>
        <v>5.8119056810673939</v>
      </c>
      <c r="S156" s="39">
        <f t="shared" si="37"/>
        <v>7.2342785037286985</v>
      </c>
    </row>
    <row r="157" spans="6:19">
      <c r="F157" s="37">
        <v>146</v>
      </c>
      <c r="G157" s="42">
        <f t="shared" si="38"/>
        <v>110.54081711067022</v>
      </c>
      <c r="H157" s="41">
        <f t="shared" si="26"/>
        <v>1.0520373366351475E-3</v>
      </c>
      <c r="I157" s="49">
        <f t="shared" si="27"/>
        <v>1.1879928684073473</v>
      </c>
      <c r="J157" s="45">
        <f t="shared" si="28"/>
        <v>1.1890449057439825</v>
      </c>
      <c r="K157" s="42">
        <f t="shared" si="29"/>
        <v>463.49973382930511</v>
      </c>
      <c r="L157" s="42">
        <f t="shared" si="30"/>
        <v>2054.7881917904874</v>
      </c>
      <c r="M157" s="42">
        <f t="shared" si="31"/>
        <v>2518.2879256197925</v>
      </c>
      <c r="N157" s="42">
        <f t="shared" si="32"/>
        <v>463.65333128045376</v>
      </c>
      <c r="O157" s="42">
        <f t="shared" si="33"/>
        <v>2228.2351505779602</v>
      </c>
      <c r="P157" s="42">
        <f t="shared" si="34"/>
        <v>2691.8884818584138</v>
      </c>
      <c r="Q157" s="39">
        <f t="shared" si="35"/>
        <v>1.4246348192634049</v>
      </c>
      <c r="R157" s="39">
        <f t="shared" si="36"/>
        <v>5.8073450990055493</v>
      </c>
      <c r="S157" s="39">
        <f t="shared" si="37"/>
        <v>7.2319799182689541</v>
      </c>
    </row>
    <row r="158" spans="6:19">
      <c r="F158" s="47">
        <v>147</v>
      </c>
      <c r="G158" s="42">
        <f t="shared" si="38"/>
        <v>110.7448171909906</v>
      </c>
      <c r="H158" s="41">
        <f t="shared" si="26"/>
        <v>1.0522101913281027E-3</v>
      </c>
      <c r="I158" s="49">
        <f t="shared" si="27"/>
        <v>1.1804243826482597</v>
      </c>
      <c r="J158" s="45">
        <f t="shared" si="28"/>
        <v>1.1814765928395878</v>
      </c>
      <c r="K158" s="42">
        <f t="shared" si="29"/>
        <v>464.36257248710046</v>
      </c>
      <c r="L158" s="42">
        <f t="shared" si="30"/>
        <v>2054.1579997674294</v>
      </c>
      <c r="M158" s="42">
        <f t="shared" si="31"/>
        <v>2518.5205722545297</v>
      </c>
      <c r="N158" s="42">
        <f t="shared" si="32"/>
        <v>464.51724738522574</v>
      </c>
      <c r="O158" s="42">
        <f t="shared" si="33"/>
        <v>2227.6803840167236</v>
      </c>
      <c r="P158" s="42">
        <f t="shared" si="34"/>
        <v>2692.1976314019494</v>
      </c>
      <c r="Q158" s="39">
        <f t="shared" si="35"/>
        <v>1.4268830739468006</v>
      </c>
      <c r="R158" s="39">
        <f t="shared" si="36"/>
        <v>5.8028140946456777</v>
      </c>
      <c r="S158" s="39">
        <f t="shared" si="37"/>
        <v>7.2296971685924785</v>
      </c>
    </row>
    <row r="159" spans="6:19">
      <c r="F159" s="37">
        <v>148</v>
      </c>
      <c r="G159" s="42">
        <f t="shared" si="38"/>
        <v>110.94767991441188</v>
      </c>
      <c r="H159" s="41">
        <f t="shared" si="26"/>
        <v>1.0523823388744805E-3</v>
      </c>
      <c r="I159" s="49">
        <f t="shared" si="27"/>
        <v>1.1729548205614655</v>
      </c>
      <c r="J159" s="45">
        <f t="shared" si="28"/>
        <v>1.1740072029003399</v>
      </c>
      <c r="K159" s="42">
        <f t="shared" si="29"/>
        <v>465.22065982270982</v>
      </c>
      <c r="L159" s="42">
        <f t="shared" si="30"/>
        <v>2053.5310694539357</v>
      </c>
      <c r="M159" s="42">
        <f t="shared" si="31"/>
        <v>2518.7517292766456</v>
      </c>
      <c r="N159" s="42">
        <f t="shared" si="32"/>
        <v>465.37641240886319</v>
      </c>
      <c r="O159" s="42">
        <f t="shared" si="33"/>
        <v>2227.1283828970336</v>
      </c>
      <c r="P159" s="42">
        <f t="shared" si="34"/>
        <v>2692.5047953058966</v>
      </c>
      <c r="Q159" s="39">
        <f t="shared" si="35"/>
        <v>1.4291177643842501</v>
      </c>
      <c r="R159" s="39">
        <f t="shared" si="36"/>
        <v>5.7983122729944672</v>
      </c>
      <c r="S159" s="39">
        <f t="shared" si="37"/>
        <v>7.227430037378717</v>
      </c>
    </row>
    <row r="160" spans="6:19">
      <c r="F160" s="47">
        <v>149</v>
      </c>
      <c r="G160" s="42">
        <f t="shared" si="38"/>
        <v>111.14941939671218</v>
      </c>
      <c r="H160" s="41">
        <f t="shared" si="26"/>
        <v>1.0525537870916331E-3</v>
      </c>
      <c r="I160" s="49">
        <f t="shared" si="27"/>
        <v>1.1655822324543974</v>
      </c>
      <c r="J160" s="45">
        <f t="shared" si="28"/>
        <v>1.166634786241489</v>
      </c>
      <c r="K160" s="42">
        <f t="shared" si="29"/>
        <v>466.07405472967059</v>
      </c>
      <c r="L160" s="42">
        <f t="shared" si="30"/>
        <v>2052.907360740242</v>
      </c>
      <c r="M160" s="42">
        <f t="shared" si="31"/>
        <v>2518.9814154699125</v>
      </c>
      <c r="N160" s="42">
        <f t="shared" si="32"/>
        <v>466.23088524394723</v>
      </c>
      <c r="O160" s="42">
        <f t="shared" si="33"/>
        <v>2226.5791133759467</v>
      </c>
      <c r="P160" s="42">
        <f t="shared" si="34"/>
        <v>2692.809998619894</v>
      </c>
      <c r="Q160" s="39">
        <f t="shared" si="35"/>
        <v>1.4313390647633386</v>
      </c>
      <c r="R160" s="39">
        <f t="shared" si="36"/>
        <v>5.7938392469701885</v>
      </c>
      <c r="S160" s="39">
        <f t="shared" si="37"/>
        <v>7.2251783117335275</v>
      </c>
    </row>
    <row r="161" spans="6:19">
      <c r="F161" s="37">
        <v>150</v>
      </c>
      <c r="G161" s="42">
        <f t="shared" si="38"/>
        <v>111.35004948446078</v>
      </c>
      <c r="H161" s="41">
        <f t="shared" si="26"/>
        <v>1.0527245436596495E-3</v>
      </c>
      <c r="I161" s="49">
        <f t="shared" si="27"/>
        <v>1.1583047198238503</v>
      </c>
      <c r="J161" s="45">
        <f t="shared" si="28"/>
        <v>1.1593574443675099</v>
      </c>
      <c r="K161" s="42">
        <f t="shared" si="29"/>
        <v>466.9228149789032</v>
      </c>
      <c r="L161" s="42">
        <f t="shared" si="30"/>
        <v>2052.2868342786192</v>
      </c>
      <c r="M161" s="42">
        <f t="shared" si="31"/>
        <v>2519.2096492575224</v>
      </c>
      <c r="N161" s="42">
        <f t="shared" si="32"/>
        <v>467.08072366045218</v>
      </c>
      <c r="O161" s="42">
        <f t="shared" si="33"/>
        <v>2226.0325422521964</v>
      </c>
      <c r="P161" s="42">
        <f t="shared" si="34"/>
        <v>2693.1132659126488</v>
      </c>
      <c r="Q161" s="39">
        <f t="shared" si="35"/>
        <v>1.4335471458777675</v>
      </c>
      <c r="R161" s="39">
        <f t="shared" si="36"/>
        <v>5.789394637192296</v>
      </c>
      <c r="S161" s="39">
        <f t="shared" si="37"/>
        <v>7.2229417830700635</v>
      </c>
    </row>
    <row r="162" spans="6:19">
      <c r="F162" s="47">
        <v>151</v>
      </c>
      <c r="G162" s="42">
        <f t="shared" si="38"/>
        <v>111.54958376191246</v>
      </c>
      <c r="H162" s="41">
        <f t="shared" si="26"/>
        <v>1.0528946161246452E-3</v>
      </c>
      <c r="I162" s="49">
        <f t="shared" si="27"/>
        <v>1.1511204336814662</v>
      </c>
      <c r="J162" s="45">
        <f t="shared" si="28"/>
        <v>1.1521733282975908</v>
      </c>
      <c r="K162" s="42">
        <f t="shared" si="29"/>
        <v>467.76699724745839</v>
      </c>
      <c r="L162" s="42">
        <f t="shared" si="30"/>
        <v>2051.6694514638966</v>
      </c>
      <c r="M162" s="42">
        <f t="shared" si="31"/>
        <v>2519.4364487113548</v>
      </c>
      <c r="N162" s="42">
        <f t="shared" si="32"/>
        <v>467.92598433449325</v>
      </c>
      <c r="O162" s="42">
        <f t="shared" si="33"/>
        <v>2225.4886369497972</v>
      </c>
      <c r="P162" s="42">
        <f t="shared" si="34"/>
        <v>2693.4146212842907</v>
      </c>
      <c r="Q162" s="39">
        <f t="shared" si="35"/>
        <v>1.4357421752156574</v>
      </c>
      <c r="R162" s="39">
        <f t="shared" si="36"/>
        <v>5.7849780717779371</v>
      </c>
      <c r="S162" s="39">
        <f t="shared" si="37"/>
        <v>7.2207202469935945</v>
      </c>
    </row>
    <row r="163" spans="6:19">
      <c r="F163" s="37">
        <v>152</v>
      </c>
      <c r="G163" s="42">
        <f t="shared" si="38"/>
        <v>111.74803555768671</v>
      </c>
      <c r="H163" s="41">
        <f t="shared" si="26"/>
        <v>1.0530640119019591E-3</v>
      </c>
      <c r="I163" s="49">
        <f t="shared" si="27"/>
        <v>1.1440275729446856</v>
      </c>
      <c r="J163" s="45">
        <f t="shared" si="28"/>
        <v>1.1450806369565876</v>
      </c>
      <c r="K163" s="42">
        <f t="shared" si="29"/>
        <v>468.60665714636502</v>
      </c>
      <c r="L163" s="42">
        <f t="shared" si="30"/>
        <v>2051.0551744145951</v>
      </c>
      <c r="M163" s="42">
        <f t="shared" si="31"/>
        <v>2519.6618315609599</v>
      </c>
      <c r="N163" s="42">
        <f t="shared" si="32"/>
        <v>468.76672287617413</v>
      </c>
      <c r="O163" s="42">
        <f t="shared" si="33"/>
        <v>2224.947365502187</v>
      </c>
      <c r="P163" s="42">
        <f t="shared" si="34"/>
        <v>2693.7140883783613</v>
      </c>
      <c r="Q163" s="39">
        <f t="shared" si="35"/>
        <v>1.4379243170450304</v>
      </c>
      <c r="R163" s="39">
        <f t="shared" si="36"/>
        <v>5.7805891861451411</v>
      </c>
      <c r="S163" s="39">
        <f t="shared" si="37"/>
        <v>7.218513503190171</v>
      </c>
    </row>
    <row r="164" spans="6:19">
      <c r="F164" s="47">
        <v>153</v>
      </c>
      <c r="G164" s="42">
        <f t="shared" si="38"/>
        <v>111.94541795123212</v>
      </c>
      <c r="H164" s="41">
        <f t="shared" si="26"/>
        <v>1.0532327382792468E-3</v>
      </c>
      <c r="I164" s="49">
        <f t="shared" si="27"/>
        <v>1.1370243828901625</v>
      </c>
      <c r="J164" s="45">
        <f t="shared" si="28"/>
        <v>1.1380776156284418</v>
      </c>
      <c r="K164" s="42">
        <f t="shared" si="29"/>
        <v>469.44184924757906</v>
      </c>
      <c r="L164" s="42">
        <f t="shared" si="30"/>
        <v>2050.4439659546724</v>
      </c>
      <c r="M164" s="42">
        <f t="shared" si="31"/>
        <v>2519.8858152022513</v>
      </c>
      <c r="N164" s="42">
        <f t="shared" si="32"/>
        <v>469.6029938565357</v>
      </c>
      <c r="O164" s="42">
        <f t="shared" si="33"/>
        <v>2224.408696536867</v>
      </c>
      <c r="P164" s="42">
        <f t="shared" si="34"/>
        <v>2694.0116903934027</v>
      </c>
      <c r="Q164" s="39">
        <f t="shared" si="35"/>
        <v>1.4400937324965069</v>
      </c>
      <c r="R164" s="39">
        <f t="shared" si="36"/>
        <v>5.7762276228224518</v>
      </c>
      <c r="S164" s="39">
        <f t="shared" si="37"/>
        <v>7.2163213553189589</v>
      </c>
    </row>
    <row r="165" spans="6:19">
      <c r="F165" s="37">
        <v>154</v>
      </c>
      <c r="G165" s="42">
        <f t="shared" si="38"/>
        <v>112.14174377908307</v>
      </c>
      <c r="H165" s="41">
        <f t="shared" si="26"/>
        <v>1.0534008024194875E-3</v>
      </c>
      <c r="I165" s="49">
        <f t="shared" si="27"/>
        <v>1.1301091536668331</v>
      </c>
      <c r="J165" s="45">
        <f t="shared" si="28"/>
        <v>1.1311625544692525</v>
      </c>
      <c r="K165" s="42">
        <f t="shared" si="29"/>
        <v>470.27262711007177</v>
      </c>
      <c r="L165" s="42">
        <f t="shared" si="30"/>
        <v>2049.8357895958461</v>
      </c>
      <c r="M165" s="42">
        <f t="shared" si="31"/>
        <v>2520.108416705918</v>
      </c>
      <c r="N165" s="42">
        <f t="shared" si="32"/>
        <v>470.43485083364436</v>
      </c>
      <c r="O165" s="42">
        <f t="shared" si="33"/>
        <v>2223.8725992605387</v>
      </c>
      <c r="P165" s="42">
        <f t="shared" si="34"/>
        <v>2694.307450094183</v>
      </c>
      <c r="Q165" s="39">
        <f t="shared" si="35"/>
        <v>1.4422505796433351</v>
      </c>
      <c r="R165" s="39">
        <f t="shared" si="36"/>
        <v>5.7718930312647316</v>
      </c>
      <c r="S165" s="39">
        <f t="shared" si="37"/>
        <v>7.2141436109080663</v>
      </c>
    </row>
    <row r="166" spans="6:19">
      <c r="F166" s="47">
        <v>155</v>
      </c>
      <c r="G166" s="42">
        <f t="shared" si="38"/>
        <v>112.33702564092511</v>
      </c>
      <c r="H166" s="41">
        <f t="shared" si="26"/>
        <v>1.053568211363899E-3</v>
      </c>
      <c r="I166" s="49">
        <f t="shared" si="27"/>
        <v>1.1232802188659818</v>
      </c>
      <c r="J166" s="45">
        <f t="shared" si="28"/>
        <v>1.1243337870773458</v>
      </c>
      <c r="K166" s="42">
        <f t="shared" si="29"/>
        <v>471.0990433051133</v>
      </c>
      <c r="L166" s="42">
        <f t="shared" si="30"/>
        <v>2049.2306095204708</v>
      </c>
      <c r="M166" s="42">
        <f t="shared" si="31"/>
        <v>2520.3296528255842</v>
      </c>
      <c r="N166" s="42">
        <f t="shared" si="32"/>
        <v>471.26234637787474</v>
      </c>
      <c r="O166" s="42">
        <f t="shared" si="33"/>
        <v>2223.3390434446983</v>
      </c>
      <c r="P166" s="42">
        <f t="shared" si="34"/>
        <v>2694.6013898225729</v>
      </c>
      <c r="Q166" s="39">
        <f t="shared" si="35"/>
        <v>1.4443950135789072</v>
      </c>
      <c r="R166" s="39">
        <f t="shared" si="36"/>
        <v>5.7675850676748963</v>
      </c>
      <c r="S166" s="39">
        <f t="shared" si="37"/>
        <v>7.2119800812538033</v>
      </c>
    </row>
    <row r="167" spans="6:19">
      <c r="F167" s="37">
        <v>156</v>
      </c>
      <c r="G167" s="42">
        <f t="shared" si="38"/>
        <v>112.53127590546495</v>
      </c>
      <c r="H167" s="41">
        <f t="shared" si="26"/>
        <v>1.0537349720347636E-3</v>
      </c>
      <c r="I167" s="49">
        <f t="shared" si="27"/>
        <v>1.1165359541457467</v>
      </c>
      <c r="J167" s="45">
        <f t="shared" si="28"/>
        <v>1.1175896891177814</v>
      </c>
      <c r="K167" s="42">
        <f t="shared" si="29"/>
        <v>471.92114944075252</v>
      </c>
      <c r="L167" s="42">
        <f t="shared" si="30"/>
        <v>2048.6283905649425</v>
      </c>
      <c r="M167" s="42">
        <f t="shared" si="31"/>
        <v>2520.5495400056952</v>
      </c>
      <c r="N167" s="42">
        <f t="shared" si="32"/>
        <v>472.08553209638995</v>
      </c>
      <c r="O167" s="42">
        <f t="shared" si="33"/>
        <v>2222.8079994116788</v>
      </c>
      <c r="P167" s="42">
        <f t="shared" si="34"/>
        <v>2694.8935315080689</v>
      </c>
      <c r="Q167" s="39">
        <f t="shared" si="35"/>
        <v>1.446527186491799</v>
      </c>
      <c r="R167" s="39">
        <f t="shared" si="36"/>
        <v>5.7633033948313521</v>
      </c>
      <c r="S167" s="39">
        <f t="shared" si="37"/>
        <v>7.2098305813231507</v>
      </c>
    </row>
    <row r="168" spans="6:19">
      <c r="F168" s="47">
        <v>157</v>
      </c>
      <c r="G168" s="42">
        <f t="shared" si="38"/>
        <v>112.72450671612376</v>
      </c>
      <c r="H168" s="41">
        <f t="shared" si="26"/>
        <v>1.0539010912381762E-3</v>
      </c>
      <c r="I168" s="49">
        <f t="shared" si="27"/>
        <v>1.109874775907683</v>
      </c>
      <c r="J168" s="45">
        <f t="shared" si="28"/>
        <v>1.1109286769989213</v>
      </c>
      <c r="K168" s="42">
        <f t="shared" si="29"/>
        <v>472.73899618554856</v>
      </c>
      <c r="L168" s="42">
        <f t="shared" si="30"/>
        <v>2048.0290982036222</v>
      </c>
      <c r="M168" s="42">
        <f t="shared" si="31"/>
        <v>2520.768094389171</v>
      </c>
      <c r="N168" s="42">
        <f t="shared" si="32"/>
        <v>472.90445865687298</v>
      </c>
      <c r="O168" s="42">
        <f t="shared" si="33"/>
        <v>2222.2794380211285</v>
      </c>
      <c r="P168" s="42">
        <f t="shared" si="34"/>
        <v>2695.1838966780015</v>
      </c>
      <c r="Q168" s="39">
        <f t="shared" si="35"/>
        <v>1.4486472477384691</v>
      </c>
      <c r="R168" s="39">
        <f t="shared" si="36"/>
        <v>5.7590476819209151</v>
      </c>
      <c r="S168" s="39">
        <f t="shared" si="37"/>
        <v>7.2076949296593842</v>
      </c>
    </row>
    <row r="169" spans="6:19">
      <c r="F169" s="37">
        <v>158</v>
      </c>
      <c r="G169" s="42">
        <f t="shared" si="38"/>
        <v>112.91672999655032</v>
      </c>
      <c r="H169" s="41">
        <f t="shared" si="26"/>
        <v>1.05406657566671E-3</v>
      </c>
      <c r="I169" s="49">
        <f t="shared" si="27"/>
        <v>1.1032951400230679</v>
      </c>
      <c r="J169" s="45">
        <f t="shared" si="28"/>
        <v>1.1043492065987346</v>
      </c>
      <c r="K169" s="42">
        <f t="shared" si="29"/>
        <v>473.55263329156071</v>
      </c>
      <c r="L169" s="42">
        <f t="shared" si="30"/>
        <v>2047.4326985332627</v>
      </c>
      <c r="M169" s="42">
        <f t="shared" si="31"/>
        <v>2520.9853318248233</v>
      </c>
      <c r="N169" s="42">
        <f t="shared" si="32"/>
        <v>473.71917581051605</v>
      </c>
      <c r="O169" s="42">
        <f t="shared" si="33"/>
        <v>2221.7533306569071</v>
      </c>
      <c r="P169" s="42">
        <f t="shared" si="34"/>
        <v>2695.472506467423</v>
      </c>
      <c r="Q169" s="39">
        <f t="shared" si="35"/>
        <v>1.4507553439136736</v>
      </c>
      <c r="R169" s="39">
        <f t="shared" si="36"/>
        <v>5.7548176043770471</v>
      </c>
      <c r="S169" s="39">
        <f t="shared" si="37"/>
        <v>7.2055729482907207</v>
      </c>
    </row>
    <row r="170" spans="6:19">
      <c r="F170" s="47">
        <v>159</v>
      </c>
      <c r="G170" s="42">
        <f t="shared" si="38"/>
        <v>113.10795745596664</v>
      </c>
      <c r="H170" s="41">
        <f t="shared" si="26"/>
        <v>1.0542314319020001E-3</v>
      </c>
      <c r="I170" s="49">
        <f t="shared" si="27"/>
        <v>1.0967955406067991</v>
      </c>
      <c r="J170" s="45">
        <f t="shared" si="28"/>
        <v>1.097849772038701</v>
      </c>
      <c r="K170" s="42">
        <f t="shared" si="29"/>
        <v>474.36210961663062</v>
      </c>
      <c r="L170" s="42">
        <f t="shared" si="30"/>
        <v>2046.8391582578997</v>
      </c>
      <c r="M170" s="42">
        <f t="shared" si="31"/>
        <v>2521.2012678745305</v>
      </c>
      <c r="N170" s="42">
        <f t="shared" si="32"/>
        <v>474.529732414303</v>
      </c>
      <c r="O170" s="42">
        <f t="shared" si="33"/>
        <v>2221.2296492143805</v>
      </c>
      <c r="P170" s="42">
        <f t="shared" si="34"/>
        <v>2695.7593816286835</v>
      </c>
      <c r="Q170" s="39">
        <f t="shared" si="35"/>
        <v>1.4528516189186778</v>
      </c>
      <c r="R170" s="39">
        <f t="shared" si="36"/>
        <v>5.7506128437231343</v>
      </c>
      <c r="S170" s="39">
        <f t="shared" si="37"/>
        <v>7.2034644626418123</v>
      </c>
    </row>
    <row r="171" spans="6:19">
      <c r="F171" s="139">
        <v>160</v>
      </c>
      <c r="G171" s="144">
        <f t="shared" si="38"/>
        <v>113.29820059435326</v>
      </c>
      <c r="H171" s="141">
        <f t="shared" si="26"/>
        <v>1.0543956664172645E-3</v>
      </c>
      <c r="I171" s="142">
        <f t="shared" si="27"/>
        <v>1.09037450883682</v>
      </c>
      <c r="J171" s="143">
        <f t="shared" si="28"/>
        <v>1.0914289045032373</v>
      </c>
      <c r="K171" s="144">
        <f t="shared" si="29"/>
        <v>475.16747314600786</v>
      </c>
      <c r="L171" s="144">
        <f t="shared" si="30"/>
        <v>2046.248444674201</v>
      </c>
      <c r="M171" s="144">
        <f t="shared" si="31"/>
        <v>2521.415917820209</v>
      </c>
      <c r="N171" s="144">
        <f t="shared" si="32"/>
        <v>475.33617645263462</v>
      </c>
      <c r="O171" s="144">
        <f t="shared" si="33"/>
        <v>2220.7083660880926</v>
      </c>
      <c r="P171" s="144">
        <f t="shared" si="34"/>
        <v>2696.044542540727</v>
      </c>
      <c r="Q171" s="140">
        <f t="shared" si="35"/>
        <v>1.45493621402743</v>
      </c>
      <c r="R171" s="140">
        <f t="shared" si="36"/>
        <v>5.7464330874206517</v>
      </c>
      <c r="S171" s="140">
        <f t="shared" si="37"/>
        <v>7.2013693014480813</v>
      </c>
    </row>
    <row r="172" spans="6:19">
      <c r="F172" s="37"/>
      <c r="G172" s="42"/>
      <c r="H172" s="41"/>
      <c r="I172" s="49"/>
      <c r="J172" s="45"/>
      <c r="K172" s="42"/>
      <c r="L172" s="42"/>
      <c r="M172" s="42"/>
      <c r="N172" s="42"/>
      <c r="O172" s="42"/>
      <c r="P172" s="42"/>
      <c r="Q172" s="39"/>
      <c r="R172" s="39"/>
      <c r="S172" s="39"/>
    </row>
    <row r="173" spans="6:19">
      <c r="F173" s="37"/>
      <c r="G173" s="42"/>
      <c r="H173" s="41"/>
      <c r="I173" s="49"/>
      <c r="J173" s="45"/>
      <c r="K173" s="42"/>
      <c r="L173" s="42"/>
      <c r="M173" s="42"/>
      <c r="N173" s="42"/>
      <c r="O173" s="42"/>
      <c r="P173" s="42"/>
      <c r="Q173" s="39"/>
      <c r="R173" s="39"/>
      <c r="S173" s="39"/>
    </row>
    <row r="174" spans="6:19" ht="15">
      <c r="F174" s="51"/>
      <c r="G174" s="52"/>
      <c r="H174" s="305" t="s">
        <v>252</v>
      </c>
      <c r="I174" s="306"/>
      <c r="J174" s="307"/>
      <c r="K174" s="305" t="s">
        <v>253</v>
      </c>
      <c r="L174" s="306"/>
      <c r="M174" s="307"/>
      <c r="N174" s="305" t="s">
        <v>254</v>
      </c>
      <c r="O174" s="306"/>
      <c r="P174" s="307"/>
      <c r="Q174" s="305" t="s">
        <v>259</v>
      </c>
      <c r="R174" s="306"/>
      <c r="S174" s="307"/>
    </row>
    <row r="175" spans="6:19" ht="53.5" thickBot="1">
      <c r="F175" s="50" t="s">
        <v>271</v>
      </c>
      <c r="G175" s="50" t="s">
        <v>270</v>
      </c>
      <c r="H175" s="54" t="s">
        <v>245</v>
      </c>
      <c r="I175" s="50" t="s">
        <v>267</v>
      </c>
      <c r="J175" s="53" t="s">
        <v>246</v>
      </c>
      <c r="K175" s="54" t="s">
        <v>248</v>
      </c>
      <c r="L175" s="50" t="s">
        <v>250</v>
      </c>
      <c r="M175" s="53" t="s">
        <v>249</v>
      </c>
      <c r="N175" s="54" t="s">
        <v>255</v>
      </c>
      <c r="O175" s="50" t="s">
        <v>256</v>
      </c>
      <c r="P175" s="53" t="s">
        <v>257</v>
      </c>
      <c r="Q175" s="54" t="s">
        <v>260</v>
      </c>
      <c r="R175" s="50" t="s">
        <v>261</v>
      </c>
      <c r="S175" s="53" t="s">
        <v>262</v>
      </c>
    </row>
    <row r="176" spans="6:19" ht="13" thickTop="1">
      <c r="F176" s="47">
        <v>161</v>
      </c>
      <c r="G176" s="42">
        <f t="shared" si="38"/>
        <v>113.48747070747356</v>
      </c>
      <c r="H176" s="41">
        <f t="shared" si="26"/>
        <v>1.0545592855797392E-3</v>
      </c>
      <c r="I176" s="49">
        <f t="shared" si="27"/>
        <v>1.084030611817089</v>
      </c>
      <c r="J176" s="45">
        <f t="shared" si="28"/>
        <v>1.0850851711026688</v>
      </c>
      <c r="K176" s="42">
        <f t="shared" si="29"/>
        <v>475.96877101329085</v>
      </c>
      <c r="L176" s="42">
        <f t="shared" si="30"/>
        <v>2045.6605256572775</v>
      </c>
      <c r="M176" s="42">
        <f t="shared" si="31"/>
        <v>2521.6292966705682</v>
      </c>
      <c r="N176" s="42">
        <f t="shared" si="32"/>
        <v>476.13855505826916</v>
      </c>
      <c r="O176" s="42">
        <f t="shared" si="33"/>
        <v>2220.189454159829</v>
      </c>
      <c r="P176" s="42">
        <f t="shared" si="34"/>
        <v>2696.328009218098</v>
      </c>
      <c r="Q176" s="39">
        <f t="shared" si="35"/>
        <v>1.4570092679506272</v>
      </c>
      <c r="R176" s="39">
        <f t="shared" si="36"/>
        <v>5.7422780287220752</v>
      </c>
      <c r="S176" s="39">
        <f t="shared" si="37"/>
        <v>7.1992872966727024</v>
      </c>
    </row>
    <row r="177" spans="6:19">
      <c r="F177" s="37">
        <v>162</v>
      </c>
      <c r="G177" s="42">
        <f t="shared" si="38"/>
        <v>113.67577889174868</v>
      </c>
      <c r="H177" s="41">
        <f t="shared" si="26"/>
        <v>1.0547222956530503E-3</v>
      </c>
      <c r="I177" s="49">
        <f t="shared" si="27"/>
        <v>1.0777624514822512</v>
      </c>
      <c r="J177" s="45">
        <f t="shared" si="28"/>
        <v>1.0788171737779042</v>
      </c>
      <c r="K177" s="42">
        <f t="shared" si="29"/>
        <v>476.76604952075792</v>
      </c>
      <c r="L177" s="42">
        <f t="shared" si="30"/>
        <v>2045.0753696468978</v>
      </c>
      <c r="M177" s="42">
        <f t="shared" si="31"/>
        <v>2521.8414191676557</v>
      </c>
      <c r="N177" s="42">
        <f t="shared" si="32"/>
        <v>476.93691453265376</v>
      </c>
      <c r="O177" s="42">
        <f t="shared" si="33"/>
        <v>2219.6728867870229</v>
      </c>
      <c r="P177" s="42">
        <f t="shared" si="34"/>
        <v>2696.6098013196765</v>
      </c>
      <c r="Q177" s="39">
        <f t="shared" si="35"/>
        <v>1.4590709168978793</v>
      </c>
      <c r="R177" s="39">
        <f t="shared" si="36"/>
        <v>5.7381473665283069</v>
      </c>
      <c r="S177" s="39">
        <f t="shared" si="37"/>
        <v>7.197218283426186</v>
      </c>
    </row>
    <row r="178" spans="6:19">
      <c r="F178" s="47">
        <v>163</v>
      </c>
      <c r="G178" s="42">
        <f t="shared" si="38"/>
        <v>113.86313604898726</v>
      </c>
      <c r="H178" s="41">
        <f t="shared" si="26"/>
        <v>1.054884702799522E-3</v>
      </c>
      <c r="I178" s="49">
        <f t="shared" si="27"/>
        <v>1.0715686635422232</v>
      </c>
      <c r="J178" s="45">
        <f t="shared" si="28"/>
        <v>1.0726235482450228</v>
      </c>
      <c r="K178" s="42">
        <f t="shared" si="29"/>
        <v>477.55935415908397</v>
      </c>
      <c r="L178" s="42">
        <f t="shared" si="30"/>
        <v>2044.4929456341304</v>
      </c>
      <c r="M178" s="42">
        <f t="shared" si="31"/>
        <v>2522.0522997932144</v>
      </c>
      <c r="N178" s="42">
        <f t="shared" si="32"/>
        <v>477.73130036564027</v>
      </c>
      <c r="O178" s="42">
        <f t="shared" si="33"/>
        <v>2219.1586377915123</v>
      </c>
      <c r="P178" s="42">
        <f t="shared" si="34"/>
        <v>2696.8899381571528</v>
      </c>
      <c r="Q178" s="39">
        <f t="shared" si="35"/>
        <v>1.4611212946379748</v>
      </c>
      <c r="R178" s="39">
        <f t="shared" si="36"/>
        <v>5.7340408052504559</v>
      </c>
      <c r="S178" s="39">
        <f t="shared" si="37"/>
        <v>7.1951620998884307</v>
      </c>
    </row>
    <row r="179" spans="6:19">
      <c r="F179" s="37">
        <v>164</v>
      </c>
      <c r="G179" s="42">
        <f t="shared" si="38"/>
        <v>114.04955289097387</v>
      </c>
      <c r="H179" s="41">
        <f t="shared" si="26"/>
        <v>1.0550465130824145E-3</v>
      </c>
      <c r="I179" s="49">
        <f t="shared" si="27"/>
        <v>1.065447916465007</v>
      </c>
      <c r="J179" s="45">
        <f t="shared" si="28"/>
        <v>1.0665029629780896</v>
      </c>
      <c r="K179" s="42">
        <f t="shared" si="29"/>
        <v>478.34872962647216</v>
      </c>
      <c r="L179" s="42">
        <f t="shared" si="30"/>
        <v>2043.9132231483673</v>
      </c>
      <c r="M179" s="42">
        <f t="shared" si="31"/>
        <v>2522.2619527748393</v>
      </c>
      <c r="N179" s="42">
        <f t="shared" si="32"/>
        <v>478.52175725461774</v>
      </c>
      <c r="O179" s="42">
        <f t="shared" si="33"/>
        <v>2218.6466814486284</v>
      </c>
      <c r="P179" s="42">
        <f t="shared" si="34"/>
        <v>2697.168438703246</v>
      </c>
      <c r="Q179" s="39">
        <f t="shared" si="35"/>
        <v>1.463160532557344</v>
      </c>
      <c r="R179" s="39">
        <f t="shared" si="36"/>
        <v>5.7299580546758246</v>
      </c>
      <c r="S179" s="39">
        <f t="shared" si="37"/>
        <v>7.1931185872331689</v>
      </c>
    </row>
    <row r="180" spans="6:19">
      <c r="F180" s="47">
        <v>165</v>
      </c>
      <c r="G180" s="42">
        <f t="shared" si="38"/>
        <v>114.23503994392229</v>
      </c>
      <c r="H180" s="41">
        <f t="shared" si="26"/>
        <v>1.0552077324680993E-3</v>
      </c>
      <c r="I180" s="49">
        <f t="shared" si="27"/>
        <v>1.059398910496121</v>
      </c>
      <c r="J180" s="45">
        <f t="shared" si="28"/>
        <v>1.0604541182285891</v>
      </c>
      <c r="K180" s="42">
        <f t="shared" si="29"/>
        <v>479.1342198472189</v>
      </c>
      <c r="L180" s="42">
        <f t="shared" si="30"/>
        <v>2043.3361722447517</v>
      </c>
      <c r="M180" s="42">
        <f t="shared" si="31"/>
        <v>2522.4703920919706</v>
      </c>
      <c r="N180" s="42">
        <f t="shared" si="32"/>
        <v>479.30832912307619</v>
      </c>
      <c r="O180" s="42">
        <f t="shared" si="33"/>
        <v>2218.1369924766113</v>
      </c>
      <c r="P180" s="42">
        <f t="shared" si="34"/>
        <v>2697.4453215996878</v>
      </c>
      <c r="Q180" s="39">
        <f t="shared" si="35"/>
        <v>1.4651887597167546</v>
      </c>
      <c r="R180" s="39">
        <f t="shared" si="36"/>
        <v>5.725898829838</v>
      </c>
      <c r="S180" s="39">
        <f t="shared" si="37"/>
        <v>7.1910875895547548</v>
      </c>
    </row>
    <row r="181" spans="6:19">
      <c r="F181" s="37">
        <v>166</v>
      </c>
      <c r="G181" s="42">
        <f t="shared" si="38"/>
        <v>114.41960755279808</v>
      </c>
      <c r="H181" s="41">
        <f t="shared" si="26"/>
        <v>1.0553683668281806E-3</v>
      </c>
      <c r="I181" s="49">
        <f t="shared" si="27"/>
        <v>1.0534203767131221</v>
      </c>
      <c r="J181" s="45">
        <f t="shared" si="28"/>
        <v>1.0544757450799502</v>
      </c>
      <c r="K181" s="42">
        <f t="shared" si="29"/>
        <v>479.91586798974254</v>
      </c>
      <c r="L181" s="42">
        <f t="shared" si="30"/>
        <v>2042.7617634919468</v>
      </c>
      <c r="M181" s="42">
        <f t="shared" si="31"/>
        <v>2522.6776314816893</v>
      </c>
      <c r="N181" s="42">
        <f t="shared" si="32"/>
        <v>480.09105913863596</v>
      </c>
      <c r="O181" s="42">
        <f t="shared" si="33"/>
        <v>2217.629546026325</v>
      </c>
      <c r="P181" s="42">
        <f t="shared" si="34"/>
        <v>2697.7206051649609</v>
      </c>
      <c r="Q181" s="39">
        <f t="shared" si="35"/>
        <v>1.4672061029063603</v>
      </c>
      <c r="R181" s="39">
        <f t="shared" si="36"/>
        <v>5.7218628508907727</v>
      </c>
      <c r="S181" s="39">
        <f t="shared" si="37"/>
        <v>7.1890689537971335</v>
      </c>
    </row>
    <row r="182" spans="6:19">
      <c r="F182" s="47">
        <v>167</v>
      </c>
      <c r="G182" s="42">
        <f t="shared" si="38"/>
        <v>114.60326588551334</v>
      </c>
      <c r="H182" s="41">
        <f t="shared" si="26"/>
        <v>1.055528421941547E-3</v>
      </c>
      <c r="I182" s="49">
        <f t="shared" si="27"/>
        <v>1.0475110761137489</v>
      </c>
      <c r="J182" s="45">
        <f t="shared" si="28"/>
        <v>1.0485666045356905</v>
      </c>
      <c r="K182" s="42">
        <f t="shared" si="29"/>
        <v>480.69371648406349</v>
      </c>
      <c r="L182" s="42">
        <f t="shared" si="30"/>
        <v>2042.1899679602882</v>
      </c>
      <c r="M182" s="42">
        <f t="shared" si="31"/>
        <v>2522.8836844443517</v>
      </c>
      <c r="N182" s="42">
        <f t="shared" si="32"/>
        <v>480.86998973052778</v>
      </c>
      <c r="O182" s="42">
        <f t="shared" si="33"/>
        <v>2217.1243176712842</v>
      </c>
      <c r="P182" s="42">
        <f t="shared" si="34"/>
        <v>2697.994307401812</v>
      </c>
      <c r="Q182" s="39">
        <f t="shared" si="35"/>
        <v>1.469212686699056</v>
      </c>
      <c r="R182" s="39">
        <f t="shared" si="36"/>
        <v>5.7178498429859026</v>
      </c>
      <c r="S182" s="39">
        <f t="shared" si="37"/>
        <v>7.1870625296849582</v>
      </c>
    </row>
    <row r="183" spans="6:19">
      <c r="F183" s="37">
        <v>168</v>
      </c>
      <c r="G183" s="42">
        <f t="shared" si="38"/>
        <v>114.78602493700328</v>
      </c>
      <c r="H183" s="41">
        <f t="shared" si="26"/>
        <v>1.0556879034963791E-3</v>
      </c>
      <c r="I183" s="49">
        <f t="shared" si="27"/>
        <v>1.0416697987363197</v>
      </c>
      <c r="J183" s="45">
        <f t="shared" si="28"/>
        <v>1.0427254866398161</v>
      </c>
      <c r="K183" s="42">
        <f t="shared" si="29"/>
        <v>481.4678070388095</v>
      </c>
      <c r="L183" s="42">
        <f t="shared" si="30"/>
        <v>2041.6207572102599</v>
      </c>
      <c r="M183" s="42">
        <f t="shared" si="31"/>
        <v>2523.0885642490693</v>
      </c>
      <c r="N183" s="42">
        <f t="shared" si="32"/>
        <v>481.64516260659695</v>
      </c>
      <c r="O183" s="42">
        <f t="shared" si="33"/>
        <v>2216.6212833979612</v>
      </c>
      <c r="P183" s="42">
        <f t="shared" si="34"/>
        <v>2698.266446004558</v>
      </c>
      <c r="Q183" s="39">
        <f t="shared" si="35"/>
        <v>1.4712086335023502</v>
      </c>
      <c r="R183" s="39">
        <f t="shared" si="36"/>
        <v>5.7138595361544571</v>
      </c>
      <c r="S183" s="39">
        <f t="shared" si="37"/>
        <v>7.1850681696568071</v>
      </c>
    </row>
    <row r="184" spans="6:19">
      <c r="F184" s="47">
        <v>169</v>
      </c>
      <c r="G184" s="42">
        <f t="shared" si="38"/>
        <v>114.96789453318172</v>
      </c>
      <c r="H184" s="41">
        <f t="shared" si="26"/>
        <v>1.0558468170920919E-3</v>
      </c>
      <c r="I184" s="49">
        <f t="shared" si="27"/>
        <v>1.0358953628110337</v>
      </c>
      <c r="J184" s="45">
        <f t="shared" si="28"/>
        <v>1.0369512096281257</v>
      </c>
      <c r="K184" s="42">
        <f t="shared" si="29"/>
        <v>482.23818065770314</v>
      </c>
      <c r="L184" s="42">
        <f t="shared" si="30"/>
        <v>2041.0541032813062</v>
      </c>
      <c r="M184" s="42">
        <f t="shared" si="31"/>
        <v>2523.2922839390094</v>
      </c>
      <c r="N184" s="42">
        <f t="shared" si="32"/>
        <v>482.41661876979174</v>
      </c>
      <c r="O184" s="42">
        <f t="shared" si="33"/>
        <v>2216.120419596371</v>
      </c>
      <c r="P184" s="42">
        <f t="shared" si="34"/>
        <v>2698.537038366163</v>
      </c>
      <c r="Q184" s="39">
        <f t="shared" si="35"/>
        <v>1.4731940636086556</v>
      </c>
      <c r="R184" s="39">
        <f t="shared" si="36"/>
        <v>5.70989166519169</v>
      </c>
      <c r="S184" s="39">
        <f t="shared" si="37"/>
        <v>7.1830857288003456</v>
      </c>
    </row>
    <row r="185" spans="6:19">
      <c r="F185" s="37">
        <v>170</v>
      </c>
      <c r="G185" s="42">
        <f t="shared" si="38"/>
        <v>115.14888433478552</v>
      </c>
      <c r="H185" s="41">
        <f t="shared" si="26"/>
        <v>1.0560051682412305E-3</v>
      </c>
      <c r="I185" s="49">
        <f t="shared" si="27"/>
        <v>1.0301866139409319</v>
      </c>
      <c r="J185" s="45">
        <f t="shared" si="28"/>
        <v>1.0312426191091733</v>
      </c>
      <c r="K185" s="42">
        <f t="shared" si="29"/>
        <v>483.00487765559086</v>
      </c>
      <c r="L185" s="42">
        <f t="shared" si="30"/>
        <v>2040.4899786809788</v>
      </c>
      <c r="M185" s="42">
        <f t="shared" si="31"/>
        <v>2523.4948563365697</v>
      </c>
      <c r="N185" s="42">
        <f t="shared" si="32"/>
        <v>483.18439853419187</v>
      </c>
      <c r="O185" s="42">
        <f t="shared" si="33"/>
        <v>2215.621703050937</v>
      </c>
      <c r="P185" s="42">
        <f t="shared" si="34"/>
        <v>2698.806101585129</v>
      </c>
      <c r="Q185" s="39">
        <f t="shared" si="35"/>
        <v>1.4751690952441552</v>
      </c>
      <c r="R185" s="39">
        <f t="shared" si="36"/>
        <v>5.705945969545291</v>
      </c>
      <c r="S185" s="39">
        <f t="shared" si="37"/>
        <v>7.1811150647894459</v>
      </c>
    </row>
    <row r="186" spans="6:19">
      <c r="F186" s="47">
        <v>171</v>
      </c>
      <c r="G186" s="42">
        <f t="shared" si="38"/>
        <v>115.3290038411082</v>
      </c>
      <c r="H186" s="41">
        <f t="shared" si="26"/>
        <v>1.0561629623713133E-3</v>
      </c>
      <c r="I186" s="49">
        <f t="shared" si="27"/>
        <v>1.0245424243113093</v>
      </c>
      <c r="J186" s="45">
        <f t="shared" si="28"/>
        <v>1.0255985872736806</v>
      </c>
      <c r="K186" s="42">
        <f t="shared" si="29"/>
        <v>483.76793767401398</v>
      </c>
      <c r="L186" s="42">
        <f t="shared" si="30"/>
        <v>2039.9283563743602</v>
      </c>
      <c r="M186" s="42">
        <f t="shared" si="31"/>
        <v>2523.6962940483741</v>
      </c>
      <c r="N186" s="42">
        <f t="shared" si="32"/>
        <v>483.94854154057953</v>
      </c>
      <c r="O186" s="42">
        <f t="shared" si="33"/>
        <v>2215.1251109315936</v>
      </c>
      <c r="P186" s="42">
        <f t="shared" si="34"/>
        <v>2699.0736524721733</v>
      </c>
      <c r="Q186" s="39">
        <f t="shared" si="35"/>
        <v>1.4771338446162527</v>
      </c>
      <c r="R186" s="39">
        <f t="shared" si="36"/>
        <v>5.7020221932068811</v>
      </c>
      <c r="S186" s="39">
        <f t="shared" si="37"/>
        <v>7.1791560378231338</v>
      </c>
    </row>
    <row r="187" spans="6:19">
      <c r="F187" s="37">
        <v>172</v>
      </c>
      <c r="G187" s="42">
        <f t="shared" si="38"/>
        <v>115.5082623936292</v>
      </c>
      <c r="H187" s="41">
        <f t="shared" si="26"/>
        <v>1.0563202048266241E-3</v>
      </c>
      <c r="I187" s="49">
        <f t="shared" si="27"/>
        <v>1.0189616919264264</v>
      </c>
      <c r="J187" s="45">
        <f t="shared" si="28"/>
        <v>1.020018012131253</v>
      </c>
      <c r="K187" s="42">
        <f t="shared" si="29"/>
        <v>484.52739969633507</v>
      </c>
      <c r="L187" s="42">
        <f t="shared" si="30"/>
        <v>2039.369209773824</v>
      </c>
      <c r="M187" s="42">
        <f t="shared" si="31"/>
        <v>2523.8966094701591</v>
      </c>
      <c r="N187" s="42">
        <f t="shared" si="32"/>
        <v>484.70908677156524</v>
      </c>
      <c r="O187" s="42">
        <f t="shared" si="33"/>
        <v>2214.6306207851694</v>
      </c>
      <c r="P187" s="42">
        <f t="shared" si="34"/>
        <v>2699.3397075567345</v>
      </c>
      <c r="Q187" s="39">
        <f t="shared" si="35"/>
        <v>1.4790884259596579</v>
      </c>
      <c r="R187" s="39">
        <f t="shared" si="36"/>
        <v>5.6981200846066979</v>
      </c>
      <c r="S187" s="39">
        <f t="shared" si="37"/>
        <v>7.1772085105663557</v>
      </c>
    </row>
    <row r="188" spans="6:19">
      <c r="F188" s="47">
        <v>173</v>
      </c>
      <c r="G188" s="42">
        <f t="shared" si="38"/>
        <v>115.68666917953919</v>
      </c>
      <c r="H188" s="41">
        <f t="shared" si="26"/>
        <v>1.0564769008699593E-3</v>
      </c>
      <c r="I188" s="49">
        <f t="shared" si="27"/>
        <v>1.0134433398724294</v>
      </c>
      <c r="J188" s="45">
        <f t="shared" si="28"/>
        <v>1.0144998167732993</v>
      </c>
      <c r="K188" s="42">
        <f t="shared" si="29"/>
        <v>485.28330206244038</v>
      </c>
      <c r="L188" s="42">
        <f t="shared" si="30"/>
        <v>2038.812512729055</v>
      </c>
      <c r="M188" s="42">
        <f t="shared" si="31"/>
        <v>2524.0958147914953</v>
      </c>
      <c r="N188" s="42">
        <f t="shared" si="32"/>
        <v>485.46607256629085</v>
      </c>
      <c r="O188" s="42">
        <f t="shared" si="33"/>
        <v>2214.1382105269854</v>
      </c>
      <c r="P188" s="42">
        <f t="shared" si="34"/>
        <v>2699.6042830932761</v>
      </c>
      <c r="Q188" s="39">
        <f t="shared" si="35"/>
        <v>1.481032951581158</v>
      </c>
      <c r="R188" s="39">
        <f t="shared" si="36"/>
        <v>5.6942393965112643</v>
      </c>
      <c r="S188" s="39">
        <f t="shared" si="37"/>
        <v>7.1752723480924221</v>
      </c>
    </row>
    <row r="189" spans="6:19">
      <c r="F189" s="37">
        <v>174</v>
      </c>
      <c r="G189" s="42">
        <f t="shared" si="38"/>
        <v>115.86423323516578</v>
      </c>
      <c r="H189" s="41">
        <f t="shared" si="26"/>
        <v>1.0566330556843243E-3</v>
      </c>
      <c r="I189" s="49">
        <f t="shared" si="27"/>
        <v>1.0079863156054256</v>
      </c>
      <c r="J189" s="45">
        <f t="shared" si="28"/>
        <v>1.0090429486611099</v>
      </c>
      <c r="K189" s="42">
        <f t="shared" si="29"/>
        <v>486.0356824830223</v>
      </c>
      <c r="L189" s="42">
        <f t="shared" si="30"/>
        <v>2038.2582395173667</v>
      </c>
      <c r="M189" s="42">
        <f t="shared" si="31"/>
        <v>2524.2939220003891</v>
      </c>
      <c r="N189" s="42">
        <f t="shared" si="32"/>
        <v>486.2195366347114</v>
      </c>
      <c r="O189" s="42">
        <f t="shared" si="33"/>
        <v>2213.647858432711</v>
      </c>
      <c r="P189" s="42">
        <f t="shared" si="34"/>
        <v>2699.8673950674224</v>
      </c>
      <c r="Q189" s="39">
        <f t="shared" si="35"/>
        <v>1.4829675319031044</v>
      </c>
      <c r="R189" s="39">
        <f t="shared" si="36"/>
        <v>5.6903798859240551</v>
      </c>
      <c r="S189" s="39">
        <f t="shared" si="37"/>
        <v>7.1733474178271592</v>
      </c>
    </row>
    <row r="190" spans="6:19">
      <c r="F190" s="47">
        <v>175</v>
      </c>
      <c r="G190" s="42">
        <f t="shared" si="38"/>
        <v>116.04096344930952</v>
      </c>
      <c r="H190" s="41">
        <f t="shared" si="26"/>
        <v>1.0567886743745895E-3</v>
      </c>
      <c r="I190" s="49">
        <f t="shared" si="27"/>
        <v>1.0025895902637378</v>
      </c>
      <c r="J190" s="45">
        <f t="shared" si="28"/>
        <v>1.0036463789381125</v>
      </c>
      <c r="K190" s="42">
        <f t="shared" si="29"/>
        <v>486.78457805348751</v>
      </c>
      <c r="L190" s="42">
        <f t="shared" si="30"/>
        <v>2037.7063648342705</v>
      </c>
      <c r="M190" s="42">
        <f t="shared" si="31"/>
        <v>2524.4909428877581</v>
      </c>
      <c r="N190" s="42">
        <f t="shared" si="32"/>
        <v>486.96951607150305</v>
      </c>
      <c r="O190" s="42">
        <f t="shared" si="33"/>
        <v>2213.159543130424</v>
      </c>
      <c r="P190" s="42">
        <f t="shared" si="34"/>
        <v>2700.1290592019272</v>
      </c>
      <c r="Q190" s="39">
        <f t="shared" si="35"/>
        <v>1.4848922755057263</v>
      </c>
      <c r="R190" s="39">
        <f t="shared" si="36"/>
        <v>5.6865413139889345</v>
      </c>
      <c r="S190" s="39">
        <f t="shared" si="37"/>
        <v>7.1714335894946606</v>
      </c>
    </row>
    <row r="191" spans="6:19">
      <c r="F191" s="37">
        <v>176</v>
      </c>
      <c r="G191" s="42">
        <f t="shared" si="38"/>
        <v>116.21686856648114</v>
      </c>
      <c r="H191" s="41">
        <f t="shared" si="26"/>
        <v>1.0569437619691033E-3</v>
      </c>
      <c r="I191" s="49">
        <f t="shared" si="27"/>
        <v>0.99725215800335665</v>
      </c>
      <c r="J191" s="45">
        <f t="shared" si="28"/>
        <v>0.99830910176532572</v>
      </c>
      <c r="K191" s="42">
        <f t="shared" si="29"/>
        <v>487.53002526745672</v>
      </c>
      <c r="L191" s="42">
        <f t="shared" si="30"/>
        <v>2037.1568637843159</v>
      </c>
      <c r="M191" s="42">
        <f t="shared" si="31"/>
        <v>2524.6868890517726</v>
      </c>
      <c r="N191" s="42">
        <f t="shared" si="32"/>
        <v>487.71604736956328</v>
      </c>
      <c r="O191" s="42">
        <f t="shared" si="33"/>
        <v>2212.6732435929071</v>
      </c>
      <c r="P191" s="42">
        <f t="shared" si="34"/>
        <v>2700.3892909624701</v>
      </c>
      <c r="Q191" s="39">
        <f t="shared" si="35"/>
        <v>1.4868072891682056</v>
      </c>
      <c r="R191" s="39">
        <f t="shared" si="36"/>
        <v>5.6827234458963725</v>
      </c>
      <c r="S191" s="39">
        <f t="shared" si="37"/>
        <v>7.1695307350645781</v>
      </c>
    </row>
    <row r="192" spans="6:19">
      <c r="F192" s="47">
        <v>177</v>
      </c>
      <c r="G192" s="42">
        <f t="shared" si="38"/>
        <v>116.39195719005147</v>
      </c>
      <c r="H192" s="41">
        <f t="shared" si="26"/>
        <v>1.0570983234212555E-3</v>
      </c>
      <c r="I192" s="49">
        <f t="shared" si="27"/>
        <v>0.99197303535569026</v>
      </c>
      <c r="J192" s="45">
        <f t="shared" si="28"/>
        <v>0.99303013367911153</v>
      </c>
      <c r="K192" s="42">
        <f t="shared" si="29"/>
        <v>488.27206002989755</v>
      </c>
      <c r="L192" s="42">
        <f t="shared" si="30"/>
        <v>2036.6097118721896</v>
      </c>
      <c r="M192" s="42">
        <f t="shared" si="31"/>
        <v>2524.8817719020872</v>
      </c>
      <c r="N192" s="42">
        <f t="shared" si="32"/>
        <v>488.4591664331432</v>
      </c>
      <c r="O192" s="42">
        <f t="shared" si="33"/>
        <v>2212.1889391301465</v>
      </c>
      <c r="P192" s="42">
        <f t="shared" si="34"/>
        <v>2700.6481055632898</v>
      </c>
      <c r="Q192" s="39">
        <f t="shared" si="35"/>
        <v>1.4887126779086162</v>
      </c>
      <c r="R192" s="39">
        <f t="shared" si="36"/>
        <v>5.6789260507923016</v>
      </c>
      <c r="S192" s="39">
        <f t="shared" si="37"/>
        <v>7.1676387287009176</v>
      </c>
    </row>
    <row r="193" spans="6:19">
      <c r="F193" s="37">
        <v>178</v>
      </c>
      <c r="G193" s="42">
        <f t="shared" si="38"/>
        <v>116.56623778531826</v>
      </c>
      <c r="H193" s="41">
        <f t="shared" si="26"/>
        <v>1.0572523636110118E-3</v>
      </c>
      <c r="I193" s="49">
        <f t="shared" si="27"/>
        <v>0.98675126060676099</v>
      </c>
      <c r="J193" s="45">
        <f t="shared" si="28"/>
        <v>0.98780851297037198</v>
      </c>
      <c r="K193" s="42">
        <f t="shared" si="29"/>
        <v>489.0107176699097</v>
      </c>
      <c r="L193" s="42">
        <f t="shared" si="30"/>
        <v>2036.0648849940385</v>
      </c>
      <c r="M193" s="42">
        <f t="shared" si="31"/>
        <v>2525.0756026639483</v>
      </c>
      <c r="N193" s="42">
        <f t="shared" si="32"/>
        <v>489.19890859063241</v>
      </c>
      <c r="O193" s="42">
        <f t="shared" si="33"/>
        <v>2211.7066093820417</v>
      </c>
      <c r="P193" s="42">
        <f t="shared" si="34"/>
        <v>2700.9055179726743</v>
      </c>
      <c r="Q193" s="39">
        <f t="shared" si="35"/>
        <v>1.4906085450227813</v>
      </c>
      <c r="R193" s="39">
        <f t="shared" si="36"/>
        <v>5.675148901689516</v>
      </c>
      <c r="S193" s="39">
        <f t="shared" si="37"/>
        <v>7.1657574467122975</v>
      </c>
    </row>
    <row r="194" spans="6:19">
      <c r="F194" s="47">
        <v>179</v>
      </c>
      <c r="G194" s="42">
        <f t="shared" si="38"/>
        <v>116.73971868248384</v>
      </c>
      <c r="H194" s="41">
        <f t="shared" si="26"/>
        <v>1.0574058873463956E-3</v>
      </c>
      <c r="I194" s="49">
        <f t="shared" si="27"/>
        <v>0.9815858931969822</v>
      </c>
      <c r="J194" s="45">
        <f t="shared" si="28"/>
        <v>0.98264329908432857</v>
      </c>
      <c r="K194" s="42">
        <f t="shared" si="29"/>
        <v>489.74603295314387</v>
      </c>
      <c r="L194" s="42">
        <f t="shared" si="30"/>
        <v>2035.5223594290458</v>
      </c>
      <c r="M194" s="42">
        <f t="shared" si="31"/>
        <v>2525.2683923821896</v>
      </c>
      <c r="N194" s="42">
        <f t="shared" si="32"/>
        <v>489.93530860697882</v>
      </c>
      <c r="O194" s="42">
        <f t="shared" si="33"/>
        <v>2211.2262343113061</v>
      </c>
      <c r="P194" s="42">
        <f t="shared" si="34"/>
        <v>2701.1615429182848</v>
      </c>
      <c r="Q194" s="39">
        <f t="shared" si="35"/>
        <v>1.4924949921220259</v>
      </c>
      <c r="R194" s="39">
        <f t="shared" si="36"/>
        <v>5.671391775381549</v>
      </c>
      <c r="S194" s="39">
        <f t="shared" si="37"/>
        <v>7.1638867675035751</v>
      </c>
    </row>
    <row r="195" spans="6:19">
      <c r="F195" s="37">
        <v>180</v>
      </c>
      <c r="G195" s="42">
        <f t="shared" si="38"/>
        <v>116.91240807955967</v>
      </c>
      <c r="H195" s="41">
        <f t="shared" si="26"/>
        <v>1.0575588993649453E-3</v>
      </c>
      <c r="I195" s="49">
        <f t="shared" si="27"/>
        <v>0.97647601314076327</v>
      </c>
      <c r="J195" s="45">
        <f t="shared" si="28"/>
        <v>0.97753357204012825</v>
      </c>
      <c r="K195" s="42">
        <f t="shared" si="29"/>
        <v>490.47804009390916</v>
      </c>
      <c r="L195" s="42">
        <f t="shared" si="30"/>
        <v>2034.9821118312259</v>
      </c>
      <c r="M195" s="42">
        <f t="shared" si="31"/>
        <v>2525.4601519251351</v>
      </c>
      <c r="N195" s="42">
        <f t="shared" si="32"/>
        <v>490.66840069579479</v>
      </c>
      <c r="O195" s="42">
        <f t="shared" si="33"/>
        <v>2210.7477941965631</v>
      </c>
      <c r="P195" s="42">
        <f t="shared" si="34"/>
        <v>2701.4161948923579</v>
      </c>
      <c r="Q195" s="39">
        <f t="shared" si="35"/>
        <v>1.4943721191699455</v>
      </c>
      <c r="R195" s="39">
        <f t="shared" si="36"/>
        <v>5.6676544523589305</v>
      </c>
      <c r="S195" s="39">
        <f t="shared" si="37"/>
        <v>7.1620265715288758</v>
      </c>
    </row>
    <row r="196" spans="6:19">
      <c r="F196" s="47">
        <v>181</v>
      </c>
      <c r="G196" s="42">
        <f t="shared" si="38"/>
        <v>117.08431404518387</v>
      </c>
      <c r="H196" s="41">
        <f t="shared" si="26"/>
        <v>1.057711404335122E-3</v>
      </c>
      <c r="I196" s="49">
        <f t="shared" si="27"/>
        <v>0.97142072046513617</v>
      </c>
      <c r="J196" s="45">
        <f t="shared" si="28"/>
        <v>0.97247843186947125</v>
      </c>
      <c r="K196" s="42">
        <f t="shared" si="29"/>
        <v>491.20677276692453</v>
      </c>
      <c r="L196" s="42">
        <f t="shared" si="30"/>
        <v>2034.4441192214399</v>
      </c>
      <c r="M196" s="42">
        <f t="shared" si="31"/>
        <v>2525.6508919883645</v>
      </c>
      <c r="N196" s="42">
        <f t="shared" si="32"/>
        <v>491.39821853110908</v>
      </c>
      <c r="O196" s="42">
        <f t="shared" si="33"/>
        <v>2210.2712696256299</v>
      </c>
      <c r="P196" s="42">
        <f t="shared" si="34"/>
        <v>2701.6694881567391</v>
      </c>
      <c r="Q196" s="39">
        <f t="shared" si="35"/>
        <v>1.4962400245181005</v>
      </c>
      <c r="R196" s="39">
        <f t="shared" si="36"/>
        <v>5.6639367167277737</v>
      </c>
      <c r="S196" s="39">
        <f t="shared" si="37"/>
        <v>7.1601767412458743</v>
      </c>
    </row>
    <row r="197" spans="6:19">
      <c r="F197" s="37">
        <v>182</v>
      </c>
      <c r="G197" s="42">
        <f t="shared" si="38"/>
        <v>117.25544452137217</v>
      </c>
      <c r="H197" s="41">
        <f t="shared" si="26"/>
        <v>1.0578634068576908E-3</v>
      </c>
      <c r="I197" s="49">
        <f t="shared" si="27"/>
        <v>0.96641913466672502</v>
      </c>
      <c r="J197" s="45">
        <f t="shared" si="28"/>
        <v>0.96747699807358267</v>
      </c>
      <c r="K197" s="42">
        <f t="shared" si="29"/>
        <v>491.93226411878385</v>
      </c>
      <c r="L197" s="42">
        <f t="shared" si="30"/>
        <v>2033.9083589796344</v>
      </c>
      <c r="M197" s="42">
        <f t="shared" si="31"/>
        <v>2525.8406230984183</v>
      </c>
      <c r="N197" s="42">
        <f t="shared" si="32"/>
        <v>492.12479525883197</v>
      </c>
      <c r="O197" s="42">
        <f t="shared" si="33"/>
        <v>2209.7966414889784</v>
      </c>
      <c r="P197" s="42">
        <f t="shared" si="34"/>
        <v>2701.9214367478103</v>
      </c>
      <c r="Q197" s="39">
        <f t="shared" si="35"/>
        <v>1.4980988049408173</v>
      </c>
      <c r="R197" s="39">
        <f t="shared" si="36"/>
        <v>5.6602383561305789</v>
      </c>
      <c r="S197" s="39">
        <f t="shared" si="37"/>
        <v>7.1583371610713966</v>
      </c>
    </row>
    <row r="198" spans="6:19">
      <c r="F198" s="47">
        <v>183</v>
      </c>
      <c r="G198" s="42">
        <f t="shared" si="38"/>
        <v>117.4258073261891</v>
      </c>
      <c r="H198" s="41">
        <f t="shared" si="26"/>
        <v>1.058014911467063E-3</v>
      </c>
      <c r="I198" s="49">
        <f t="shared" si="27"/>
        <v>0.96147039418632452</v>
      </c>
      <c r="J198" s="45">
        <f t="shared" si="28"/>
        <v>0.96252840909779158</v>
      </c>
      <c r="K198" s="42">
        <f t="shared" si="29"/>
        <v>492.65454677909969</v>
      </c>
      <c r="L198" s="42">
        <f t="shared" si="30"/>
        <v>2033.3748088372627</v>
      </c>
      <c r="M198" s="42">
        <f t="shared" si="31"/>
        <v>2526.0293556163624</v>
      </c>
      <c r="N198" s="42">
        <f t="shared" si="32"/>
        <v>492.84816350789822</v>
      </c>
      <c r="O198" s="42">
        <f t="shared" si="33"/>
        <v>2209.32389097336</v>
      </c>
      <c r="P198" s="42">
        <f t="shared" si="34"/>
        <v>2702.1720544812583</v>
      </c>
      <c r="Q198" s="39">
        <f t="shared" si="35"/>
        <v>1.499948555669006</v>
      </c>
      <c r="R198" s="39">
        <f t="shared" si="36"/>
        <v>5.6565591616691782</v>
      </c>
      <c r="S198" s="39">
        <f t="shared" si="37"/>
        <v>7.1565077173381839</v>
      </c>
    </row>
    <row r="199" spans="6:19">
      <c r="F199" s="37">
        <v>184</v>
      </c>
      <c r="G199" s="42">
        <f t="shared" si="38"/>
        <v>117.59541015635216</v>
      </c>
      <c r="H199" s="41">
        <f t="shared" si="26"/>
        <v>1.0581659226326038E-3</v>
      </c>
      <c r="I199" s="49">
        <f t="shared" si="27"/>
        <v>0.95657365590044952</v>
      </c>
      <c r="J199" s="45">
        <f t="shared" si="28"/>
        <v>0.95763182182308215</v>
      </c>
      <c r="K199" s="42">
        <f t="shared" si="29"/>
        <v>493.37365287135736</v>
      </c>
      <c r="L199" s="42">
        <f t="shared" si="30"/>
        <v>2032.8434468699377</v>
      </c>
      <c r="M199" s="42">
        <f t="shared" si="31"/>
        <v>2526.217099741295</v>
      </c>
      <c r="N199" s="42">
        <f t="shared" si="32"/>
        <v>493.56835540112183</v>
      </c>
      <c r="O199" s="42">
        <f t="shared" si="33"/>
        <v>2208.85299955562</v>
      </c>
      <c r="P199" s="42">
        <f t="shared" si="34"/>
        <v>2702.4213549567421</v>
      </c>
      <c r="Q199" s="39">
        <f t="shared" si="35"/>
        <v>1.5017893704230907</v>
      </c>
      <c r="R199" s="39">
        <f t="shared" si="36"/>
        <v>5.6528989278298196</v>
      </c>
      <c r="S199" s="39">
        <f t="shared" si="37"/>
        <v>7.1546882982529105</v>
      </c>
    </row>
    <row r="200" spans="6:19">
      <c r="F200" s="47">
        <v>185</v>
      </c>
      <c r="G200" s="42">
        <f t="shared" si="38"/>
        <v>117.76426058976477</v>
      </c>
      <c r="H200" s="41">
        <f t="shared" si="26"/>
        <v>1.0583164447599102E-3</v>
      </c>
      <c r="I200" s="49">
        <f t="shared" si="27"/>
        <v>0.95172809462919761</v>
      </c>
      <c r="J200" s="45">
        <f t="shared" si="28"/>
        <v>0.95278641107395756</v>
      </c>
      <c r="K200" s="42">
        <f t="shared" si="29"/>
        <v>494.08961402347825</v>
      </c>
      <c r="L200" s="42">
        <f t="shared" si="30"/>
        <v>2032.3142514902515</v>
      </c>
      <c r="M200" s="42">
        <f t="shared" si="31"/>
        <v>2526.4038655137297</v>
      </c>
      <c r="N200" s="42">
        <f t="shared" si="32"/>
        <v>494.28540256575883</v>
      </c>
      <c r="O200" s="42">
        <f t="shared" si="33"/>
        <v>2208.3839489966526</v>
      </c>
      <c r="P200" s="42">
        <f t="shared" si="34"/>
        <v>2702.6693515624115</v>
      </c>
      <c r="Q200" s="39">
        <f t="shared" si="35"/>
        <v>1.5036213414450441</v>
      </c>
      <c r="R200" s="39">
        <f t="shared" si="36"/>
        <v>5.6492574524102199</v>
      </c>
      <c r="S200" s="39">
        <f t="shared" si="37"/>
        <v>7.1528787938552645</v>
      </c>
    </row>
    <row r="201" spans="6:19">
      <c r="F201" s="37">
        <v>186</v>
      </c>
      <c r="G201" s="42">
        <f t="shared" si="38"/>
        <v>117.93236608798441</v>
      </c>
      <c r="H201" s="41">
        <f t="shared" si="26"/>
        <v>1.0584664821920514E-3</v>
      </c>
      <c r="I201" s="49">
        <f t="shared" si="27"/>
        <v>0.94693290265983576</v>
      </c>
      <c r="J201" s="45">
        <f t="shared" si="28"/>
        <v>0.94799136914202786</v>
      </c>
      <c r="K201" s="42">
        <f t="shared" si="29"/>
        <v>494.80246137811088</v>
      </c>
      <c r="L201" s="42">
        <f t="shared" si="30"/>
        <v>2031.787201440804</v>
      </c>
      <c r="M201" s="42">
        <f t="shared" si="31"/>
        <v>2526.5896628189148</v>
      </c>
      <c r="N201" s="42">
        <f t="shared" si="32"/>
        <v>494.99933614379853</v>
      </c>
      <c r="O201" s="42">
        <f t="shared" si="33"/>
        <v>2207.9167213355331</v>
      </c>
      <c r="P201" s="42">
        <f t="shared" si="34"/>
        <v>2702.9160574793318</v>
      </c>
      <c r="Q201" s="39">
        <f t="shared" si="35"/>
        <v>1.505444559529584</v>
      </c>
      <c r="R201" s="39">
        <f t="shared" si="36"/>
        <v>5.6456345364486227</v>
      </c>
      <c r="S201" s="39">
        <f t="shared" si="37"/>
        <v>7.1510790959782069</v>
      </c>
    </row>
    <row r="202" spans="6:19">
      <c r="F202" s="47">
        <v>187</v>
      </c>
      <c r="G202" s="42">
        <f t="shared" si="38"/>
        <v>118.09973399862849</v>
      </c>
      <c r="H202" s="41">
        <f t="shared" si="26"/>
        <v>1.0586160392107909E-3</v>
      </c>
      <c r="I202" s="49">
        <f t="shared" si="27"/>
        <v>0.9421872892855212</v>
      </c>
      <c r="J202" s="45">
        <f t="shared" si="28"/>
        <v>0.94324590532473196</v>
      </c>
      <c r="K202" s="42">
        <f t="shared" si="29"/>
        <v>495.51222560266069</v>
      </c>
      <c r="L202" s="42">
        <f t="shared" si="30"/>
        <v>2031.2622757873896</v>
      </c>
      <c r="M202" s="42">
        <f t="shared" si="31"/>
        <v>2526.7745013900503</v>
      </c>
      <c r="N202" s="42">
        <f t="shared" si="32"/>
        <v>495.71018680199307</v>
      </c>
      <c r="O202" s="42">
        <f t="shared" si="33"/>
        <v>2207.4512988837819</v>
      </c>
      <c r="P202" s="42">
        <f t="shared" si="34"/>
        <v>2703.161485685775</v>
      </c>
      <c r="Q202" s="39">
        <f t="shared" si="35"/>
        <v>1.5072591140545719</v>
      </c>
      <c r="R202" s="39">
        <f t="shared" si="36"/>
        <v>5.6420299841546981</v>
      </c>
      <c r="S202" s="39">
        <f t="shared" si="37"/>
        <v>7.1492890982092696</v>
      </c>
    </row>
    <row r="203" spans="6:19">
      <c r="F203" s="37">
        <v>188</v>
      </c>
      <c r="G203" s="42">
        <f t="shared" si="38"/>
        <v>118.26637155771374</v>
      </c>
      <c r="H203" s="41">
        <f t="shared" si="26"/>
        <v>1.0587651200377631E-3</v>
      </c>
      <c r="I203" s="49">
        <f t="shared" si="27"/>
        <v>0.93749048035858351</v>
      </c>
      <c r="J203" s="45">
        <f t="shared" si="28"/>
        <v>0.93854924547862129</v>
      </c>
      <c r="K203" s="42">
        <f t="shared" si="29"/>
        <v>496.21893689904903</v>
      </c>
      <c r="L203" s="42">
        <f t="shared" si="30"/>
        <v>2030.7394539123788</v>
      </c>
      <c r="M203" s="42">
        <f t="shared" si="31"/>
        <v>2526.9583908114278</v>
      </c>
      <c r="N203" s="42">
        <f t="shared" si="32"/>
        <v>496.41798474161618</v>
      </c>
      <c r="O203" s="42">
        <f t="shared" si="33"/>
        <v>2206.9876642197924</v>
      </c>
      <c r="P203" s="42">
        <f t="shared" si="34"/>
        <v>2703.4056489614086</v>
      </c>
      <c r="Q203" s="39">
        <f t="shared" si="35"/>
        <v>1.5090650930105753</v>
      </c>
      <c r="R203" s="39">
        <f t="shared" si="36"/>
        <v>5.6384436028423117</v>
      </c>
      <c r="S203" s="39">
        <f t="shared" si="37"/>
        <v>7.1475086958528866</v>
      </c>
    </row>
    <row r="204" spans="6:19">
      <c r="F204" s="47">
        <v>189</v>
      </c>
      <c r="G204" s="42">
        <f t="shared" si="38"/>
        <v>118.43228589193728</v>
      </c>
      <c r="H204" s="41">
        <f t="shared" si="26"/>
        <v>1.058913728835631E-3</v>
      </c>
      <c r="I204" s="49">
        <f t="shared" si="27"/>
        <v>0.93284171785785364</v>
      </c>
      <c r="J204" s="45">
        <f t="shared" si="28"/>
        <v>0.93390063158668923</v>
      </c>
      <c r="K204" s="42">
        <f t="shared" si="29"/>
        <v>496.92262501321994</v>
      </c>
      <c r="L204" s="42">
        <f t="shared" si="30"/>
        <v>2030.2187155082649</v>
      </c>
      <c r="M204" s="42">
        <f t="shared" si="31"/>
        <v>2527.1413405214848</v>
      </c>
      <c r="N204" s="42">
        <f t="shared" si="32"/>
        <v>497.12275970796992</v>
      </c>
      <c r="O204" s="42">
        <f t="shared" si="33"/>
        <v>2206.525800183399</v>
      </c>
      <c r="P204" s="42">
        <f t="shared" si="34"/>
        <v>2703.6485598913691</v>
      </c>
      <c r="Q204" s="39">
        <f t="shared" si="35"/>
        <v>1.5108625830296647</v>
      </c>
      <c r="R204" s="39">
        <f t="shared" si="36"/>
        <v>5.634875202864075</v>
      </c>
      <c r="S204" s="39">
        <f t="shared" si="37"/>
        <v>7.1457377858937399</v>
      </c>
    </row>
    <row r="205" spans="6:19">
      <c r="F205" s="37">
        <v>190</v>
      </c>
      <c r="G205" s="42">
        <f t="shared" si="38"/>
        <v>118.59748402090025</v>
      </c>
      <c r="H205" s="41">
        <f t="shared" si="26"/>
        <v>1.0590618697092135E-3</v>
      </c>
      <c r="I205" s="49">
        <f t="shared" si="27"/>
        <v>0.92824025946951616</v>
      </c>
      <c r="J205" s="45">
        <f t="shared" si="28"/>
        <v>0.92929932133922533</v>
      </c>
      <c r="K205" s="42">
        <f t="shared" si="29"/>
        <v>497.62331924441298</v>
      </c>
      <c r="L205" s="42">
        <f t="shared" si="30"/>
        <v>2029.7000405713725</v>
      </c>
      <c r="M205" s="42">
        <f t="shared" si="31"/>
        <v>2527.3233598157854</v>
      </c>
      <c r="N205" s="42">
        <f t="shared" si="32"/>
        <v>497.82454099965776</v>
      </c>
      <c r="O205" s="42">
        <f t="shared" si="33"/>
        <v>2206.0656898705802</v>
      </c>
      <c r="P205" s="42">
        <f t="shared" si="34"/>
        <v>2703.8902308702382</v>
      </c>
      <c r="Q205" s="39">
        <f t="shared" si="35"/>
        <v>1.5126516694134842</v>
      </c>
      <c r="R205" s="39">
        <f t="shared" si="36"/>
        <v>5.6313245975475841</v>
      </c>
      <c r="S205" s="39">
        <f t="shared" si="37"/>
        <v>7.1439762669610687</v>
      </c>
    </row>
    <row r="206" spans="6:19">
      <c r="F206" s="47">
        <v>191</v>
      </c>
      <c r="G206" s="42">
        <f t="shared" si="38"/>
        <v>118.76197285927361</v>
      </c>
      <c r="H206" s="41">
        <f t="shared" si="26"/>
        <v>1.0592095467065856E-3</v>
      </c>
      <c r="I206" s="49">
        <f t="shared" si="27"/>
        <v>0.92368537818099639</v>
      </c>
      <c r="J206" s="45">
        <f t="shared" si="28"/>
        <v>0.92474458772770296</v>
      </c>
      <c r="K206" s="42">
        <f t="shared" si="29"/>
        <v>498.32104845419633</v>
      </c>
      <c r="L206" s="42">
        <f t="shared" si="30"/>
        <v>2029.1834093957291</v>
      </c>
      <c r="M206" s="42">
        <f t="shared" si="31"/>
        <v>2527.5044578499255</v>
      </c>
      <c r="N206" s="42">
        <f t="shared" si="32"/>
        <v>498.5233574776172</v>
      </c>
      <c r="O206" s="42">
        <f t="shared" si="33"/>
        <v>2205.6073166282999</v>
      </c>
      <c r="P206" s="42">
        <f t="shared" si="34"/>
        <v>2704.130674105917</v>
      </c>
      <c r="Q206" s="39">
        <f t="shared" si="35"/>
        <v>1.514432436160593</v>
      </c>
      <c r="R206" s="39">
        <f t="shared" si="36"/>
        <v>5.6277916031333461</v>
      </c>
      <c r="S206" s="39">
        <f t="shared" si="37"/>
        <v>7.1422240392939393</v>
      </c>
    </row>
    <row r="207" spans="6:19">
      <c r="F207" s="37">
        <v>192</v>
      </c>
      <c r="G207" s="42">
        <f t="shared" si="38"/>
        <v>118.92575921890841</v>
      </c>
      <c r="H207" s="41">
        <f t="shared" si="26"/>
        <v>1.0593567638201502E-3</v>
      </c>
      <c r="I207" s="49">
        <f t="shared" si="27"/>
        <v>0.91917636188740692</v>
      </c>
      <c r="J207" s="45">
        <f t="shared" si="28"/>
        <v>0.92023571865122711</v>
      </c>
      <c r="K207" s="42">
        <f t="shared" si="29"/>
        <v>499.01584107526349</v>
      </c>
      <c r="L207" s="42">
        <f t="shared" si="30"/>
        <v>2028.6688025670903</v>
      </c>
      <c r="M207" s="42">
        <f t="shared" si="31"/>
        <v>2527.6846436423539</v>
      </c>
      <c r="N207" s="42">
        <f t="shared" si="32"/>
        <v>499.21923757391704</v>
      </c>
      <c r="O207" s="42">
        <f t="shared" si="33"/>
        <v>2205.1506640494727</v>
      </c>
      <c r="P207" s="42">
        <f t="shared" si="34"/>
        <v>2704.3699016233895</v>
      </c>
      <c r="Q207" s="39">
        <f t="shared" si="35"/>
        <v>1.5162049659930805</v>
      </c>
      <c r="R207" s="39">
        <f t="shared" si="36"/>
        <v>5.6242760387143091</v>
      </c>
      <c r="S207" s="39">
        <f t="shared" si="37"/>
        <v>7.1404810047073894</v>
      </c>
    </row>
    <row r="208" spans="6:19">
      <c r="F208" s="47">
        <v>193</v>
      </c>
      <c r="G208" s="42">
        <f t="shared" si="38"/>
        <v>119.08884981089557</v>
      </c>
      <c r="H208" s="41">
        <f t="shared" si="26"/>
        <v>1.059503524987686E-3</v>
      </c>
      <c r="I208" s="49">
        <f t="shared" si="27"/>
        <v>0.91471251301011058</v>
      </c>
      <c r="J208" s="45">
        <f t="shared" si="28"/>
        <v>0.91577201653509832</v>
      </c>
      <c r="K208" s="42">
        <f t="shared" si="29"/>
        <v>499.70772512002486</v>
      </c>
      <c r="L208" s="42">
        <f t="shared" si="30"/>
        <v>2028.1562009571107</v>
      </c>
      <c r="M208" s="42">
        <f t="shared" si="31"/>
        <v>2527.8639260771356</v>
      </c>
      <c r="N208" s="42">
        <f t="shared" si="32"/>
        <v>499.91220930034751</v>
      </c>
      <c r="O208" s="42">
        <f t="shared" si="33"/>
        <v>2204.6957159680619</v>
      </c>
      <c r="P208" s="42">
        <f t="shared" si="34"/>
        <v>2704.6079252684094</v>
      </c>
      <c r="Q208" s="39">
        <f t="shared" si="35"/>
        <v>1.5179693403825483</v>
      </c>
      <c r="R208" s="39">
        <f t="shared" si="36"/>
        <v>5.6207777261769483</v>
      </c>
      <c r="S208" s="39">
        <f t="shared" si="37"/>
        <v>7.138747066559497</v>
      </c>
    </row>
    <row r="209" spans="6:19">
      <c r="F209" s="37">
        <v>194</v>
      </c>
      <c r="G209" s="42">
        <f t="shared" si="38"/>
        <v>119.2512512475688</v>
      </c>
      <c r="H209" s="41">
        <f t="shared" ref="H209:H276" si="39">vL_p(F209/100)</f>
        <v>1.059649834093372E-3</v>
      </c>
      <c r="I209" s="49">
        <f t="shared" ref="I209:I276" si="40">+J209-H209</f>
        <v>0.91029314812695117</v>
      </c>
      <c r="J209" s="45">
        <f t="shared" ref="J209:J276" si="41">vV_p(F209/100)</f>
        <v>0.91135279796104451</v>
      </c>
      <c r="K209" s="42">
        <f t="shared" ref="K209:K276" si="42">uL_p(F209/100)</f>
        <v>500.39672818895485</v>
      </c>
      <c r="L209" s="42">
        <f t="shared" ref="L209:L276" si="43">+M209-K209</f>
        <v>2027.6455857176807</v>
      </c>
      <c r="M209" s="42">
        <f t="shared" ref="M209:M276" si="44">uV_p(F209/100)</f>
        <v>2528.0423139066356</v>
      </c>
      <c r="N209" s="42">
        <f t="shared" ref="N209:N276" si="45">hL_p(F209/100)</f>
        <v>500.60230025676901</v>
      </c>
      <c r="O209" s="42">
        <f t="shared" ref="O209:O276" si="46">P209-N209</f>
        <v>2204.2424564543094</v>
      </c>
      <c r="P209" s="42">
        <f t="shared" ref="P209:P276" si="47">hV_p(F209/100)</f>
        <v>2704.8447567110784</v>
      </c>
      <c r="Q209" s="39">
        <f t="shared" ref="Q209:Q276" si="48">sL_p(F209/100)</f>
        <v>1.5197256395753584</v>
      </c>
      <c r="R209" s="39">
        <f t="shared" ref="R209:R276" si="49">S209-Q209</f>
        <v>5.6172964901439153</v>
      </c>
      <c r="S209" s="39">
        <f t="shared" ref="S209:S276" si="50">sV_p(F209/100)</f>
        <v>7.1370221297192735</v>
      </c>
    </row>
    <row r="210" spans="6:19">
      <c r="F210" s="47">
        <v>195</v>
      </c>
      <c r="G210" s="42">
        <f t="shared" ref="G210:G277" si="51">Tsat_p(F210/100)</f>
        <v>119.41297004446346</v>
      </c>
      <c r="H210" s="41">
        <f t="shared" si="39"/>
        <v>1.0597956949687814E-3</v>
      </c>
      <c r="I210" s="49">
        <f t="shared" si="40"/>
        <v>0.90591759761375834</v>
      </c>
      <c r="J210" s="45">
        <f t="shared" si="41"/>
        <v>0.90697739330872718</v>
      </c>
      <c r="K210" s="42">
        <f t="shared" si="42"/>
        <v>501.08287747876454</v>
      </c>
      <c r="L210" s="42">
        <f t="shared" si="43"/>
        <v>2027.1369382753755</v>
      </c>
      <c r="M210" s="42">
        <f t="shared" si="44"/>
        <v>2528.2198157541402</v>
      </c>
      <c r="N210" s="42">
        <f t="shared" si="45"/>
        <v>501.28953763928342</v>
      </c>
      <c r="O210" s="42">
        <f t="shared" si="46"/>
        <v>2203.7908698100582</v>
      </c>
      <c r="P210" s="42">
        <f t="shared" si="47"/>
        <v>2705.0804074493417</v>
      </c>
      <c r="Q210" s="39">
        <f t="shared" si="48"/>
        <v>1.5214739426173278</v>
      </c>
      <c r="R210" s="39">
        <f t="shared" si="49"/>
        <v>5.6138321579180719</v>
      </c>
      <c r="S210" s="39">
        <f t="shared" si="50"/>
        <v>7.1353061005353995</v>
      </c>
    </row>
    <row r="211" spans="6:19">
      <c r="F211" s="37">
        <v>196</v>
      </c>
      <c r="G211" s="42">
        <f t="shared" si="51"/>
        <v>119.57401262222368</v>
      </c>
      <c r="H211" s="41">
        <f t="shared" si="39"/>
        <v>1.0599411113938622E-3</v>
      </c>
      <c r="I211" s="49">
        <f t="shared" si="40"/>
        <v>0.9015852052967106</v>
      </c>
      <c r="J211" s="45">
        <f t="shared" si="41"/>
        <v>0.90264514640810445</v>
      </c>
      <c r="K211" s="42">
        <f t="shared" si="42"/>
        <v>501.7661997903511</v>
      </c>
      <c r="L211" s="42">
        <f t="shared" si="43"/>
        <v>2026.6302403260624</v>
      </c>
      <c r="M211" s="42">
        <f t="shared" si="44"/>
        <v>2528.3964401164135</v>
      </c>
      <c r="N211" s="42">
        <f t="shared" si="45"/>
        <v>501.9739482481844</v>
      </c>
      <c r="O211" s="42">
        <f t="shared" si="46"/>
        <v>2203.3409405642174</v>
      </c>
      <c r="P211" s="42">
        <f t="shared" si="47"/>
        <v>2705.3148888124019</v>
      </c>
      <c r="Q211" s="39">
        <f t="shared" si="48"/>
        <v>1.5232143273777514</v>
      </c>
      <c r="R211" s="39">
        <f t="shared" si="49"/>
        <v>5.6103845594280237</v>
      </c>
      <c r="S211" s="39">
        <f t="shared" si="50"/>
        <v>7.1335988868057747</v>
      </c>
    </row>
    <row r="212" spans="6:19">
      <c r="F212" s="47">
        <v>197</v>
      </c>
      <c r="G212" s="42">
        <f t="shared" si="51"/>
        <v>119.73438530846147</v>
      </c>
      <c r="H212" s="41">
        <f t="shared" si="39"/>
        <v>1.060086087097884E-3</v>
      </c>
      <c r="I212" s="49">
        <f t="shared" si="40"/>
        <v>0.89729532811517343</v>
      </c>
      <c r="J212" s="45">
        <f t="shared" si="41"/>
        <v>0.89835541420227127</v>
      </c>
      <c r="K212" s="42">
        <f t="shared" si="42"/>
        <v>502.4467215365537</v>
      </c>
      <c r="L212" s="42">
        <f t="shared" si="43"/>
        <v>2026.1254738296318</v>
      </c>
      <c r="M212" s="42">
        <f t="shared" si="44"/>
        <v>2528.5721953661855</v>
      </c>
      <c r="N212" s="42">
        <f t="shared" si="45"/>
        <v>502.65555849571194</v>
      </c>
      <c r="O212" s="42">
        <f t="shared" si="46"/>
        <v>2202.892653468321</v>
      </c>
      <c r="P212" s="42">
        <f t="shared" si="47"/>
        <v>2705.5482119640328</v>
      </c>
      <c r="Q212" s="39">
        <f t="shared" si="48"/>
        <v>1.5249468705728317</v>
      </c>
      <c r="R212" s="39">
        <f t="shared" si="49"/>
        <v>5.6069535271749844</v>
      </c>
      <c r="S212" s="39">
        <f t="shared" si="50"/>
        <v>7.1319003977478159</v>
      </c>
    </row>
    <row r="213" spans="6:19">
      <c r="F213" s="37">
        <v>198</v>
      </c>
      <c r="G213" s="42">
        <f t="shared" si="51"/>
        <v>119.89409433957246</v>
      </c>
      <c r="H213" s="41">
        <f t="shared" si="39"/>
        <v>1.0602306257603709E-3</v>
      </c>
      <c r="I213" s="49">
        <f t="shared" si="40"/>
        <v>0.89304733579466022</v>
      </c>
      <c r="J213" s="45">
        <f t="shared" si="41"/>
        <v>0.89410756642042055</v>
      </c>
      <c r="K213" s="42">
        <f t="shared" si="42"/>
        <v>503.12446874971835</v>
      </c>
      <c r="L213" s="42">
        <f t="shared" si="43"/>
        <v>2025.6226210048667</v>
      </c>
      <c r="M213" s="42">
        <f t="shared" si="44"/>
        <v>2528.747089754585</v>
      </c>
      <c r="N213" s="42">
        <f t="shared" si="45"/>
        <v>503.33439441361895</v>
      </c>
      <c r="O213" s="42">
        <f t="shared" si="46"/>
        <v>2202.4459934922093</v>
      </c>
      <c r="P213" s="42">
        <f t="shared" si="47"/>
        <v>2705.7803879058283</v>
      </c>
      <c r="Q213" s="39">
        <f t="shared" si="48"/>
        <v>1.5266716477885229</v>
      </c>
      <c r="R213" s="39">
        <f t="shared" si="49"/>
        <v>5.6035388961810177</v>
      </c>
      <c r="S213" s="39">
        <f t="shared" si="50"/>
        <v>7.1302105439695405</v>
      </c>
    </row>
    <row r="214" spans="6:19">
      <c r="F214" s="47">
        <v>199</v>
      </c>
      <c r="G214" s="42">
        <f t="shared" si="51"/>
        <v>120.05314586250512</v>
      </c>
      <c r="H214" s="41">
        <f t="shared" si="39"/>
        <v>1.060374731012009E-3</v>
      </c>
      <c r="I214" s="49">
        <f t="shared" si="40"/>
        <v>0.88884061052954622</v>
      </c>
      <c r="J214" s="45">
        <f t="shared" si="41"/>
        <v>0.88990098526055827</v>
      </c>
      <c r="K214" s="42">
        <f t="shared" si="42"/>
        <v>503.79946708908125</v>
      </c>
      <c r="L214" s="42">
        <f t="shared" si="43"/>
        <v>2025.121664324427</v>
      </c>
      <c r="M214" s="42">
        <f t="shared" si="44"/>
        <v>2528.9211314135082</v>
      </c>
      <c r="N214" s="42">
        <f t="shared" si="45"/>
        <v>504.01048166055267</v>
      </c>
      <c r="O214" s="42">
        <f t="shared" si="46"/>
        <v>2202.0009458198069</v>
      </c>
      <c r="P214" s="42">
        <f t="shared" si="47"/>
        <v>2706.0114274803595</v>
      </c>
      <c r="Q214" s="39">
        <f t="shared" si="48"/>
        <v>1.528388733502821</v>
      </c>
      <c r="R214" s="39">
        <f t="shared" si="49"/>
        <v>5.6001405039385412</v>
      </c>
      <c r="S214" s="39">
        <f t="shared" si="50"/>
        <v>7.128529237441362</v>
      </c>
    </row>
    <row r="215" spans="6:19">
      <c r="F215" s="37">
        <v>200</v>
      </c>
      <c r="G215" s="42">
        <f t="shared" si="51"/>
        <v>120.2115459364889</v>
      </c>
      <c r="H215" s="41">
        <f t="shared" si="39"/>
        <v>1.0605184064355301E-3</v>
      </c>
      <c r="I215" s="49">
        <f t="shared" si="40"/>
        <v>0.88467454667520917</v>
      </c>
      <c r="J215" s="45">
        <f t="shared" si="41"/>
        <v>0.88573506508164468</v>
      </c>
      <c r="K215" s="42">
        <f t="shared" si="42"/>
        <v>504.4717418479737</v>
      </c>
      <c r="L215" s="42">
        <f t="shared" si="43"/>
        <v>2024.6225865099559</v>
      </c>
      <c r="M215" s="42">
        <f t="shared" si="44"/>
        <v>2529.0943283579295</v>
      </c>
      <c r="N215" s="42">
        <f t="shared" si="45"/>
        <v>504.68384552926079</v>
      </c>
      <c r="O215" s="42">
        <f t="shared" si="46"/>
        <v>2201.5574958449974</v>
      </c>
      <c r="P215" s="42">
        <f t="shared" si="47"/>
        <v>2706.2413413742584</v>
      </c>
      <c r="Q215" s="39">
        <f t="shared" si="48"/>
        <v>1.5300982011075013</v>
      </c>
      <c r="R215" s="39">
        <f t="shared" si="49"/>
        <v>5.5967581903611068</v>
      </c>
      <c r="S215" s="39">
        <f t="shared" si="50"/>
        <v>7.1268563914686078</v>
      </c>
    </row>
    <row r="216" spans="6:19">
      <c r="F216" s="47">
        <v>201</v>
      </c>
      <c r="G216" s="42">
        <f t="shared" si="51"/>
        <v>120.36930053471883</v>
      </c>
      <c r="H216" s="41">
        <f t="shared" si="39"/>
        <v>1.0606616555665848E-3</v>
      </c>
      <c r="I216" s="49">
        <f t="shared" si="40"/>
        <v>0.88054855044926361</v>
      </c>
      <c r="J216" s="45">
        <f t="shared" si="41"/>
        <v>0.88160921210483023</v>
      </c>
      <c r="K216" s="42">
        <f t="shared" si="42"/>
        <v>505.14131796084337</v>
      </c>
      <c r="L216" s="42">
        <f t="shared" si="43"/>
        <v>2024.1253705273207</v>
      </c>
      <c r="M216" s="42">
        <f t="shared" si="44"/>
        <v>2529.2666884881642</v>
      </c>
      <c r="N216" s="42">
        <f t="shared" si="45"/>
        <v>505.35451095361231</v>
      </c>
      <c r="O216" s="42">
        <f t="shared" si="46"/>
        <v>2201.1156291676234</v>
      </c>
      <c r="P216" s="42">
        <f t="shared" si="47"/>
        <v>2706.4701401212355</v>
      </c>
      <c r="Q216" s="39">
        <f t="shared" si="48"/>
        <v>1.531800122929311</v>
      </c>
      <c r="R216" s="39">
        <f t="shared" si="49"/>
        <v>5.5933917977354195</v>
      </c>
      <c r="S216" s="39">
        <f t="shared" si="50"/>
        <v>7.1251919206647303</v>
      </c>
    </row>
    <row r="217" spans="6:19">
      <c r="F217" s="37">
        <v>202</v>
      </c>
      <c r="G217" s="42">
        <f t="shared" si="51"/>
        <v>120.52641554600137</v>
      </c>
      <c r="H217" s="41">
        <f t="shared" si="39"/>
        <v>1.060804481894584E-3</v>
      </c>
      <c r="I217" s="49">
        <f t="shared" si="40"/>
        <v>0.87646203964158276</v>
      </c>
      <c r="J217" s="45">
        <f t="shared" si="41"/>
        <v>0.87752284412347736</v>
      </c>
      <c r="K217" s="42">
        <f t="shared" si="42"/>
        <v>505.80822001012189</v>
      </c>
      <c r="L217" s="42">
        <f t="shared" si="43"/>
        <v>2023.629999581942</v>
      </c>
      <c r="M217" s="42">
        <f t="shared" si="44"/>
        <v>2529.4382195920639</v>
      </c>
      <c r="N217" s="42">
        <f t="shared" si="45"/>
        <v>506.02250251546462</v>
      </c>
      <c r="O217" s="42">
        <f t="shared" si="46"/>
        <v>2200.6753315895417</v>
      </c>
      <c r="P217" s="42">
        <f t="shared" si="47"/>
        <v>2706.6978341050062</v>
      </c>
      <c r="Q217" s="39">
        <f t="shared" si="48"/>
        <v>1.5334945702506695</v>
      </c>
      <c r="R217" s="39">
        <f t="shared" si="49"/>
        <v>5.590041170674489</v>
      </c>
      <c r="S217" s="39">
        <f t="shared" si="50"/>
        <v>7.1235357409251581</v>
      </c>
    </row>
    <row r="218" spans="6:19">
      <c r="F218" s="47">
        <v>203</v>
      </c>
      <c r="G218" s="42">
        <f t="shared" si="51"/>
        <v>120.6828967763571</v>
      </c>
      <c r="H218" s="41">
        <f t="shared" si="39"/>
        <v>1.0609468888635276E-3</v>
      </c>
      <c r="I218" s="49">
        <f t="shared" si="40"/>
        <v>0.87241444333279539</v>
      </c>
      <c r="J218" s="45">
        <f t="shared" si="41"/>
        <v>0.87347539022165888</v>
      </c>
      <c r="K218" s="42">
        <f t="shared" si="42"/>
        <v>506.47247223290395</v>
      </c>
      <c r="L218" s="42">
        <f t="shared" si="43"/>
        <v>2023.1364571142619</v>
      </c>
      <c r="M218" s="42">
        <f t="shared" si="44"/>
        <v>2529.6089293471659</v>
      </c>
      <c r="N218" s="42">
        <f t="shared" si="45"/>
        <v>506.68784445134321</v>
      </c>
      <c r="O218" s="42">
        <f t="shared" si="46"/>
        <v>2200.2365891108198</v>
      </c>
      <c r="P218" s="42">
        <f t="shared" si="47"/>
        <v>2706.9244335621629</v>
      </c>
      <c r="Q218" s="39">
        <f t="shared" si="48"/>
        <v>1.5351816133298195</v>
      </c>
      <c r="R218" s="39">
        <f t="shared" si="49"/>
        <v>5.586706156072017</v>
      </c>
      <c r="S218" s="39">
        <f t="shared" si="50"/>
        <v>7.1218877694018365</v>
      </c>
    </row>
    <row r="219" spans="6:19">
      <c r="F219" s="37">
        <v>204</v>
      </c>
      <c r="G219" s="42">
        <f t="shared" si="51"/>
        <v>120.83874995059028</v>
      </c>
      <c r="H219" s="41">
        <f t="shared" si="39"/>
        <v>1.0610888798728154E-3</v>
      </c>
      <c r="I219" s="49">
        <f t="shared" si="40"/>
        <v>0.86840520162099066</v>
      </c>
      <c r="J219" s="45">
        <f t="shared" si="41"/>
        <v>0.86946629050086344</v>
      </c>
      <c r="K219" s="42">
        <f t="shared" si="42"/>
        <v>507.13409852749612</v>
      </c>
      <c r="L219" s="42">
        <f t="shared" si="43"/>
        <v>2022.6447267952963</v>
      </c>
      <c r="M219" s="42">
        <f t="shared" si="44"/>
        <v>2529.7788253227923</v>
      </c>
      <c r="N219" s="42">
        <f t="shared" si="45"/>
        <v>507.3505606589901</v>
      </c>
      <c r="O219" s="42">
        <f t="shared" si="46"/>
        <v>2199.799387925978</v>
      </c>
      <c r="P219" s="42">
        <f t="shared" si="47"/>
        <v>2707.1499485849681</v>
      </c>
      <c r="Q219" s="39">
        <f t="shared" si="48"/>
        <v>1.5368613214205551</v>
      </c>
      <c r="R219" s="39">
        <f t="shared" si="49"/>
        <v>5.5833866030577894</v>
      </c>
      <c r="S219" s="39">
        <f t="shared" si="50"/>
        <v>7.1202479244783445</v>
      </c>
    </row>
    <row r="220" spans="6:19">
      <c r="F220" s="47">
        <v>205</v>
      </c>
      <c r="G220" s="42">
        <f t="shared" si="51"/>
        <v>120.99398071381739</v>
      </c>
      <c r="H220" s="41">
        <f t="shared" si="39"/>
        <v>1.0612304582780343E-3</v>
      </c>
      <c r="I220" s="49">
        <f t="shared" si="40"/>
        <v>0.86443376535633043</v>
      </c>
      <c r="J220" s="45">
        <f t="shared" si="41"/>
        <v>0.86549499581460843</v>
      </c>
      <c r="K220" s="42">
        <f t="shared" si="42"/>
        <v>507.79312245978747</v>
      </c>
      <c r="L220" s="42">
        <f t="shared" si="43"/>
        <v>2022.1547925223099</v>
      </c>
      <c r="M220" s="42">
        <f t="shared" si="44"/>
        <v>2529.9479149820972</v>
      </c>
      <c r="N220" s="42">
        <f t="shared" si="45"/>
        <v>508.01067470373442</v>
      </c>
      <c r="O220" s="42">
        <f t="shared" si="46"/>
        <v>2199.3637144203576</v>
      </c>
      <c r="P220" s="42">
        <f t="shared" si="47"/>
        <v>2707.374389124092</v>
      </c>
      <c r="Q220" s="39">
        <f t="shared" si="48"/>
        <v>1.5385337627914237</v>
      </c>
      <c r="R220" s="39">
        <f t="shared" si="49"/>
        <v>5.5800823629542693</v>
      </c>
      <c r="S220" s="39">
        <f t="shared" si="50"/>
        <v>7.1186161257456932</v>
      </c>
    </row>
    <row r="221" spans="6:19">
      <c r="F221" s="37">
        <v>206</v>
      </c>
      <c r="G221" s="42">
        <f t="shared" si="51"/>
        <v>121.14859463296108</v>
      </c>
      <c r="H221" s="41">
        <f t="shared" si="39"/>
        <v>1.0613716273917351E-3</v>
      </c>
      <c r="I221" s="49">
        <f t="shared" si="40"/>
        <v>0.86049959588331759</v>
      </c>
      <c r="J221" s="45">
        <f t="shared" si="41"/>
        <v>0.86156096751070932</v>
      </c>
      <c r="K221" s="42">
        <f t="shared" si="42"/>
        <v>508.44956726948107</v>
      </c>
      <c r="L221" s="42">
        <f t="shared" si="43"/>
        <v>2021.6666384145838</v>
      </c>
      <c r="M221" s="42">
        <f t="shared" si="44"/>
        <v>2530.1162056840649</v>
      </c>
      <c r="N221" s="42">
        <f t="shared" si="45"/>
        <v>508.66820982472382</v>
      </c>
      <c r="O221" s="42">
        <f t="shared" si="46"/>
        <v>2198.9295551665477</v>
      </c>
      <c r="P221" s="42">
        <f t="shared" si="47"/>
        <v>2707.5977649912716</v>
      </c>
      <c r="Q221" s="39">
        <f t="shared" si="48"/>
        <v>1.540199004744494</v>
      </c>
      <c r="R221" s="39">
        <f t="shared" si="49"/>
        <v>5.5767932892341543</v>
      </c>
      <c r="S221" s="39">
        <f t="shared" si="50"/>
        <v>7.1169922939786483</v>
      </c>
    </row>
    <row r="222" spans="6:19">
      <c r="F222" s="47">
        <v>207</v>
      </c>
      <c r="G222" s="42">
        <f t="shared" si="51"/>
        <v>121.30259719820901</v>
      </c>
      <c r="H222" s="41">
        <f t="shared" si="39"/>
        <v>1.0615123904841835E-3</v>
      </c>
      <c r="I222" s="49">
        <f t="shared" si="40"/>
        <v>0.85660216479045914</v>
      </c>
      <c r="J222" s="45">
        <f t="shared" si="41"/>
        <v>0.85766367718094327</v>
      </c>
      <c r="K222" s="42">
        <f t="shared" si="42"/>
        <v>509.10345587617695</v>
      </c>
      <c r="L222" s="42">
        <f t="shared" si="43"/>
        <v>2021.1802488092887</v>
      </c>
      <c r="M222" s="42">
        <f t="shared" si="44"/>
        <v>2530.2837046854656</v>
      </c>
      <c r="N222" s="42">
        <f t="shared" si="45"/>
        <v>509.32318894100712</v>
      </c>
      <c r="O222" s="42">
        <f t="shared" si="46"/>
        <v>2198.4968969209135</v>
      </c>
      <c r="P222" s="42">
        <f t="shared" si="47"/>
        <v>2707.8200858619207</v>
      </c>
      <c r="Q222" s="39">
        <f t="shared" si="48"/>
        <v>1.5418571136336727</v>
      </c>
      <c r="R222" s="39">
        <f t="shared" si="49"/>
        <v>5.5735192374789957</v>
      </c>
      <c r="S222" s="39">
        <f t="shared" si="50"/>
        <v>7.1153763511126682</v>
      </c>
    </row>
    <row r="223" spans="6:19">
      <c r="F223" s="37">
        <v>208</v>
      </c>
      <c r="G223" s="42">
        <f t="shared" si="51"/>
        <v>121.45599382443675</v>
      </c>
      <c r="H223" s="41">
        <f t="shared" si="39"/>
        <v>1.0616527507841035E-3</v>
      </c>
      <c r="I223" s="49">
        <f t="shared" si="40"/>
        <v>0.85274095366706948</v>
      </c>
      <c r="J223" s="45">
        <f t="shared" si="41"/>
        <v>0.85380260641785355</v>
      </c>
      <c r="K223" s="42">
        <f t="shared" si="42"/>
        <v>509.75481088530614</v>
      </c>
      <c r="L223" s="42">
        <f t="shared" si="43"/>
        <v>2020.6956082574434</v>
      </c>
      <c r="M223" s="42">
        <f t="shared" si="44"/>
        <v>2530.4504191427495</v>
      </c>
      <c r="N223" s="42">
        <f t="shared" si="45"/>
        <v>509.97563465746924</v>
      </c>
      <c r="O223" s="42">
        <f t="shared" si="46"/>
        <v>2198.0657266201943</v>
      </c>
      <c r="P223" s="42">
        <f t="shared" si="47"/>
        <v>2708.0413612776633</v>
      </c>
      <c r="Q223" s="39">
        <f t="shared" si="48"/>
        <v>1.5435081548825755</v>
      </c>
      <c r="R223" s="39">
        <f t="shared" si="49"/>
        <v>5.5702600653388004</v>
      </c>
      <c r="S223" s="39">
        <f t="shared" si="50"/>
        <v>7.1137682202213757</v>
      </c>
    </row>
    <row r="224" spans="6:19">
      <c r="F224" s="47">
        <v>209</v>
      </c>
      <c r="G224" s="42">
        <f t="shared" si="51"/>
        <v>121.60878985260024</v>
      </c>
      <c r="H224" s="41">
        <f t="shared" si="39"/>
        <v>1.061792711479393E-3</v>
      </c>
      <c r="I224" s="49">
        <f t="shared" si="40"/>
        <v>0.84891545386699541</v>
      </c>
      <c r="J224" s="45">
        <f t="shared" si="41"/>
        <v>0.84997724657847484</v>
      </c>
      <c r="K224" s="42">
        <f t="shared" si="42"/>
        <v>510.40365459393553</v>
      </c>
      <c r="L224" s="42">
        <f t="shared" si="43"/>
        <v>2020.2127015199869</v>
      </c>
      <c r="M224" s="42">
        <f t="shared" si="44"/>
        <v>2530.6163561139224</v>
      </c>
      <c r="N224" s="42">
        <f t="shared" si="45"/>
        <v>510.62556927063468</v>
      </c>
      <c r="O224" s="42">
        <f t="shared" si="46"/>
        <v>2197.6360313781893</v>
      </c>
      <c r="P224" s="42">
        <f t="shared" si="47"/>
        <v>2708.2616006488238</v>
      </c>
      <c r="Q224" s="39">
        <f t="shared" si="48"/>
        <v>1.5451521930019891</v>
      </c>
      <c r="R224" s="39">
        <f t="shared" si="49"/>
        <v>5.5670156324926161</v>
      </c>
      <c r="S224" s="39">
        <f t="shared" si="50"/>
        <v>7.1121678254946055</v>
      </c>
    </row>
    <row r="225" spans="6:19">
      <c r="F225" s="37">
        <v>210</v>
      </c>
      <c r="G225" s="42">
        <f t="shared" si="51"/>
        <v>121.76099055109427</v>
      </c>
      <c r="H225" s="41">
        <f t="shared" si="39"/>
        <v>1.0619322757178405E-3</v>
      </c>
      <c r="I225" s="49">
        <f t="shared" si="40"/>
        <v>0.84512516627901491</v>
      </c>
      <c r="J225" s="45">
        <f t="shared" si="41"/>
        <v>0.84618709855473273</v>
      </c>
      <c r="K225" s="42">
        <f t="shared" si="42"/>
        <v>511.05000899643568</v>
      </c>
      <c r="L225" s="42">
        <f t="shared" si="43"/>
        <v>2019.7315135639178</v>
      </c>
      <c r="M225" s="42">
        <f t="shared" si="44"/>
        <v>2530.7815225603536</v>
      </c>
      <c r="N225" s="42">
        <f t="shared" si="45"/>
        <v>511.27301477433645</v>
      </c>
      <c r="O225" s="42">
        <f t="shared" si="46"/>
        <v>2197.207798482511</v>
      </c>
      <c r="P225" s="42">
        <f t="shared" si="47"/>
        <v>2708.4808132568473</v>
      </c>
      <c r="Q225" s="39">
        <f t="shared" si="48"/>
        <v>1.5467892916069275</v>
      </c>
      <c r="R225" s="39">
        <f t="shared" si="49"/>
        <v>5.5637858006100158</v>
      </c>
      <c r="S225" s="39">
        <f t="shared" si="50"/>
        <v>7.1105750922169433</v>
      </c>
    </row>
    <row r="226" spans="6:19">
      <c r="F226" s="47">
        <v>211</v>
      </c>
      <c r="G226" s="42">
        <f t="shared" si="51"/>
        <v>121.91260111708112</v>
      </c>
      <c r="H226" s="41">
        <f t="shared" si="39"/>
        <v>1.0620714466078049E-3</v>
      </c>
      <c r="I226" s="49">
        <f t="shared" si="40"/>
        <v>0.84136960110370496</v>
      </c>
      <c r="J226" s="45">
        <f t="shared" si="41"/>
        <v>0.84243167255031282</v>
      </c>
      <c r="K226" s="42">
        <f t="shared" si="42"/>
        <v>511.69389579001779</v>
      </c>
      <c r="L226" s="42">
        <f t="shared" si="43"/>
        <v>2019.2520295585414</v>
      </c>
      <c r="M226" s="42">
        <f t="shared" si="44"/>
        <v>2530.9459253485593</v>
      </c>
      <c r="N226" s="42">
        <f t="shared" si="45"/>
        <v>511.91799286525202</v>
      </c>
      <c r="O226" s="42">
        <f t="shared" si="46"/>
        <v>2196.7810153914229</v>
      </c>
      <c r="P226" s="42">
        <f t="shared" si="47"/>
        <v>2708.6990082566749</v>
      </c>
      <c r="Q226" s="39">
        <f t="shared" si="48"/>
        <v>1.5484195134332834</v>
      </c>
      <c r="R226" s="39">
        <f t="shared" si="49"/>
        <v>5.5605704333135186</v>
      </c>
      <c r="S226" s="39">
        <f t="shared" si="50"/>
        <v>7.1089899467468021</v>
      </c>
    </row>
    <row r="227" spans="6:19">
      <c r="F227" s="37">
        <v>212</v>
      </c>
      <c r="G227" s="42">
        <f t="shared" si="51"/>
        <v>122.06362667778546</v>
      </c>
      <c r="H227" s="41">
        <f t="shared" si="39"/>
        <v>1.0622102272189011E-3</v>
      </c>
      <c r="I227" s="49">
        <f t="shared" si="40"/>
        <v>0.8376482776365497</v>
      </c>
      <c r="J227" s="45">
        <f t="shared" si="41"/>
        <v>0.83871048786376856</v>
      </c>
      <c r="K227" s="42">
        <f t="shared" si="42"/>
        <v>512.33533638013728</v>
      </c>
      <c r="L227" s="42">
        <f t="shared" si="43"/>
        <v>2018.7742348717918</v>
      </c>
      <c r="M227" s="42">
        <f t="shared" si="44"/>
        <v>2531.1095712519291</v>
      </c>
      <c r="N227" s="42">
        <f t="shared" si="45"/>
        <v>512.5605249483076</v>
      </c>
      <c r="O227" s="42">
        <f t="shared" si="46"/>
        <v>2196.3556697307404</v>
      </c>
      <c r="P227" s="42">
        <f t="shared" si="47"/>
        <v>2708.9161946790477</v>
      </c>
      <c r="Q227" s="39">
        <f t="shared" si="48"/>
        <v>1.5500429203540782</v>
      </c>
      <c r="R227" s="39">
        <f t="shared" si="49"/>
        <v>5.5573693961418993</v>
      </c>
      <c r="S227" s="39">
        <f t="shared" si="50"/>
        <v>7.1074123164959779</v>
      </c>
    </row>
    <row r="228" spans="6:19">
      <c r="F228" s="47">
        <v>213</v>
      </c>
      <c r="G228" s="42">
        <f t="shared" si="51"/>
        <v>122.21407229176396</v>
      </c>
      <c r="H228" s="41">
        <f t="shared" si="39"/>
        <v>1.0623486205826528E-3</v>
      </c>
      <c r="I228" s="49">
        <f t="shared" si="40"/>
        <v>0.83396072405710786</v>
      </c>
      <c r="J228" s="45">
        <f t="shared" si="41"/>
        <v>0.83502307267769049</v>
      </c>
      <c r="K228" s="42">
        <f t="shared" si="42"/>
        <v>512.97435188578424</v>
      </c>
      <c r="L228" s="42">
        <f t="shared" si="43"/>
        <v>2018.2981150666435</v>
      </c>
      <c r="M228" s="42">
        <f t="shared" si="44"/>
        <v>2531.2724669524277</v>
      </c>
      <c r="N228" s="42">
        <f t="shared" si="45"/>
        <v>513.2006321419683</v>
      </c>
      <c r="O228" s="42">
        <f t="shared" si="46"/>
        <v>2195.9317492908076</v>
      </c>
      <c r="P228" s="42">
        <f t="shared" si="47"/>
        <v>2709.1323814327761</v>
      </c>
      <c r="Q228" s="39">
        <f t="shared" si="48"/>
        <v>1.5516595733953658</v>
      </c>
      <c r="R228" s="39">
        <f t="shared" si="49"/>
        <v>5.5541825565143341</v>
      </c>
      <c r="S228" s="39">
        <f t="shared" si="50"/>
        <v>7.1058421299096999</v>
      </c>
    </row>
    <row r="229" spans="6:19">
      <c r="F229" s="37">
        <v>214</v>
      </c>
      <c r="G229" s="42">
        <f t="shared" si="51"/>
        <v>122.36394295014304</v>
      </c>
      <c r="H229" s="41">
        <f t="shared" si="39"/>
        <v>1.0624866296931469E-3</v>
      </c>
      <c r="I229" s="49">
        <f t="shared" si="40"/>
        <v>0.83030647722402262</v>
      </c>
      <c r="J229" s="45">
        <f t="shared" si="41"/>
        <v>0.83136896385371573</v>
      </c>
      <c r="K229" s="42">
        <f t="shared" si="42"/>
        <v>513.61096314464999</v>
      </c>
      <c r="L229" s="42">
        <f t="shared" si="43"/>
        <v>2017.8236558976025</v>
      </c>
      <c r="M229" s="42">
        <f t="shared" si="44"/>
        <v>2531.4346190422525</v>
      </c>
      <c r="N229" s="42">
        <f t="shared" si="45"/>
        <v>513.83833528340438</v>
      </c>
      <c r="O229" s="42">
        <f t="shared" si="46"/>
        <v>2195.5092420235433</v>
      </c>
      <c r="P229" s="42">
        <f t="shared" si="47"/>
        <v>2709.3475773069476</v>
      </c>
      <c r="Q229" s="39">
        <f t="shared" si="48"/>
        <v>1.5532695327517523</v>
      </c>
      <c r="R229" s="39">
        <f t="shared" si="49"/>
        <v>5.5510097836953971</v>
      </c>
      <c r="S229" s="39">
        <f t="shared" si="50"/>
        <v>7.1042793164471494</v>
      </c>
    </row>
    <row r="230" spans="6:19">
      <c r="F230" s="47">
        <v>215</v>
      </c>
      <c r="G230" s="42">
        <f t="shared" si="51"/>
        <v>122.51324357782937</v>
      </c>
      <c r="H230" s="41">
        <f t="shared" si="39"/>
        <v>1.0626242575076587E-3</v>
      </c>
      <c r="I230" s="49">
        <f t="shared" si="40"/>
        <v>0.82668508247569805</v>
      </c>
      <c r="J230" s="45">
        <f t="shared" si="41"/>
        <v>0.82774770673320575</v>
      </c>
      <c r="K230" s="42">
        <f t="shared" si="42"/>
        <v>514.24519071817099</v>
      </c>
      <c r="L230" s="42">
        <f t="shared" si="43"/>
        <v>2017.350843307275</v>
      </c>
      <c r="M230" s="42">
        <f t="shared" si="44"/>
        <v>2531.596034025446</v>
      </c>
      <c r="N230" s="42">
        <f t="shared" si="45"/>
        <v>514.47365493353516</v>
      </c>
      <c r="O230" s="42">
        <f t="shared" si="46"/>
        <v>2195.0881360395501</v>
      </c>
      <c r="P230" s="42">
        <f t="shared" si="47"/>
        <v>2709.5617909730854</v>
      </c>
      <c r="Q230" s="39">
        <f t="shared" si="48"/>
        <v>1.5548728578015523</v>
      </c>
      <c r="R230" s="39">
        <f t="shared" si="49"/>
        <v>5.5478509487608791</v>
      </c>
      <c r="S230" s="39">
        <f t="shared" si="50"/>
        <v>7.1027238065624312</v>
      </c>
    </row>
    <row r="231" spans="6:19">
      <c r="F231" s="37">
        <v>216</v>
      </c>
      <c r="G231" s="42">
        <f t="shared" si="51"/>
        <v>122.6619790346939</v>
      </c>
      <c r="H231" s="41">
        <f t="shared" si="39"/>
        <v>1.0627615069472808E-3</v>
      </c>
      <c r="I231" s="49">
        <f t="shared" si="40"/>
        <v>0.82309609343645318</v>
      </c>
      <c r="J231" s="45">
        <f t="shared" si="41"/>
        <v>0.82415885494340047</v>
      </c>
      <c r="K231" s="42">
        <f t="shared" si="42"/>
        <v>514.87705489646635</v>
      </c>
      <c r="L231" s="42">
        <f t="shared" si="43"/>
        <v>2016.8796634230171</v>
      </c>
      <c r="M231" s="42">
        <f t="shared" si="44"/>
        <v>2531.7567183194833</v>
      </c>
      <c r="N231" s="42">
        <f t="shared" si="45"/>
        <v>515.1066113819669</v>
      </c>
      <c r="O231" s="42">
        <f t="shared" si="46"/>
        <v>2194.6684196052906</v>
      </c>
      <c r="P231" s="42">
        <f t="shared" si="47"/>
        <v>2709.7750309872577</v>
      </c>
      <c r="Q231" s="39">
        <f t="shared" si="48"/>
        <v>1.5564696071216233</v>
      </c>
      <c r="R231" s="39">
        <f t="shared" si="49"/>
        <v>5.5447059245643624</v>
      </c>
      <c r="S231" s="39">
        <f t="shared" si="50"/>
        <v>7.1011755316859855</v>
      </c>
    </row>
    <row r="232" spans="6:19">
      <c r="F232" s="47">
        <v>217</v>
      </c>
      <c r="G232" s="42">
        <f t="shared" si="51"/>
        <v>122.81015411672814</v>
      </c>
      <c r="H232" s="41">
        <f t="shared" si="39"/>
        <v>1.0628983808975189E-3</v>
      </c>
      <c r="I232" s="49">
        <f t="shared" si="40"/>
        <v>0.81953907182798302</v>
      </c>
      <c r="J232" s="45">
        <f t="shared" si="41"/>
        <v>0.82060197020888059</v>
      </c>
      <c r="K232" s="42">
        <f t="shared" si="42"/>
        <v>515.5065757031623</v>
      </c>
      <c r="L232" s="42">
        <f t="shared" si="43"/>
        <v>2016.4101025536559</v>
      </c>
      <c r="M232" s="42">
        <f t="shared" si="44"/>
        <v>2531.9166782568182</v>
      </c>
      <c r="N232" s="42">
        <f t="shared" si="45"/>
        <v>515.73722465181709</v>
      </c>
      <c r="O232" s="42">
        <f t="shared" si="46"/>
        <v>2194.2500811403279</v>
      </c>
      <c r="P232" s="42">
        <f t="shared" si="47"/>
        <v>2709.987305792145</v>
      </c>
      <c r="Q232" s="39">
        <f t="shared" si="48"/>
        <v>1.5580598385018396</v>
      </c>
      <c r="R232" s="39">
        <f t="shared" si="49"/>
        <v>5.5415745857046037</v>
      </c>
      <c r="S232" s="39">
        <f t="shared" si="50"/>
        <v>7.0996344242064433</v>
      </c>
    </row>
    <row r="233" spans="6:19">
      <c r="F233" s="37">
        <v>218</v>
      </c>
      <c r="G233" s="42">
        <f t="shared" si="51"/>
        <v>122.95777355717399</v>
      </c>
      <c r="H233" s="41">
        <f t="shared" si="39"/>
        <v>1.0630348822088928E-3</v>
      </c>
      <c r="I233" s="49">
        <f t="shared" si="40"/>
        <v>0.81601358728595041</v>
      </c>
      <c r="J233" s="45">
        <f t="shared" si="41"/>
        <v>0.81707662216815935</v>
      </c>
      <c r="K233" s="42">
        <f t="shared" si="42"/>
        <v>516.13377290010283</v>
      </c>
      <c r="L233" s="42">
        <f t="shared" si="43"/>
        <v>2015.9421471862884</v>
      </c>
      <c r="M233" s="42">
        <f t="shared" si="44"/>
        <v>2532.0759200863913</v>
      </c>
      <c r="N233" s="42">
        <f t="shared" si="45"/>
        <v>516.36551450442437</v>
      </c>
      <c r="O233" s="42">
        <f t="shared" si="46"/>
        <v>2193.8331092146254</v>
      </c>
      <c r="P233" s="42">
        <f t="shared" si="47"/>
        <v>2710.1986237190499</v>
      </c>
      <c r="Q233" s="39">
        <f t="shared" si="48"/>
        <v>1.5596436089592407</v>
      </c>
      <c r="R233" s="39">
        <f t="shared" si="49"/>
        <v>5.5384568084936383</v>
      </c>
      <c r="S233" s="39">
        <f t="shared" si="50"/>
        <v>7.098100417452879</v>
      </c>
    </row>
    <row r="234" spans="6:19">
      <c r="F234" s="47">
        <v>219</v>
      </c>
      <c r="G234" s="42">
        <f t="shared" si="51"/>
        <v>123.10484202763269</v>
      </c>
      <c r="H234" s="41">
        <f t="shared" si="39"/>
        <v>1.0631710136975166E-3</v>
      </c>
      <c r="I234" s="49">
        <f t="shared" si="40"/>
        <v>0.81251921718156517</v>
      </c>
      <c r="J234" s="45">
        <f t="shared" si="41"/>
        <v>0.81358238819526263</v>
      </c>
      <c r="K234" s="42">
        <f t="shared" si="42"/>
        <v>516.75866599197332</v>
      </c>
      <c r="L234" s="42">
        <f t="shared" si="43"/>
        <v>2015.4757839831418</v>
      </c>
      <c r="M234" s="42">
        <f t="shared" si="44"/>
        <v>2532.2344499751152</v>
      </c>
      <c r="N234" s="42">
        <f t="shared" si="45"/>
        <v>516.991500443973</v>
      </c>
      <c r="O234" s="42">
        <f t="shared" si="46"/>
        <v>2193.4174925459047</v>
      </c>
      <c r="P234" s="42">
        <f t="shared" si="47"/>
        <v>2710.4089929898778</v>
      </c>
      <c r="Q234" s="39">
        <f t="shared" si="48"/>
        <v>1.5612209747519004</v>
      </c>
      <c r="R234" s="39">
        <f t="shared" si="49"/>
        <v>5.535352470925611</v>
      </c>
      <c r="S234" s="39">
        <f t="shared" si="50"/>
        <v>7.0965734456775111</v>
      </c>
    </row>
    <row r="235" spans="6:19">
      <c r="F235" s="37">
        <v>220</v>
      </c>
      <c r="G235" s="42">
        <f t="shared" si="51"/>
        <v>123.2513641391439</v>
      </c>
      <c r="H235" s="41">
        <f t="shared" si="39"/>
        <v>1.0633067781456614E-3</v>
      </c>
      <c r="I235" s="49">
        <f t="shared" si="40"/>
        <v>0.80905554644796129</v>
      </c>
      <c r="J235" s="45">
        <f t="shared" si="41"/>
        <v>0.81011885322610699</v>
      </c>
      <c r="K235" s="42">
        <f t="shared" si="42"/>
        <v>517.38127423080141</v>
      </c>
      <c r="L235" s="42">
        <f t="shared" si="43"/>
        <v>2015.0109997785144</v>
      </c>
      <c r="M235" s="42">
        <f t="shared" si="44"/>
        <v>2532.3922740093158</v>
      </c>
      <c r="N235" s="42">
        <f t="shared" si="45"/>
        <v>517.61520172199346</v>
      </c>
      <c r="O235" s="42">
        <f t="shared" si="46"/>
        <v>2193.003219997066</v>
      </c>
      <c r="P235" s="42">
        <f t="shared" si="47"/>
        <v>2710.6184217190594</v>
      </c>
      <c r="Q235" s="39">
        <f t="shared" si="48"/>
        <v>1.5627919913924293</v>
      </c>
      <c r="R235" s="39">
        <f t="shared" si="49"/>
        <v>5.5322614526463179</v>
      </c>
      <c r="S235" s="39">
        <f t="shared" si="50"/>
        <v>7.0950534440387472</v>
      </c>
    </row>
    <row r="236" spans="6:19">
      <c r="F236" s="47">
        <v>221</v>
      </c>
      <c r="G236" s="42">
        <f t="shared" si="51"/>
        <v>123.39734444324296</v>
      </c>
      <c r="H236" s="41">
        <f t="shared" si="39"/>
        <v>1.0634421783023193E-3</v>
      </c>
      <c r="I236" s="49">
        <f t="shared" si="40"/>
        <v>0.80562216741125148</v>
      </c>
      <c r="J236" s="45">
        <f t="shared" si="41"/>
        <v>0.80668560958955382</v>
      </c>
      <c r="K236" s="42">
        <f t="shared" si="42"/>
        <v>518.00161662036555</v>
      </c>
      <c r="L236" s="42">
        <f t="shared" si="43"/>
        <v>2014.5477815757804</v>
      </c>
      <c r="M236" s="42">
        <f t="shared" si="44"/>
        <v>2532.5493981961458</v>
      </c>
      <c r="N236" s="42">
        <f t="shared" si="45"/>
        <v>518.23663734177035</v>
      </c>
      <c r="O236" s="42">
        <f t="shared" si="46"/>
        <v>2192.5902805736669</v>
      </c>
      <c r="P236" s="42">
        <f t="shared" si="47"/>
        <v>2710.8269179154372</v>
      </c>
      <c r="Q236" s="39">
        <f t="shared" si="48"/>
        <v>1.5643567136611989</v>
      </c>
      <c r="R236" s="39">
        <f t="shared" si="49"/>
        <v>5.5291836349234558</v>
      </c>
      <c r="S236" s="39">
        <f t="shared" si="50"/>
        <v>7.0935403485846544</v>
      </c>
    </row>
    <row r="237" spans="6:19">
      <c r="F237" s="37">
        <v>222</v>
      </c>
      <c r="G237" s="42">
        <f t="shared" si="51"/>
        <v>123.54278743299773</v>
      </c>
      <c r="H237" s="41">
        <f t="shared" si="39"/>
        <v>1.0635772168837434E-3</v>
      </c>
      <c r="I237" s="49">
        <f t="shared" si="40"/>
        <v>0.80221867962609972</v>
      </c>
      <c r="J237" s="45">
        <f t="shared" si="41"/>
        <v>0.80328225684298349</v>
      </c>
      <c r="K237" s="42">
        <f t="shared" si="42"/>
        <v>518.61971192052079</v>
      </c>
      <c r="L237" s="42">
        <f t="shared" si="43"/>
        <v>2014.0861165444476</v>
      </c>
      <c r="M237" s="42">
        <f t="shared" si="44"/>
        <v>2532.7058284649684</v>
      </c>
      <c r="N237" s="42">
        <f t="shared" si="45"/>
        <v>518.85582606266905</v>
      </c>
      <c r="O237" s="42">
        <f t="shared" si="46"/>
        <v>2192.1786634214418</v>
      </c>
      <c r="P237" s="42">
        <f t="shared" si="47"/>
        <v>2711.034489484111</v>
      </c>
      <c r="Q237" s="39">
        <f t="shared" si="48"/>
        <v>1.5659151956193038</v>
      </c>
      <c r="R237" s="39">
        <f t="shared" si="49"/>
        <v>5.5261189006174867</v>
      </c>
      <c r="S237" s="39">
        <f t="shared" si="50"/>
        <v>7.0920340962367909</v>
      </c>
    </row>
    <row r="238" spans="6:19">
      <c r="F238" s="47">
        <v>223</v>
      </c>
      <c r="G238" s="42">
        <f t="shared" si="51"/>
        <v>123.68769754401683</v>
      </c>
      <c r="H238" s="41">
        <f t="shared" si="39"/>
        <v>1.0637118965739838E-3</v>
      </c>
      <c r="I238" s="49">
        <f t="shared" si="40"/>
        <v>0.79884468971566569</v>
      </c>
      <c r="J238" s="45">
        <f t="shared" si="41"/>
        <v>0.79990840161223964</v>
      </c>
      <c r="K238" s="42">
        <f t="shared" si="42"/>
        <v>519.23557865139901</v>
      </c>
      <c r="L238" s="42">
        <f t="shared" si="43"/>
        <v>2013.6259920173093</v>
      </c>
      <c r="M238" s="42">
        <f t="shared" si="44"/>
        <v>2532.8615706687083</v>
      </c>
      <c r="N238" s="42">
        <f t="shared" si="45"/>
        <v>519.47278640433512</v>
      </c>
      <c r="O238" s="42">
        <f t="shared" si="46"/>
        <v>2191.7683578239025</v>
      </c>
      <c r="P238" s="42">
        <f t="shared" si="47"/>
        <v>2711.2411442282378</v>
      </c>
      <c r="Q238" s="39">
        <f t="shared" si="48"/>
        <v>1.5674674906211596</v>
      </c>
      <c r="R238" s="39">
        <f t="shared" si="49"/>
        <v>5.5230671341532345</v>
      </c>
      <c r="S238" s="39">
        <f t="shared" si="50"/>
        <v>7.0905346247743939</v>
      </c>
    </row>
    <row r="239" spans="6:19">
      <c r="F239" s="37">
        <v>224</v>
      </c>
      <c r="G239" s="42">
        <f t="shared" si="51"/>
        <v>123.83207915544352</v>
      </c>
      <c r="H239" s="41">
        <f t="shared" si="39"/>
        <v>1.0638462200254098E-3</v>
      </c>
      <c r="I239" s="49">
        <f t="shared" si="40"/>
        <v>0.79549981121580426</v>
      </c>
      <c r="J239" s="45">
        <f t="shared" si="41"/>
        <v>0.79656365743582969</v>
      </c>
      <c r="K239" s="42">
        <f t="shared" si="42"/>
        <v>519.84923509756015</v>
      </c>
      <c r="L239" s="42">
        <f t="shared" si="43"/>
        <v>2013.1673954876183</v>
      </c>
      <c r="M239" s="42">
        <f t="shared" si="44"/>
        <v>2533.0166305851785</v>
      </c>
      <c r="N239" s="42">
        <f t="shared" si="45"/>
        <v>520.08753665084578</v>
      </c>
      <c r="O239" s="42">
        <f t="shared" si="46"/>
        <v>2191.3593531999586</v>
      </c>
      <c r="P239" s="42">
        <f t="shared" si="47"/>
        <v>2711.4468898508044</v>
      </c>
      <c r="Q239" s="39">
        <f t="shared" si="48"/>
        <v>1.5690136513269339</v>
      </c>
      <c r="R239" s="39">
        <f t="shared" si="49"/>
        <v>5.5200282214920184</v>
      </c>
      <c r="S239" s="39">
        <f t="shared" si="50"/>
        <v>7.0890418728189522</v>
      </c>
    </row>
    <row r="240" spans="6:19">
      <c r="F240" s="47">
        <v>225</v>
      </c>
      <c r="G240" s="42">
        <f t="shared" si="51"/>
        <v>123.97593659092138</v>
      </c>
      <c r="H240" s="41">
        <f t="shared" si="39"/>
        <v>1.0639801898592231E-3</v>
      </c>
      <c r="I240" s="49">
        <f t="shared" si="40"/>
        <v>0.79218366442336563</v>
      </c>
      <c r="J240" s="45">
        <f t="shared" si="41"/>
        <v>0.79324764461322483</v>
      </c>
      <c r="K240" s="42">
        <f t="shared" si="42"/>
        <v>520.46069931201305</v>
      </c>
      <c r="L240" s="42">
        <f t="shared" si="43"/>
        <v>2012.7103146063571</v>
      </c>
      <c r="M240" s="42">
        <f t="shared" si="44"/>
        <v>2533.1710139183701</v>
      </c>
      <c r="N240" s="42">
        <f t="shared" si="45"/>
        <v>520.70009485473145</v>
      </c>
      <c r="O240" s="42">
        <f t="shared" si="46"/>
        <v>2190.9516391016145</v>
      </c>
      <c r="P240" s="42">
        <f t="shared" si="47"/>
        <v>2711.6517339563461</v>
      </c>
      <c r="Q240" s="39">
        <f t="shared" si="48"/>
        <v>1.5705537297145968</v>
      </c>
      <c r="R240" s="39">
        <f t="shared" si="49"/>
        <v>5.5170020501044919</v>
      </c>
      <c r="S240" s="39">
        <f t="shared" si="50"/>
        <v>7.0875557798190885</v>
      </c>
    </row>
    <row r="241" spans="6:19">
      <c r="F241" s="37">
        <v>226</v>
      </c>
      <c r="G241" s="42">
        <f t="shared" si="51"/>
        <v>124.11927411954275</v>
      </c>
      <c r="H241" s="41">
        <f t="shared" si="39"/>
        <v>1.0641138086659569E-3</v>
      </c>
      <c r="I241" s="49">
        <f t="shared" si="40"/>
        <v>0.78889587624848678</v>
      </c>
      <c r="J241" s="45">
        <f t="shared" si="41"/>
        <v>0.78995999005715278</v>
      </c>
      <c r="K241" s="42">
        <f t="shared" si="42"/>
        <v>521.06998912017468</v>
      </c>
      <c r="L241" s="42">
        <f t="shared" si="43"/>
        <v>2012.2547371795413</v>
      </c>
      <c r="M241" s="42">
        <f t="shared" si="44"/>
        <v>2533.3247262997161</v>
      </c>
      <c r="N241" s="42">
        <f t="shared" si="45"/>
        <v>521.31047884093311</v>
      </c>
      <c r="O241" s="42">
        <f t="shared" si="46"/>
        <v>2190.5452052116993</v>
      </c>
      <c r="P241" s="42">
        <f t="shared" si="47"/>
        <v>2711.8556840526326</v>
      </c>
      <c r="Q241" s="39">
        <f t="shared" si="48"/>
        <v>1.5720877770917738</v>
      </c>
      <c r="R241" s="39">
        <f t="shared" si="49"/>
        <v>5.513988508944009</v>
      </c>
      <c r="S241" s="39">
        <f t="shared" si="50"/>
        <v>7.0860762860357829</v>
      </c>
    </row>
    <row r="242" spans="6:19">
      <c r="F242" s="47">
        <v>227</v>
      </c>
      <c r="G242" s="42">
        <f t="shared" si="51"/>
        <v>124.26209595677619</v>
      </c>
      <c r="H242" s="41">
        <f t="shared" si="39"/>
        <v>1.0642470790059679E-3</v>
      </c>
      <c r="I242" s="49">
        <f t="shared" si="40"/>
        <v>0.78563608007074837</v>
      </c>
      <c r="J242" s="45">
        <f t="shared" si="41"/>
        <v>0.78670032714975435</v>
      </c>
      <c r="K242" s="42">
        <f t="shared" si="42"/>
        <v>521.67712212373704</v>
      </c>
      <c r="L242" s="42">
        <f t="shared" si="43"/>
        <v>2011.8006511656029</v>
      </c>
      <c r="M242" s="42">
        <f t="shared" si="44"/>
        <v>2533.4777732893399</v>
      </c>
      <c r="N242" s="42">
        <f t="shared" si="45"/>
        <v>521.91870621067153</v>
      </c>
      <c r="O242" s="42">
        <f t="shared" si="46"/>
        <v>2190.1400413416623</v>
      </c>
      <c r="P242" s="42">
        <f t="shared" si="47"/>
        <v>2712.0587475523339</v>
      </c>
      <c r="Q242" s="39">
        <f t="shared" si="48"/>
        <v>1.573615844107322</v>
      </c>
      <c r="R242" s="39">
        <f t="shared" si="49"/>
        <v>5.5109874884206507</v>
      </c>
      <c r="S242" s="39">
        <f t="shared" si="50"/>
        <v>7.0846033325279727</v>
      </c>
    </row>
    <row r="243" spans="6:19">
      <c r="F243" s="37">
        <v>228</v>
      </c>
      <c r="G243" s="42">
        <f t="shared" si="51"/>
        <v>124.40440626537452</v>
      </c>
      <c r="H243" s="41">
        <f t="shared" si="39"/>
        <v>1.0643800034099208E-3</v>
      </c>
      <c r="I243" s="49">
        <f t="shared" si="40"/>
        <v>0.78240391559907685</v>
      </c>
      <c r="J243" s="45">
        <f t="shared" si="41"/>
        <v>0.78346829560248676</v>
      </c>
      <c r="K243" s="42">
        <f t="shared" si="42"/>
        <v>522.28211570445512</v>
      </c>
      <c r="L243" s="42">
        <f t="shared" si="43"/>
        <v>2011.3480446728049</v>
      </c>
      <c r="M243" s="42">
        <f t="shared" si="44"/>
        <v>2533.6301603772599</v>
      </c>
      <c r="N243" s="42">
        <f t="shared" si="45"/>
        <v>522.52479434523264</v>
      </c>
      <c r="O243" s="42">
        <f t="shared" si="46"/>
        <v>2189.7361374293946</v>
      </c>
      <c r="P243" s="42">
        <f t="shared" si="47"/>
        <v>2712.2609317746274</v>
      </c>
      <c r="Q243" s="39">
        <f t="shared" si="48"/>
        <v>1.5751379807626715</v>
      </c>
      <c r="R243" s="39">
        <f t="shared" si="49"/>
        <v>5.5079988803757285</v>
      </c>
      <c r="S243" s="39">
        <f t="shared" si="50"/>
        <v>7.0831368611384002</v>
      </c>
    </row>
    <row r="244" spans="6:19">
      <c r="F244" s="47">
        <v>229</v>
      </c>
      <c r="G244" s="42">
        <f t="shared" si="51"/>
        <v>124.54620915626185</v>
      </c>
      <c r="H244" s="41">
        <f t="shared" si="39"/>
        <v>1.0645125843792552E-3</v>
      </c>
      <c r="I244" s="49">
        <f t="shared" si="40"/>
        <v>0.77919902873527613</v>
      </c>
      <c r="J244" s="45">
        <f t="shared" si="41"/>
        <v>0.78026354131965536</v>
      </c>
      <c r="K244" s="42">
        <f t="shared" si="42"/>
        <v>522.88498702784216</v>
      </c>
      <c r="L244" s="42">
        <f t="shared" si="43"/>
        <v>2010.8969059567353</v>
      </c>
      <c r="M244" s="42">
        <f t="shared" si="44"/>
        <v>2533.7818929845776</v>
      </c>
      <c r="N244" s="42">
        <f t="shared" si="45"/>
        <v>523.12876040966501</v>
      </c>
      <c r="O244" s="42">
        <f t="shared" si="46"/>
        <v>2189.3334835371129</v>
      </c>
      <c r="P244" s="42">
        <f t="shared" si="47"/>
        <v>2712.462243946778</v>
      </c>
      <c r="Q244" s="39">
        <f t="shared" si="48"/>
        <v>1.5766542364228808</v>
      </c>
      <c r="R244" s="39">
        <f t="shared" si="49"/>
        <v>5.5050225780569342</v>
      </c>
      <c r="S244" s="39">
        <f t="shared" si="50"/>
        <v>7.081676814479815</v>
      </c>
    </row>
    <row r="245" spans="6:19">
      <c r="F245" s="37">
        <v>230</v>
      </c>
      <c r="G245" s="42">
        <f t="shared" si="51"/>
        <v>124.68750868940305</v>
      </c>
      <c r="H245" s="41">
        <f t="shared" si="39"/>
        <v>1.0646448243866486E-3</v>
      </c>
      <c r="I245" s="49">
        <f t="shared" si="40"/>
        <v>0.77602107144108623</v>
      </c>
      <c r="J245" s="45">
        <f t="shared" si="41"/>
        <v>0.77708571626547285</v>
      </c>
      <c r="K245" s="42">
        <f t="shared" si="42"/>
        <v>523.48575304680071</v>
      </c>
      <c r="L245" s="42">
        <f t="shared" si="43"/>
        <v>2010.4472234178361</v>
      </c>
      <c r="M245" s="42">
        <f t="shared" si="44"/>
        <v>2533.9329764646368</v>
      </c>
      <c r="N245" s="42">
        <f t="shared" si="45"/>
        <v>523.73062135640964</v>
      </c>
      <c r="O245" s="42">
        <f t="shared" si="46"/>
        <v>2188.9320698492857</v>
      </c>
      <c r="P245" s="42">
        <f t="shared" si="47"/>
        <v>2712.6626912056954</v>
      </c>
      <c r="Q245" s="39">
        <f t="shared" si="48"/>
        <v>1.5781646598274985</v>
      </c>
      <c r="R245" s="39">
        <f t="shared" si="49"/>
        <v>5.5020584760939677</v>
      </c>
      <c r="S245" s="39">
        <f t="shared" si="50"/>
        <v>7.0802231359214662</v>
      </c>
    </row>
    <row r="246" spans="6:19">
      <c r="F246" s="47">
        <v>231</v>
      </c>
      <c r="G246" s="42">
        <f t="shared" si="51"/>
        <v>124.82830887465752</v>
      </c>
      <c r="H246" s="41">
        <f t="shared" si="39"/>
        <v>1.0647767258764745E-3</v>
      </c>
      <c r="I246" s="49">
        <f t="shared" si="40"/>
        <v>0.77286970160866375</v>
      </c>
      <c r="J246" s="45">
        <f t="shared" si="41"/>
        <v>0.77393447833454021</v>
      </c>
      <c r="K246" s="42">
        <f t="shared" si="42"/>
        <v>524.08443050518144</v>
      </c>
      <c r="L246" s="42">
        <f t="shared" si="43"/>
        <v>2009.9989855989893</v>
      </c>
      <c r="M246" s="42">
        <f t="shared" si="44"/>
        <v>2534.0834161041707</v>
      </c>
      <c r="N246" s="42">
        <f t="shared" si="45"/>
        <v>524.33039392885894</v>
      </c>
      <c r="O246" s="42">
        <f t="shared" si="46"/>
        <v>2188.5318866705902</v>
      </c>
      <c r="P246" s="42">
        <f t="shared" si="47"/>
        <v>2712.8622805994492</v>
      </c>
      <c r="Q246" s="39">
        <f t="shared" si="48"/>
        <v>1.5796692991012031</v>
      </c>
      <c r="R246" s="39">
        <f t="shared" si="49"/>
        <v>5.499106470474703</v>
      </c>
      <c r="S246" s="39">
        <f t="shared" si="50"/>
        <v>7.0787757695759064</v>
      </c>
    </row>
    <row r="247" spans="6:19">
      <c r="F247" s="37">
        <v>232</v>
      </c>
      <c r="G247" s="42">
        <f t="shared" si="51"/>
        <v>124.9686136726084</v>
      </c>
      <c r="H247" s="41">
        <f t="shared" si="39"/>
        <v>1.0649082912652366E-3</v>
      </c>
      <c r="I247" s="49">
        <f t="shared" si="40"/>
        <v>0.76974458293436543</v>
      </c>
      <c r="J247" s="45">
        <f t="shared" si="41"/>
        <v>0.77080949122563069</v>
      </c>
      <c r="K247" s="42">
        <f t="shared" si="42"/>
        <v>524.68103594123875</v>
      </c>
      <c r="L247" s="42">
        <f t="shared" si="43"/>
        <v>2009.5521811831609</v>
      </c>
      <c r="M247" s="42">
        <f t="shared" si="44"/>
        <v>2534.2332171243997</v>
      </c>
      <c r="N247" s="42">
        <f t="shared" si="45"/>
        <v>524.92809466481231</v>
      </c>
      <c r="O247" s="42">
        <f t="shared" si="46"/>
        <v>2188.1329244239337</v>
      </c>
      <c r="P247" s="42">
        <f t="shared" si="47"/>
        <v>2713.061019088746</v>
      </c>
      <c r="Q247" s="39">
        <f t="shared" si="48"/>
        <v>1.5811682017641409</v>
      </c>
      <c r="R247" s="39">
        <f t="shared" si="49"/>
        <v>5.4961664585218983</v>
      </c>
      <c r="S247" s="39">
        <f t="shared" si="50"/>
        <v>7.0773346602860387</v>
      </c>
    </row>
    <row r="248" spans="6:19">
      <c r="F248" s="47">
        <v>233</v>
      </c>
      <c r="G248" s="42">
        <f t="shared" si="51"/>
        <v>125.10842699538205</v>
      </c>
      <c r="H248" s="41">
        <f t="shared" si="39"/>
        <v>1.0650395229420137E-3</v>
      </c>
      <c r="I248" s="49">
        <f t="shared" si="40"/>
        <v>0.76664538479576216</v>
      </c>
      <c r="J248" s="45">
        <f t="shared" si="41"/>
        <v>0.76771042431870418</v>
      </c>
      <c r="K248" s="42">
        <f t="shared" si="42"/>
        <v>525.27558569105406</v>
      </c>
      <c r="L248" s="42">
        <f t="shared" si="43"/>
        <v>2009.1067989910789</v>
      </c>
      <c r="M248" s="42">
        <f t="shared" si="44"/>
        <v>2534.3823846821329</v>
      </c>
      <c r="N248" s="42">
        <f t="shared" si="45"/>
        <v>525.52373989989951</v>
      </c>
      <c r="O248" s="42">
        <f t="shared" si="46"/>
        <v>2187.7351736484916</v>
      </c>
      <c r="P248" s="42">
        <f t="shared" si="47"/>
        <v>2713.2589135483913</v>
      </c>
      <c r="Q248" s="39">
        <f t="shared" si="48"/>
        <v>1.5826614147421514</v>
      </c>
      <c r="R248" s="39">
        <f t="shared" si="49"/>
        <v>5.4932383388703476</v>
      </c>
      <c r="S248" s="39">
        <f t="shared" si="50"/>
        <v>7.0758997536124992</v>
      </c>
    </row>
    <row r="249" spans="6:19">
      <c r="F249" s="37">
        <v>234</v>
      </c>
      <c r="G249" s="42">
        <f t="shared" si="51"/>
        <v>125.24775270744561</v>
      </c>
      <c r="H249" s="41">
        <f t="shared" si="39"/>
        <v>1.0651704232688807E-3</v>
      </c>
      <c r="I249" s="49">
        <f t="shared" si="40"/>
        <v>0.76357178213176546</v>
      </c>
      <c r="J249" s="45">
        <f t="shared" si="41"/>
        <v>0.76463695255503439</v>
      </c>
      <c r="K249" s="42">
        <f t="shared" si="42"/>
        <v>525.868095891856</v>
      </c>
      <c r="L249" s="42">
        <f t="shared" si="43"/>
        <v>2008.6628279789754</v>
      </c>
      <c r="M249" s="42">
        <f t="shared" si="44"/>
        <v>2534.5309238708314</v>
      </c>
      <c r="N249" s="42">
        <f t="shared" si="45"/>
        <v>526.1173457709009</v>
      </c>
      <c r="O249" s="42">
        <f t="shared" si="46"/>
        <v>2187.3386249978084</v>
      </c>
      <c r="P249" s="42">
        <f t="shared" si="47"/>
        <v>2713.4559707687094</v>
      </c>
      <c r="Q249" s="39">
        <f t="shared" si="48"/>
        <v>1.5841489843766918</v>
      </c>
      <c r="R249" s="39">
        <f t="shared" si="49"/>
        <v>5.4903220114445705</v>
      </c>
      <c r="S249" s="39">
        <f t="shared" si="50"/>
        <v>7.0744709958212626</v>
      </c>
    </row>
    <row r="250" spans="6:19">
      <c r="F250" s="47">
        <v>235</v>
      </c>
      <c r="G250" s="42">
        <f t="shared" si="51"/>
        <v>125.38659462638765</v>
      </c>
      <c r="H250" s="41">
        <f t="shared" si="39"/>
        <v>1.065300994581325E-3</v>
      </c>
      <c r="I250" s="49">
        <f t="shared" si="40"/>
        <v>0.76052345532578147</v>
      </c>
      <c r="J250" s="45">
        <f t="shared" si="41"/>
        <v>0.76158875632036283</v>
      </c>
      <c r="K250" s="42">
        <f t="shared" si="42"/>
        <v>526.45858248527907</v>
      </c>
      <c r="L250" s="42">
        <f t="shared" si="43"/>
        <v>2008.2202572363683</v>
      </c>
      <c r="M250" s="42">
        <f t="shared" si="44"/>
        <v>2534.6788397216474</v>
      </c>
      <c r="N250" s="42">
        <f t="shared" si="45"/>
        <v>526.70892821900566</v>
      </c>
      <c r="O250" s="42">
        <f t="shared" si="46"/>
        <v>2186.9432692379269</v>
      </c>
      <c r="P250" s="42">
        <f t="shared" si="47"/>
        <v>2713.6521974569328</v>
      </c>
      <c r="Q250" s="39">
        <f t="shared" si="48"/>
        <v>1.5856309564345725</v>
      </c>
      <c r="R250" s="39">
        <f t="shared" si="49"/>
        <v>5.4874173774369659</v>
      </c>
      <c r="S250" s="39">
        <f t="shared" si="50"/>
        <v>7.0730483338715384</v>
      </c>
    </row>
    <row r="251" spans="6:19">
      <c r="F251" s="37">
        <v>236</v>
      </c>
      <c r="G251" s="42">
        <f t="shared" si="51"/>
        <v>125.52495652368884</v>
      </c>
      <c r="H251" s="41">
        <f t="shared" si="39"/>
        <v>1.0654312391886616E-3</v>
      </c>
      <c r="I251" s="49">
        <f t="shared" si="40"/>
        <v>0.75750009009181762</v>
      </c>
      <c r="J251" s="45">
        <f t="shared" si="41"/>
        <v>0.7585655213310063</v>
      </c>
      <c r="K251" s="42">
        <f t="shared" si="42"/>
        <v>527.04706122057951</v>
      </c>
      <c r="L251" s="42">
        <f t="shared" si="43"/>
        <v>2007.779075983879</v>
      </c>
      <c r="M251" s="42">
        <f t="shared" si="44"/>
        <v>2534.8261372044585</v>
      </c>
      <c r="N251" s="42">
        <f t="shared" si="45"/>
        <v>527.29850299302802</v>
      </c>
      <c r="O251" s="42">
        <f t="shared" si="46"/>
        <v>2186.5490972455482</v>
      </c>
      <c r="P251" s="42">
        <f t="shared" si="47"/>
        <v>2713.8476002385764</v>
      </c>
      <c r="Q251" s="39">
        <f t="shared" si="48"/>
        <v>1.5871073761175569</v>
      </c>
      <c r="R251" s="39">
        <f t="shared" si="49"/>
        <v>5.4845243392863825</v>
      </c>
      <c r="S251" s="39">
        <f t="shared" si="50"/>
        <v>7.0716317154039396</v>
      </c>
    </row>
    <row r="252" spans="6:19">
      <c r="F252" s="47">
        <v>237</v>
      </c>
      <c r="G252" s="42">
        <f t="shared" si="51"/>
        <v>125.66284212546788</v>
      </c>
      <c r="H252" s="41">
        <f t="shared" si="39"/>
        <v>1.0655611593744295E-3</v>
      </c>
      <c r="I252" s="49">
        <f t="shared" si="40"/>
        <v>0.75450137736342515</v>
      </c>
      <c r="J252" s="45">
        <f t="shared" si="41"/>
        <v>0.75556693852279955</v>
      </c>
      <c r="K252" s="42">
        <f t="shared" si="42"/>
        <v>527.63354765774193</v>
      </c>
      <c r="L252" s="42">
        <f t="shared" si="43"/>
        <v>2007.3392735711191</v>
      </c>
      <c r="M252" s="42">
        <f t="shared" si="44"/>
        <v>2534.972821228861</v>
      </c>
      <c r="N252" s="42">
        <f t="shared" si="45"/>
        <v>527.88608565251366</v>
      </c>
      <c r="O252" s="42">
        <f t="shared" si="46"/>
        <v>2186.1561000062511</v>
      </c>
      <c r="P252" s="42">
        <f t="shared" si="47"/>
        <v>2714.0421856587645</v>
      </c>
      <c r="Q252" s="39">
        <f t="shared" si="48"/>
        <v>1.5885782880716439</v>
      </c>
      <c r="R252" s="39">
        <f t="shared" si="49"/>
        <v>5.4816428006572124</v>
      </c>
      <c r="S252" s="39">
        <f t="shared" si="50"/>
        <v>7.0702210887288564</v>
      </c>
    </row>
    <row r="253" spans="6:19">
      <c r="F253" s="37">
        <v>238</v>
      </c>
      <c r="G253" s="42">
        <f t="shared" si="51"/>
        <v>125.80025511321969</v>
      </c>
      <c r="H253" s="41">
        <f t="shared" si="39"/>
        <v>1.06569075739679E-3</v>
      </c>
      <c r="I253" s="49">
        <f t="shared" si="40"/>
        <v>0.75152701318542847</v>
      </c>
      <c r="J253" s="45">
        <f t="shared" si="41"/>
        <v>0.75259270394282529</v>
      </c>
      <c r="K253" s="42">
        <f t="shared" si="42"/>
        <v>528.21805717056282</v>
      </c>
      <c r="L253" s="42">
        <f t="shared" si="43"/>
        <v>2006.9008394745904</v>
      </c>
      <c r="M253" s="42">
        <f t="shared" si="44"/>
        <v>2535.1188966451532</v>
      </c>
      <c r="N253" s="42">
        <f t="shared" si="45"/>
        <v>528.47169157082328</v>
      </c>
      <c r="O253" s="42">
        <f t="shared" si="46"/>
        <v>2185.7642686127224</v>
      </c>
      <c r="P253" s="42">
        <f t="shared" si="47"/>
        <v>2714.2359601835456</v>
      </c>
      <c r="Q253" s="39">
        <f t="shared" si="48"/>
        <v>1.5900437363962623</v>
      </c>
      <c r="R253" s="39">
        <f t="shared" si="49"/>
        <v>5.4787726664188607</v>
      </c>
      <c r="S253" s="39">
        <f t="shared" si="50"/>
        <v>7.0688164028151226</v>
      </c>
    </row>
    <row r="254" spans="6:19">
      <c r="F254" s="47">
        <v>239</v>
      </c>
      <c r="G254" s="42">
        <f t="shared" si="51"/>
        <v>125.93719912453452</v>
      </c>
      <c r="H254" s="41">
        <f t="shared" si="39"/>
        <v>1.0658200354889101E-3</v>
      </c>
      <c r="I254" s="49">
        <f t="shared" si="40"/>
        <v>0.74857669860833387</v>
      </c>
      <c r="J254" s="45">
        <f t="shared" si="41"/>
        <v>0.74964251864382281</v>
      </c>
      <c r="K254" s="42">
        <f t="shared" si="42"/>
        <v>528.80060494964505</v>
      </c>
      <c r="L254" s="42">
        <f t="shared" si="43"/>
        <v>2006.4637632956544</v>
      </c>
      <c r="M254" s="42">
        <f t="shared" si="44"/>
        <v>2535.2643682452995</v>
      </c>
      <c r="N254" s="42">
        <f t="shared" si="45"/>
        <v>529.05533593812686</v>
      </c>
      <c r="O254" s="42">
        <f t="shared" si="46"/>
        <v>2185.3735942630456</v>
      </c>
      <c r="P254" s="42">
        <f t="shared" si="47"/>
        <v>2714.4289302011725</v>
      </c>
      <c r="Q254" s="39">
        <f t="shared" si="48"/>
        <v>1.591503764653216</v>
      </c>
      <c r="R254" s="39">
        <f t="shared" si="49"/>
        <v>5.4759138426256797</v>
      </c>
      <c r="S254" s="39">
        <f t="shared" si="50"/>
        <v>7.0674176072788955</v>
      </c>
    </row>
    <row r="255" spans="6:19">
      <c r="F255" s="139">
        <v>240</v>
      </c>
      <c r="G255" s="144">
        <f t="shared" si="51"/>
        <v>126.0736777538043</v>
      </c>
      <c r="H255" s="141">
        <f t="shared" si="39"/>
        <v>1.0659489958593437E-3</v>
      </c>
      <c r="I255" s="142">
        <f t="shared" si="40"/>
        <v>0.74565013958535775</v>
      </c>
      <c r="J255" s="143">
        <f t="shared" si="41"/>
        <v>0.74671608858121707</v>
      </c>
      <c r="K255" s="144">
        <f t="shared" si="42"/>
        <v>529.38120600534592</v>
      </c>
      <c r="L255" s="144">
        <f t="shared" si="43"/>
        <v>2006.0280347585249</v>
      </c>
      <c r="M255" s="144">
        <f t="shared" si="44"/>
        <v>2535.4092407638709</v>
      </c>
      <c r="N255" s="144">
        <f t="shared" si="45"/>
        <v>529.63703376435217</v>
      </c>
      <c r="O255" s="144">
        <f t="shared" si="46"/>
        <v>2184.9840682590107</v>
      </c>
      <c r="P255" s="144">
        <f t="shared" si="47"/>
        <v>2714.6211020233627</v>
      </c>
      <c r="Q255" s="140">
        <f t="shared" si="48"/>
        <v>1.5929584158754753</v>
      </c>
      <c r="R255" s="140">
        <f t="shared" si="49"/>
        <v>5.4730662364973082</v>
      </c>
      <c r="S255" s="140">
        <f t="shared" si="50"/>
        <v>7.066024652372783</v>
      </c>
    </row>
    <row r="256" spans="6:19">
      <c r="F256" s="37"/>
      <c r="G256" s="42"/>
      <c r="H256" s="41"/>
      <c r="I256" s="49"/>
      <c r="J256" s="45"/>
      <c r="K256" s="42"/>
      <c r="L256" s="42"/>
      <c r="M256" s="42"/>
      <c r="N256" s="42"/>
      <c r="O256" s="42"/>
      <c r="P256" s="42"/>
      <c r="Q256" s="39"/>
      <c r="R256" s="39"/>
      <c r="S256" s="39"/>
    </row>
    <row r="257" spans="6:19">
      <c r="F257" s="37"/>
      <c r="G257" s="42"/>
      <c r="H257" s="41"/>
      <c r="I257" s="49"/>
      <c r="J257" s="45"/>
      <c r="K257" s="42"/>
      <c r="L257" s="42"/>
      <c r="M257" s="42"/>
      <c r="N257" s="42"/>
      <c r="O257" s="42"/>
      <c r="P257" s="42"/>
      <c r="Q257" s="39"/>
      <c r="R257" s="39"/>
      <c r="S257" s="39"/>
    </row>
    <row r="258" spans="6:19" ht="15">
      <c r="F258" s="51"/>
      <c r="G258" s="52"/>
      <c r="H258" s="305" t="s">
        <v>252</v>
      </c>
      <c r="I258" s="306"/>
      <c r="J258" s="307"/>
      <c r="K258" s="305" t="s">
        <v>253</v>
      </c>
      <c r="L258" s="306"/>
      <c r="M258" s="307"/>
      <c r="N258" s="305" t="s">
        <v>254</v>
      </c>
      <c r="O258" s="306"/>
      <c r="P258" s="307"/>
      <c r="Q258" s="305" t="s">
        <v>259</v>
      </c>
      <c r="R258" s="306"/>
      <c r="S258" s="307"/>
    </row>
    <row r="259" spans="6:19" ht="53.5" thickBot="1">
      <c r="F259" s="50" t="s">
        <v>271</v>
      </c>
      <c r="G259" s="50" t="s">
        <v>270</v>
      </c>
      <c r="H259" s="54" t="s">
        <v>245</v>
      </c>
      <c r="I259" s="50" t="s">
        <v>267</v>
      </c>
      <c r="J259" s="53" t="s">
        <v>246</v>
      </c>
      <c r="K259" s="54" t="s">
        <v>248</v>
      </c>
      <c r="L259" s="50" t="s">
        <v>250</v>
      </c>
      <c r="M259" s="53" t="s">
        <v>249</v>
      </c>
      <c r="N259" s="54" t="s">
        <v>255</v>
      </c>
      <c r="O259" s="50" t="s">
        <v>256</v>
      </c>
      <c r="P259" s="53" t="s">
        <v>257</v>
      </c>
      <c r="Q259" s="54" t="s">
        <v>260</v>
      </c>
      <c r="R259" s="50" t="s">
        <v>261</v>
      </c>
      <c r="S259" s="53" t="s">
        <v>262</v>
      </c>
    </row>
    <row r="260" spans="6:19" ht="13" thickTop="1">
      <c r="F260" s="47">
        <v>241</v>
      </c>
      <c r="G260" s="42">
        <f t="shared" si="51"/>
        <v>126.20969455291174</v>
      </c>
      <c r="H260" s="41">
        <f t="shared" si="39"/>
        <v>1.0660776406923988E-3</v>
      </c>
      <c r="I260" s="49">
        <f t="shared" si="40"/>
        <v>0.74274704687198234</v>
      </c>
      <c r="J260" s="45">
        <f t="shared" si="41"/>
        <v>0.74381312451267478</v>
      </c>
      <c r="K260" s="42">
        <f t="shared" si="42"/>
        <v>529.95987517065385</v>
      </c>
      <c r="L260" s="42">
        <f t="shared" si="43"/>
        <v>2005.5936437083096</v>
      </c>
      <c r="M260" s="42">
        <f t="shared" si="44"/>
        <v>2535.5535188789636</v>
      </c>
      <c r="N260" s="42">
        <f t="shared" si="45"/>
        <v>530.21679988206074</v>
      </c>
      <c r="O260" s="42">
        <f t="shared" si="46"/>
        <v>2184.5956820044576</v>
      </c>
      <c r="P260" s="42">
        <f t="shared" si="47"/>
        <v>2714.8124818865181</v>
      </c>
      <c r="Q260" s="39">
        <f t="shared" si="48"/>
        <v>1.5944077325757551</v>
      </c>
      <c r="R260" s="39">
        <f t="shared" si="49"/>
        <v>5.4702297563994087</v>
      </c>
      <c r="S260" s="39">
        <f t="shared" si="50"/>
        <v>7.0646374889751637</v>
      </c>
    </row>
    <row r="261" spans="6:19">
      <c r="F261" s="37">
        <v>242</v>
      </c>
      <c r="G261" s="42">
        <f t="shared" si="51"/>
        <v>126.34525303191316</v>
      </c>
      <c r="H261" s="41">
        <f t="shared" si="39"/>
        <v>1.0662059721485092E-3</v>
      </c>
      <c r="I261" s="49">
        <f t="shared" si="40"/>
        <v>0.73986713592799747</v>
      </c>
      <c r="J261" s="45">
        <f t="shared" si="41"/>
        <v>0.74093334190014593</v>
      </c>
      <c r="K261" s="42">
        <f t="shared" si="42"/>
        <v>530.5366271040316</v>
      </c>
      <c r="L261" s="42">
        <f t="shared" si="43"/>
        <v>2005.1605801090818</v>
      </c>
      <c r="M261" s="42">
        <f t="shared" si="44"/>
        <v>2535.6972072131134</v>
      </c>
      <c r="N261" s="42">
        <f t="shared" si="45"/>
        <v>530.79464894929151</v>
      </c>
      <c r="O261" s="42">
        <f t="shared" si="46"/>
        <v>2184.2084270036576</v>
      </c>
      <c r="P261" s="42">
        <f t="shared" si="47"/>
        <v>2715.0030759529491</v>
      </c>
      <c r="Q261" s="39">
        <f t="shared" si="48"/>
        <v>1.5958517567549921</v>
      </c>
      <c r="R261" s="39">
        <f t="shared" si="49"/>
        <v>5.4674043118248079</v>
      </c>
      <c r="S261" s="39">
        <f t="shared" si="50"/>
        <v>7.0632560685797996</v>
      </c>
    </row>
    <row r="262" spans="6:19">
      <c r="F262" s="47">
        <v>243</v>
      </c>
      <c r="G262" s="42">
        <f t="shared" si="51"/>
        <v>126.48035665969553</v>
      </c>
      <c r="H262" s="41">
        <f t="shared" si="39"/>
        <v>1.0663339923645838E-3</v>
      </c>
      <c r="I262" s="49">
        <f t="shared" si="40"/>
        <v>0.73701012682190159</v>
      </c>
      <c r="J262" s="45">
        <f t="shared" si="41"/>
        <v>0.73807646081426614</v>
      </c>
      <c r="K262" s="42">
        <f t="shared" si="42"/>
        <v>531.11147629215884</v>
      </c>
      <c r="L262" s="42">
        <f t="shared" si="43"/>
        <v>2004.7288340420118</v>
      </c>
      <c r="M262" s="42">
        <f t="shared" si="44"/>
        <v>2535.8403103341707</v>
      </c>
      <c r="N262" s="42">
        <f t="shared" si="45"/>
        <v>531.37059545230341</v>
      </c>
      <c r="O262" s="42">
        <f t="shared" si="46"/>
        <v>2183.822294859734</v>
      </c>
      <c r="P262" s="42">
        <f t="shared" si="47"/>
        <v>2715.1928903120374</v>
      </c>
      <c r="Q262" s="39">
        <f t="shared" si="48"/>
        <v>1.5972905299105264</v>
      </c>
      <c r="R262" s="39">
        <f t="shared" si="49"/>
        <v>5.4645898133750563</v>
      </c>
      <c r="S262" s="39">
        <f t="shared" si="50"/>
        <v>7.0618803432855826</v>
      </c>
    </row>
    <row r="263" spans="6:19">
      <c r="F263" s="37">
        <v>244</v>
      </c>
      <c r="G263" s="42">
        <f t="shared" si="51"/>
        <v>126.61500886463313</v>
      </c>
      <c r="H263" s="41">
        <f t="shared" si="39"/>
        <v>1.0664617034543632E-3</v>
      </c>
      <c r="I263" s="49">
        <f t="shared" si="40"/>
        <v>0.73417574413766673</v>
      </c>
      <c r="J263" s="45">
        <f t="shared" si="41"/>
        <v>0.7352422058411211</v>
      </c>
      <c r="K263" s="42">
        <f t="shared" si="42"/>
        <v>531.68443705267066</v>
      </c>
      <c r="L263" s="42">
        <f t="shared" si="43"/>
        <v>2004.2983957035071</v>
      </c>
      <c r="M263" s="42">
        <f t="shared" si="44"/>
        <v>2535.9828327561777</v>
      </c>
      <c r="N263" s="42">
        <f t="shared" si="45"/>
        <v>531.94465370831358</v>
      </c>
      <c r="O263" s="42">
        <f t="shared" si="46"/>
        <v>2183.4372772730972</v>
      </c>
      <c r="P263" s="42">
        <f t="shared" si="47"/>
        <v>2715.3819309814107</v>
      </c>
      <c r="Q263" s="39">
        <f t="shared" si="48"/>
        <v>1.5987240930442557</v>
      </c>
      <c r="R263" s="39">
        <f t="shared" si="49"/>
        <v>5.4617861727422969</v>
      </c>
      <c r="S263" s="39">
        <f t="shared" si="50"/>
        <v>7.0605102657865526</v>
      </c>
    </row>
    <row r="264" spans="6:19">
      <c r="F264" s="47">
        <v>245</v>
      </c>
      <c r="G264" s="42">
        <f t="shared" si="51"/>
        <v>126.74921303522177</v>
      </c>
      <c r="H264" s="41">
        <f t="shared" si="39"/>
        <v>1.0665891075087625E-3</v>
      </c>
      <c r="I264" s="49">
        <f t="shared" si="40"/>
        <v>0.73136371688373558</v>
      </c>
      <c r="J264" s="45">
        <f t="shared" si="41"/>
        <v>0.73243030599124437</v>
      </c>
      <c r="K264" s="42">
        <f t="shared" si="42"/>
        <v>532.25552353680416</v>
      </c>
      <c r="L264" s="42">
        <f t="shared" si="43"/>
        <v>2003.8692554034074</v>
      </c>
      <c r="M264" s="42">
        <f t="shared" si="44"/>
        <v>2536.1247789402114</v>
      </c>
      <c r="N264" s="42">
        <f t="shared" si="45"/>
        <v>532.51683786814385</v>
      </c>
      <c r="O264" s="42">
        <f t="shared" si="46"/>
        <v>2183.0533660399228</v>
      </c>
      <c r="P264" s="42">
        <f t="shared" si="47"/>
        <v>2715.5702039080666</v>
      </c>
      <c r="Q264" s="39">
        <f t="shared" si="48"/>
        <v>1.6001524866705223</v>
      </c>
      <c r="R264" s="39">
        <f t="shared" si="49"/>
        <v>5.4589933026915567</v>
      </c>
      <c r="S264" s="39">
        <f t="shared" si="50"/>
        <v>7.0591457893620788</v>
      </c>
    </row>
    <row r="265" spans="6:19">
      <c r="F265" s="37">
        <v>246</v>
      </c>
      <c r="G265" s="42">
        <f t="shared" si="51"/>
        <v>126.88297252070635</v>
      </c>
      <c r="H265" s="41">
        <f t="shared" si="39"/>
        <v>1.0667162065962081E-3</v>
      </c>
      <c r="I265" s="49">
        <f t="shared" si="40"/>
        <v>0.72857377840423077</v>
      </c>
      <c r="J265" s="45">
        <f t="shared" si="41"/>
        <v>0.72964049461082703</v>
      </c>
      <c r="K265" s="42">
        <f t="shared" si="42"/>
        <v>532.82474973201295</v>
      </c>
      <c r="L265" s="42">
        <f t="shared" si="43"/>
        <v>2003.4414035632144</v>
      </c>
      <c r="M265" s="42">
        <f t="shared" si="44"/>
        <v>2536.2661532952275</v>
      </c>
      <c r="N265" s="42">
        <f t="shared" si="45"/>
        <v>533.0871619188357</v>
      </c>
      <c r="O265" s="42">
        <f t="shared" si="46"/>
        <v>2182.6705530506551</v>
      </c>
      <c r="P265" s="42">
        <f t="shared" si="47"/>
        <v>2715.7577149694907</v>
      </c>
      <c r="Q265" s="39">
        <f t="shared" si="48"/>
        <v>1.6015757508239055</v>
      </c>
      <c r="R265" s="39">
        <f t="shared" si="49"/>
        <v>5.4562111170433845</v>
      </c>
      <c r="S265" s="39">
        <f t="shared" si="50"/>
        <v>7.0577868678672901</v>
      </c>
    </row>
    <row r="266" spans="6:19">
      <c r="F266" s="47">
        <v>247</v>
      </c>
      <c r="G266" s="42">
        <f t="shared" si="51"/>
        <v>127.01629063169207</v>
      </c>
      <c r="H266" s="41">
        <f t="shared" si="39"/>
        <v>1.0668430027629681E-3</v>
      </c>
      <c r="I266" s="49">
        <f t="shared" si="40"/>
        <v>0.72580566629228893</v>
      </c>
      <c r="J266" s="45">
        <f t="shared" si="41"/>
        <v>0.72687250929505187</v>
      </c>
      <c r="K266" s="42">
        <f t="shared" si="42"/>
        <v>533.39212946451721</v>
      </c>
      <c r="L266" s="42">
        <f t="shared" si="43"/>
        <v>2003.0148307143506</v>
      </c>
      <c r="M266" s="42">
        <f t="shared" si="44"/>
        <v>2536.4069601788678</v>
      </c>
      <c r="N266" s="42">
        <f t="shared" si="45"/>
        <v>533.65563968619972</v>
      </c>
      <c r="O266" s="42">
        <f t="shared" si="46"/>
        <v>2182.2888302885463</v>
      </c>
      <c r="P266" s="42">
        <f t="shared" si="47"/>
        <v>2715.944469974746</v>
      </c>
      <c r="Q266" s="39">
        <f t="shared" si="48"/>
        <v>1.6029939250668077</v>
      </c>
      <c r="R266" s="39">
        <f t="shared" si="49"/>
        <v>5.4534395306568344</v>
      </c>
      <c r="S266" s="39">
        <f t="shared" si="50"/>
        <v>7.0564334557236421</v>
      </c>
    </row>
    <row r="267" spans="6:19">
      <c r="F267" s="37">
        <v>248</v>
      </c>
      <c r="G267" s="42">
        <f t="shared" si="51"/>
        <v>127.14917064074524</v>
      </c>
      <c r="H267" s="41">
        <f t="shared" si="39"/>
        <v>1.0669694980334793E-3</v>
      </c>
      <c r="I267" s="49">
        <f t="shared" si="40"/>
        <v>0.72305912230547509</v>
      </c>
      <c r="J267" s="45">
        <f t="shared" si="41"/>
        <v>0.72412609180350862</v>
      </c>
      <c r="K267" s="42">
        <f t="shared" si="42"/>
        <v>533.95767640181327</v>
      </c>
      <c r="L267" s="42">
        <f t="shared" si="43"/>
        <v>2002.589527496455</v>
      </c>
      <c r="M267" s="42">
        <f t="shared" si="44"/>
        <v>2536.5472038982684</v>
      </c>
      <c r="N267" s="42">
        <f t="shared" si="45"/>
        <v>534.22228483732567</v>
      </c>
      <c r="O267" s="42">
        <f t="shared" si="46"/>
        <v>2181.9081898282125</v>
      </c>
      <c r="P267" s="42">
        <f t="shared" si="47"/>
        <v>2716.1304746655383</v>
      </c>
      <c r="Q267" s="39">
        <f t="shared" si="48"/>
        <v>1.6044070484969339</v>
      </c>
      <c r="R267" s="39">
        <f t="shared" si="49"/>
        <v>5.4506784594127868</v>
      </c>
      <c r="S267" s="39">
        <f t="shared" si="50"/>
        <v>7.0550855079097206</v>
      </c>
    </row>
    <row r="268" spans="6:19">
      <c r="F268" s="47">
        <v>249</v>
      </c>
      <c r="G268" s="42">
        <f t="shared" si="51"/>
        <v>127.28161578298386</v>
      </c>
      <c r="H268" s="41">
        <f t="shared" si="39"/>
        <v>1.0670956944106654E-3</v>
      </c>
      <c r="I268" s="49">
        <f t="shared" si="40"/>
        <v>0.72033389228321676</v>
      </c>
      <c r="J268" s="45">
        <f t="shared" si="41"/>
        <v>0.72140098797762742</v>
      </c>
      <c r="K268" s="42">
        <f t="shared" si="42"/>
        <v>534.52140405513228</v>
      </c>
      <c r="L268" s="42">
        <f t="shared" si="43"/>
        <v>2002.1654846557112</v>
      </c>
      <c r="M268" s="42">
        <f t="shared" si="44"/>
        <v>2536.6868887108435</v>
      </c>
      <c r="N268" s="42">
        <f t="shared" si="45"/>
        <v>534.78711088304055</v>
      </c>
      <c r="O268" s="42">
        <f t="shared" si="46"/>
        <v>2181.5286238342323</v>
      </c>
      <c r="P268" s="42">
        <f t="shared" si="47"/>
        <v>2716.3157347172728</v>
      </c>
      <c r="Q268" s="39">
        <f t="shared" si="48"/>
        <v>1.6058151597546015</v>
      </c>
      <c r="R268" s="39">
        <f t="shared" si="49"/>
        <v>5.4479278201976129</v>
      </c>
      <c r="S268" s="39">
        <f t="shared" si="50"/>
        <v>7.0537429799522142</v>
      </c>
    </row>
    <row r="269" spans="6:19">
      <c r="F269" s="37">
        <v>250</v>
      </c>
      <c r="G269" s="42">
        <f t="shared" si="51"/>
        <v>127.41362925665578</v>
      </c>
      <c r="H269" s="41">
        <f t="shared" si="39"/>
        <v>1.0672215938762515E-3</v>
      </c>
      <c r="I269" s="49">
        <f t="shared" si="40"/>
        <v>0.71762972606619557</v>
      </c>
      <c r="J269" s="45">
        <f t="shared" si="41"/>
        <v>0.71869694766007186</v>
      </c>
      <c r="K269" s="42">
        <f t="shared" si="42"/>
        <v>535.08332578185093</v>
      </c>
      <c r="L269" s="42">
        <f t="shared" si="43"/>
        <v>2001.742693043208</v>
      </c>
      <c r="M269" s="42">
        <f t="shared" si="44"/>
        <v>2536.8260188250588</v>
      </c>
      <c r="N269" s="42">
        <f t="shared" si="45"/>
        <v>535.35013118031998</v>
      </c>
      <c r="O269" s="42">
        <f t="shared" si="46"/>
        <v>2181.1501245597565</v>
      </c>
      <c r="P269" s="42">
        <f t="shared" si="47"/>
        <v>2716.5002557400767</v>
      </c>
      <c r="Q269" s="39">
        <f t="shared" si="48"/>
        <v>1.6072182970299171</v>
      </c>
      <c r="R269" s="39">
        <f t="shared" si="49"/>
        <v>5.4451875308871607</v>
      </c>
      <c r="S269" s="39">
        <f t="shared" si="50"/>
        <v>7.0524058279170774</v>
      </c>
    </row>
    <row r="270" spans="6:19">
      <c r="F270" s="47">
        <v>251</v>
      </c>
      <c r="G270" s="42">
        <f t="shared" si="51"/>
        <v>127.54521422370152</v>
      </c>
      <c r="H270" s="41">
        <f t="shared" si="39"/>
        <v>1.0673471983910679E-3</v>
      </c>
      <c r="I270" s="49">
        <f t="shared" si="40"/>
        <v>0.71494637741763778</v>
      </c>
      <c r="J270" s="45">
        <f t="shared" si="41"/>
        <v>0.71601372461602886</v>
      </c>
      <c r="K270" s="42">
        <f t="shared" si="42"/>
        <v>535.64345478784526</v>
      </c>
      <c r="L270" s="42">
        <f t="shared" si="43"/>
        <v>2001.321143613337</v>
      </c>
      <c r="M270" s="42">
        <f t="shared" si="44"/>
        <v>2536.9645984011822</v>
      </c>
      <c r="N270" s="42">
        <f t="shared" si="45"/>
        <v>535.9113589346415</v>
      </c>
      <c r="O270" s="42">
        <f t="shared" si="46"/>
        <v>2180.7726843451637</v>
      </c>
      <c r="P270" s="42">
        <f t="shared" si="47"/>
        <v>2716.6840432798053</v>
      </c>
      <c r="Q270" s="39">
        <f t="shared" si="48"/>
        <v>1.608616498069783</v>
      </c>
      <c r="R270" s="39">
        <f t="shared" si="49"/>
        <v>5.4424575103310673</v>
      </c>
      <c r="S270" s="39">
        <f t="shared" si="50"/>
        <v>7.0510740084008505</v>
      </c>
    </row>
    <row r="271" spans="6:19">
      <c r="F271" s="37">
        <v>252</v>
      </c>
      <c r="G271" s="42">
        <f t="shared" si="51"/>
        <v>127.67637381031403</v>
      </c>
      <c r="H271" s="41">
        <f t="shared" si="39"/>
        <v>1.0674725098953561E-3</v>
      </c>
      <c r="I271" s="49">
        <f t="shared" si="40"/>
        <v>0.71228360394647838</v>
      </c>
      <c r="J271" s="45">
        <f t="shared" si="41"/>
        <v>0.71335107645637374</v>
      </c>
      <c r="K271" s="42">
        <f t="shared" si="42"/>
        <v>536.20180412981858</v>
      </c>
      <c r="L271" s="42">
        <f t="shared" si="43"/>
        <v>2000.9008274222085</v>
      </c>
      <c r="M271" s="42">
        <f t="shared" si="44"/>
        <v>2537.1026315520271</v>
      </c>
      <c r="N271" s="42">
        <f t="shared" si="45"/>
        <v>536.47080720231224</v>
      </c>
      <c r="O271" s="42">
        <f t="shared" si="46"/>
        <v>2180.3962956167211</v>
      </c>
      <c r="P271" s="42">
        <f t="shared" si="47"/>
        <v>2716.8671028190333</v>
      </c>
      <c r="Q271" s="39">
        <f t="shared" si="48"/>
        <v>1.6100098001848129</v>
      </c>
      <c r="R271" s="39">
        <f t="shared" si="49"/>
        <v>5.4397376783373623</v>
      </c>
      <c r="S271" s="39">
        <f t="shared" si="50"/>
        <v>7.0497474785221756</v>
      </c>
    </row>
    <row r="272" spans="6:19">
      <c r="F272" s="47">
        <v>253</v>
      </c>
      <c r="G272" s="42">
        <f t="shared" si="51"/>
        <v>127.80711110748166</v>
      </c>
      <c r="H272" s="41">
        <f t="shared" si="39"/>
        <v>1.0675975303090614E-3</v>
      </c>
      <c r="I272" s="49">
        <f t="shared" si="40"/>
        <v>0.70964116703231228</v>
      </c>
      <c r="J272" s="45">
        <f t="shared" si="41"/>
        <v>0.71070876456262133</v>
      </c>
      <c r="K272" s="42">
        <f t="shared" si="42"/>
        <v>536.75838671756901</v>
      </c>
      <c r="L272" s="42">
        <f t="shared" si="43"/>
        <v>2000.4817356261105</v>
      </c>
      <c r="M272" s="42">
        <f t="shared" si="44"/>
        <v>2537.2401223436796</v>
      </c>
      <c r="N272" s="42">
        <f t="shared" si="45"/>
        <v>537.02848889273719</v>
      </c>
      <c r="O272" s="42">
        <f t="shared" si="46"/>
        <v>2180.0209508852854</v>
      </c>
      <c r="P272" s="42">
        <f t="shared" si="47"/>
        <v>2717.0494397780226</v>
      </c>
      <c r="Q272" s="39">
        <f t="shared" si="48"/>
        <v>1.6113982402560783</v>
      </c>
      <c r="R272" s="39">
        <f t="shared" si="49"/>
        <v>5.4370279556573875</v>
      </c>
      <c r="S272" s="39">
        <f t="shared" si="50"/>
        <v>7.048426195913466</v>
      </c>
    </row>
    <row r="273" spans="6:19">
      <c r="F273" s="37">
        <v>254</v>
      </c>
      <c r="G273" s="42">
        <f t="shared" si="51"/>
        <v>127.93742917152281</v>
      </c>
      <c r="H273" s="41">
        <f t="shared" si="39"/>
        <v>1.0677222615321279E-3</v>
      </c>
      <c r="I273" s="49">
        <f t="shared" si="40"/>
        <v>0.70701883175210622</v>
      </c>
      <c r="J273" s="45">
        <f t="shared" si="41"/>
        <v>0.7080865540136384</v>
      </c>
      <c r="K273" s="42">
        <f t="shared" si="42"/>
        <v>537.31321531622029</v>
      </c>
      <c r="L273" s="42">
        <f t="shared" si="43"/>
        <v>2000.0638594799937</v>
      </c>
      <c r="M273" s="42">
        <f t="shared" si="44"/>
        <v>2537.3770747962139</v>
      </c>
      <c r="N273" s="42">
        <f t="shared" si="45"/>
        <v>537.58441677064945</v>
      </c>
      <c r="O273" s="42">
        <f t="shared" si="46"/>
        <v>2179.6466427450287</v>
      </c>
      <c r="P273" s="42">
        <f t="shared" si="47"/>
        <v>2717.2310595156782</v>
      </c>
      <c r="Q273" s="39">
        <f t="shared" si="48"/>
        <v>1.6127818547417394</v>
      </c>
      <c r="R273" s="39">
        <f t="shared" si="49"/>
        <v>5.4343282639710235</v>
      </c>
      <c r="S273" s="39">
        <f t="shared" si="50"/>
        <v>7.0471101187127632</v>
      </c>
    </row>
    <row r="274" spans="6:19">
      <c r="F274" s="47">
        <v>255</v>
      </c>
      <c r="G274" s="42">
        <f t="shared" si="51"/>
        <v>128.06733102461033</v>
      </c>
      <c r="H274" s="41">
        <f t="shared" si="39"/>
        <v>1.0678467054447782E-3</v>
      </c>
      <c r="I274" s="49">
        <f t="shared" si="40"/>
        <v>0.70441636680861686</v>
      </c>
      <c r="J274" s="45">
        <f t="shared" si="41"/>
        <v>0.70548421351406165</v>
      </c>
      <c r="K274" s="42">
        <f t="shared" si="42"/>
        <v>537.86630254840782</v>
      </c>
      <c r="L274" s="42">
        <f t="shared" si="43"/>
        <v>1999.6471903359761</v>
      </c>
      <c r="M274" s="42">
        <f t="shared" si="44"/>
        <v>2537.513492884384</v>
      </c>
      <c r="N274" s="42">
        <f t="shared" si="45"/>
        <v>538.1386034582963</v>
      </c>
      <c r="O274" s="42">
        <f t="shared" si="46"/>
        <v>2179.2733638721738</v>
      </c>
      <c r="P274" s="42">
        <f t="shared" si="47"/>
        <v>2717.4119673304699</v>
      </c>
      <c r="Q274" s="39">
        <f t="shared" si="48"/>
        <v>1.6141606796835404</v>
      </c>
      <c r="R274" s="39">
        <f t="shared" si="49"/>
        <v>5.4316385258721702</v>
      </c>
      <c r="S274" s="39">
        <f t="shared" si="50"/>
        <v>7.0457992055557108</v>
      </c>
    </row>
    <row r="275" spans="6:19">
      <c r="F275" s="37">
        <v>256</v>
      </c>
      <c r="G275" s="42">
        <f t="shared" si="51"/>
        <v>128.19681965528571</v>
      </c>
      <c r="H275" s="41">
        <f t="shared" si="39"/>
        <v>1.0679708639078E-3</v>
      </c>
      <c r="I275" s="49">
        <f t="shared" si="40"/>
        <v>0.70183354446046875</v>
      </c>
      <c r="J275" s="45">
        <f t="shared" si="41"/>
        <v>0.7029015153243765</v>
      </c>
      <c r="K275" s="42">
        <f t="shared" si="42"/>
        <v>538.4176608964242</v>
      </c>
      <c r="L275" s="42">
        <f t="shared" si="43"/>
        <v>1999.2317196418942</v>
      </c>
      <c r="M275" s="42">
        <f t="shared" si="44"/>
        <v>2537.6493805383184</v>
      </c>
      <c r="N275" s="42">
        <f t="shared" si="45"/>
        <v>538.69106143758461</v>
      </c>
      <c r="O275" s="42">
        <f t="shared" si="46"/>
        <v>2178.9011070237743</v>
      </c>
      <c r="P275" s="42">
        <f t="shared" si="47"/>
        <v>2717.5921684613591</v>
      </c>
      <c r="Q275" s="39">
        <f t="shared" si="48"/>
        <v>1.615534750713187</v>
      </c>
      <c r="R275" s="39">
        <f t="shared" si="49"/>
        <v>5.4289586648545622</v>
      </c>
      <c r="S275" s="39">
        <f t="shared" si="50"/>
        <v>7.0444934155677492</v>
      </c>
    </row>
    <row r="276" spans="6:19">
      <c r="F276" s="47">
        <v>257</v>
      </c>
      <c r="G276" s="42">
        <f t="shared" si="51"/>
        <v>128.3258980189641</v>
      </c>
      <c r="H276" s="41">
        <f t="shared" si="39"/>
        <v>1.0680947387628154E-3</v>
      </c>
      <c r="I276" s="49">
        <f t="shared" si="40"/>
        <v>0.69927014045384805</v>
      </c>
      <c r="J276" s="45">
        <f t="shared" si="41"/>
        <v>0.70033823519261085</v>
      </c>
      <c r="K276" s="42">
        <f t="shared" si="42"/>
        <v>538.96730270432158</v>
      </c>
      <c r="L276" s="42">
        <f t="shared" si="43"/>
        <v>1998.8174389398621</v>
      </c>
      <c r="M276" s="42">
        <f t="shared" si="44"/>
        <v>2537.7847416441837</v>
      </c>
      <c r="N276" s="42">
        <f t="shared" si="45"/>
        <v>539.24180305218363</v>
      </c>
      <c r="O276" s="42">
        <f t="shared" si="46"/>
        <v>2178.5298650365012</v>
      </c>
      <c r="P276" s="42">
        <f t="shared" si="47"/>
        <v>2717.7716680886847</v>
      </c>
      <c r="Q276" s="39">
        <f t="shared" si="48"/>
        <v>1.6169041030585856</v>
      </c>
      <c r="R276" s="39">
        <f t="shared" si="49"/>
        <v>5.4262886052978043</v>
      </c>
      <c r="S276" s="39">
        <f t="shared" si="50"/>
        <v>7.0431927083563899</v>
      </c>
    </row>
    <row r="277" spans="6:19">
      <c r="F277" s="37">
        <v>258</v>
      </c>
      <c r="G277" s="42">
        <f t="shared" si="51"/>
        <v>128.45456903842899</v>
      </c>
      <c r="H277" s="41">
        <f t="shared" ref="H277:H344" si="52">vL_p(F277/100)</f>
        <v>1.068218331832557E-3</v>
      </c>
      <c r="I277" s="49">
        <f t="shared" ref="I277:I344" si="53">+J277-H277</f>
        <v>0.69672593395576832</v>
      </c>
      <c r="J277" s="45">
        <f t="shared" ref="J277:J344" si="54">vV_p(F277/100)</f>
        <v>0.69779415228760089</v>
      </c>
      <c r="K277" s="42">
        <f t="shared" ref="K277:K344" si="55">uL_p(F277/100)</f>
        <v>539.51524017998406</v>
      </c>
      <c r="L277" s="42">
        <f t="shared" ref="L277:L344" si="56">+M277-K277</f>
        <v>1998.4043398648714</v>
      </c>
      <c r="M277" s="42">
        <f t="shared" ref="M277:M344" si="57">uV_p(F277/100)</f>
        <v>2537.9195800448556</v>
      </c>
      <c r="N277" s="42">
        <f t="shared" ref="N277:N344" si="58">hL_p(F277/100)</f>
        <v>539.79084050959693</v>
      </c>
      <c r="O277" s="42">
        <f t="shared" ref="O277:O344" si="59">P277-N277</f>
        <v>2178.1596308254598</v>
      </c>
      <c r="P277" s="42">
        <f t="shared" ref="P277:P344" si="60">hV_p(F277/100)</f>
        <v>2717.9504713350566</v>
      </c>
      <c r="Q277" s="39">
        <f t="shared" ref="Q277:Q344" si="61">sL_p(F277/100)</f>
        <v>1.6182687715500026</v>
      </c>
      <c r="R277" s="39">
        <f t="shared" ref="R277:R344" si="62">S277-Q277</f>
        <v>5.4236282724537155</v>
      </c>
      <c r="S277" s="39">
        <f t="shared" ref="S277:S344" si="63">sV_p(F277/100)</f>
        <v>7.0418970440037176</v>
      </c>
    </row>
    <row r="278" spans="6:19">
      <c r="F278" s="47">
        <v>259</v>
      </c>
      <c r="G278" s="42">
        <f t="shared" ref="G278:G345" si="64">Tsat_p(F278/100)</f>
        <v>128.58283560431744</v>
      </c>
      <c r="H278" s="41">
        <f t="shared" si="52"/>
        <v>1.0683416449211286E-3</v>
      </c>
      <c r="I278" s="49">
        <f t="shared" si="53"/>
        <v>0.69420070748886442</v>
      </c>
      <c r="J278" s="45">
        <f t="shared" si="54"/>
        <v>0.69526904913378551</v>
      </c>
      <c r="K278" s="42">
        <f t="shared" si="55"/>
        <v>540.06148539714161</v>
      </c>
      <c r="L278" s="42">
        <f t="shared" si="56"/>
        <v>1997.992414143409</v>
      </c>
      <c r="M278" s="42">
        <f t="shared" si="57"/>
        <v>2538.0538995405504</v>
      </c>
      <c r="N278" s="42">
        <f t="shared" si="58"/>
        <v>540.33818588317615</v>
      </c>
      <c r="O278" s="42">
        <f t="shared" si="59"/>
        <v>2177.7903973830248</v>
      </c>
      <c r="P278" s="42">
        <f t="shared" si="60"/>
        <v>2718.1285832662011</v>
      </c>
      <c r="Q278" s="39">
        <f t="shared" si="61"/>
        <v>1.6196287906260443</v>
      </c>
      <c r="R278" s="39">
        <f t="shared" si="62"/>
        <v>5.4209775924329113</v>
      </c>
      <c r="S278" s="39">
        <f t="shared" si="63"/>
        <v>7.0406063830589556</v>
      </c>
    </row>
    <row r="279" spans="6:19">
      <c r="F279" s="37">
        <v>260</v>
      </c>
      <c r="G279" s="42">
        <f t="shared" si="64"/>
        <v>128.71070057559871</v>
      </c>
      <c r="H279" s="41">
        <f t="shared" si="52"/>
        <v>1.0684646798142699E-3</v>
      </c>
      <c r="I279" s="49">
        <f t="shared" si="53"/>
        <v>0.691694246867681</v>
      </c>
      <c r="J279" s="45">
        <f t="shared" si="54"/>
        <v>0.69276271154749525</v>
      </c>
      <c r="K279" s="42">
        <f t="shared" si="55"/>
        <v>540.60605029737167</v>
      </c>
      <c r="L279" s="42">
        <f t="shared" si="56"/>
        <v>1997.5816535921088</v>
      </c>
      <c r="M279" s="42">
        <f t="shared" si="57"/>
        <v>2538.1877038894804</v>
      </c>
      <c r="N279" s="42">
        <f t="shared" si="58"/>
        <v>540.88385111412333</v>
      </c>
      <c r="O279" s="42">
        <f t="shared" si="59"/>
        <v>2177.4221577777057</v>
      </c>
      <c r="P279" s="42">
        <f t="shared" si="60"/>
        <v>2718.3060088918292</v>
      </c>
      <c r="Q279" s="39">
        <f t="shared" si="61"/>
        <v>1.6209841943395911</v>
      </c>
      <c r="R279" s="39">
        <f t="shared" si="62"/>
        <v>5.4183364921916759</v>
      </c>
      <c r="S279" s="39">
        <f t="shared" si="63"/>
        <v>7.0393206865312674</v>
      </c>
    </row>
    <row r="280" spans="6:19">
      <c r="F280" s="47">
        <v>261</v>
      </c>
      <c r="G280" s="42">
        <f t="shared" si="64"/>
        <v>128.83816678003973</v>
      </c>
      <c r="H280" s="41">
        <f t="shared" si="52"/>
        <v>1.0685874382796092E-3</v>
      </c>
      <c r="I280" s="49">
        <f t="shared" si="53"/>
        <v>0.68920634113640233</v>
      </c>
      <c r="J280" s="45">
        <f t="shared" si="54"/>
        <v>0.69027492857468198</v>
      </c>
      <c r="K280" s="42">
        <f t="shared" si="55"/>
        <v>541.14894669204182</v>
      </c>
      <c r="L280" s="42">
        <f t="shared" si="56"/>
        <v>1997.1720501164225</v>
      </c>
      <c r="M280" s="42">
        <f t="shared" si="57"/>
        <v>2538.3209968084643</v>
      </c>
      <c r="N280" s="42">
        <f t="shared" si="58"/>
        <v>541.42784801343294</v>
      </c>
      <c r="O280" s="42">
        <f t="shared" si="59"/>
        <v>2177.0549051530234</v>
      </c>
      <c r="P280" s="42">
        <f t="shared" si="60"/>
        <v>2718.4827531664564</v>
      </c>
      <c r="Q280" s="39">
        <f t="shared" si="61"/>
        <v>1.6223350163635697</v>
      </c>
      <c r="R280" s="39">
        <f t="shared" si="62"/>
        <v>5.4157048995190431</v>
      </c>
      <c r="S280" s="39">
        <f t="shared" si="63"/>
        <v>7.0380399158826128</v>
      </c>
    </row>
    <row r="281" spans="6:19">
      <c r="F281" s="37">
        <v>262</v>
      </c>
      <c r="G281" s="42">
        <f t="shared" si="64"/>
        <v>128.96523701466595</v>
      </c>
      <c r="H281" s="41">
        <f t="shared" si="52"/>
        <v>1.0687099220669165E-3</v>
      </c>
      <c r="I281" s="49">
        <f t="shared" si="53"/>
        <v>0.68673678250800096</v>
      </c>
      <c r="J281" s="45">
        <f t="shared" si="54"/>
        <v>0.68780549243006783</v>
      </c>
      <c r="K281" s="42">
        <f t="shared" si="55"/>
        <v>541.69018626422906</v>
      </c>
      <c r="L281" s="42">
        <f t="shared" si="56"/>
        <v>1996.7635957093098</v>
      </c>
      <c r="M281" s="42">
        <f t="shared" si="57"/>
        <v>2538.4537819735388</v>
      </c>
      <c r="N281" s="42">
        <f t="shared" si="58"/>
        <v>541.97018826381054</v>
      </c>
      <c r="O281" s="42">
        <f t="shared" si="59"/>
        <v>2176.6886327264065</v>
      </c>
      <c r="P281" s="42">
        <f t="shared" si="60"/>
        <v>2718.658820990217</v>
      </c>
      <c r="Q281" s="39">
        <f t="shared" si="61"/>
        <v>1.6236812899966404</v>
      </c>
      <c r="R281" s="39">
        <f t="shared" si="62"/>
        <v>5.4130827430241455</v>
      </c>
      <c r="S281" s="39">
        <f t="shared" si="63"/>
        <v>7.0367640330207859</v>
      </c>
    </row>
    <row r="282" spans="6:19">
      <c r="F282" s="47">
        <v>263</v>
      </c>
      <c r="G282" s="42">
        <f t="shared" si="64"/>
        <v>129.09191404621123</v>
      </c>
      <c r="H282" s="41">
        <f t="shared" si="52"/>
        <v>1.0688321329083515E-3</v>
      </c>
      <c r="I282" s="49">
        <f t="shared" si="53"/>
        <v>0.68428536630475501</v>
      </c>
      <c r="J282" s="45">
        <f t="shared" si="54"/>
        <v>0.68535419843766332</v>
      </c>
      <c r="K282" s="42">
        <f t="shared" si="55"/>
        <v>542.22978057059595</v>
      </c>
      <c r="L282" s="42">
        <f t="shared" si="56"/>
        <v>1996.3562824499684</v>
      </c>
      <c r="M282" s="42">
        <f t="shared" si="57"/>
        <v>2538.5860630205643</v>
      </c>
      <c r="N282" s="42">
        <f t="shared" si="58"/>
        <v>542.51088342155083</v>
      </c>
      <c r="O282" s="42">
        <f t="shared" si="59"/>
        <v>2176.3233337881193</v>
      </c>
      <c r="P282" s="42">
        <f t="shared" si="60"/>
        <v>2718.83421720967</v>
      </c>
      <c r="Q282" s="39">
        <f t="shared" si="61"/>
        <v>1.6250230481687686</v>
      </c>
      <c r="R282" s="39">
        <f t="shared" si="62"/>
        <v>5.4104699521238118</v>
      </c>
      <c r="S282" s="39">
        <f t="shared" si="63"/>
        <v>7.03549300029258</v>
      </c>
    </row>
    <row r="283" spans="6:19">
      <c r="F283" s="37">
        <v>264</v>
      </c>
      <c r="G283" s="42">
        <f t="shared" si="64"/>
        <v>129.21820061156029</v>
      </c>
      <c r="H283" s="41">
        <f t="shared" si="52"/>
        <v>1.0689540725187059E-3</v>
      </c>
      <c r="I283" s="49">
        <f t="shared" si="53"/>
        <v>0.68185189090010578</v>
      </c>
      <c r="J283" s="45">
        <f t="shared" si="54"/>
        <v>0.68292084497262451</v>
      </c>
      <c r="K283" s="42">
        <f t="shared" si="55"/>
        <v>542.76774104323931</v>
      </c>
      <c r="L283" s="42">
        <f t="shared" si="56"/>
        <v>1995.9501025025779</v>
      </c>
      <c r="M283" s="42">
        <f t="shared" si="57"/>
        <v>2538.7178435458172</v>
      </c>
      <c r="N283" s="42">
        <f t="shared" si="58"/>
        <v>543.0499449183842</v>
      </c>
      <c r="O283" s="42">
        <f t="shared" si="59"/>
        <v>2175.9590017002056</v>
      </c>
      <c r="P283" s="42">
        <f t="shared" si="60"/>
        <v>2719.00894661859</v>
      </c>
      <c r="Q283" s="39">
        <f t="shared" si="61"/>
        <v>1.6263603234467019</v>
      </c>
      <c r="R283" s="39">
        <f t="shared" si="62"/>
        <v>5.4078664570303907</v>
      </c>
      <c r="S283" s="39">
        <f t="shared" si="63"/>
        <v>7.0342267804770922</v>
      </c>
    </row>
    <row r="284" spans="6:19">
      <c r="F284" s="47">
        <v>265</v>
      </c>
      <c r="G284" s="42">
        <f t="shared" si="64"/>
        <v>129.34409941818365</v>
      </c>
      <c r="H284" s="41">
        <f t="shared" si="52"/>
        <v>1.0690757425956415E-3</v>
      </c>
      <c r="I284" s="49">
        <f t="shared" si="53"/>
        <v>0.6794361576618192</v>
      </c>
      <c r="J284" s="45">
        <f t="shared" si="54"/>
        <v>0.68050523340441482</v>
      </c>
      <c r="K284" s="42">
        <f t="shared" si="55"/>
        <v>543.30407899150271</v>
      </c>
      <c r="L284" s="42">
        <f t="shared" si="56"/>
        <v>1995.5450481150551</v>
      </c>
      <c r="M284" s="42">
        <f t="shared" si="57"/>
        <v>2538.8491271065577</v>
      </c>
      <c r="N284" s="42">
        <f t="shared" si="58"/>
        <v>543.58738406329053</v>
      </c>
      <c r="O284" s="42">
        <f t="shared" si="59"/>
        <v>2175.595629895437</v>
      </c>
      <c r="P284" s="42">
        <f t="shared" si="60"/>
        <v>2719.1830139587278</v>
      </c>
      <c r="Q284" s="39">
        <f t="shared" si="61"/>
        <v>1.6276931480393433</v>
      </c>
      <c r="R284" s="39">
        <f t="shared" si="62"/>
        <v>5.4052721887397732</v>
      </c>
      <c r="S284" s="39">
        <f t="shared" si="63"/>
        <v>7.0329653367791165</v>
      </c>
    </row>
    <row r="285" spans="6:19">
      <c r="F285" s="37">
        <v>266</v>
      </c>
      <c r="G285" s="42">
        <f t="shared" si="64"/>
        <v>129.46961314456252</v>
      </c>
      <c r="H285" s="41">
        <f t="shared" si="52"/>
        <v>1.0691971448199239E-3</v>
      </c>
      <c r="I285" s="49">
        <f t="shared" si="53"/>
        <v>0.67703797089641138</v>
      </c>
      <c r="J285" s="45">
        <f t="shared" si="54"/>
        <v>0.67810716804123128</v>
      </c>
      <c r="K285" s="42">
        <f t="shared" si="55"/>
        <v>543.83880560374632</v>
      </c>
      <c r="L285" s="42">
        <f t="shared" si="56"/>
        <v>1995.1411116178631</v>
      </c>
      <c r="M285" s="42">
        <f t="shared" si="57"/>
        <v>2538.9799172216094</v>
      </c>
      <c r="N285" s="42">
        <f t="shared" si="58"/>
        <v>544.12321204426848</v>
      </c>
      <c r="O285" s="42">
        <f t="shared" si="59"/>
        <v>2175.2332118763088</v>
      </c>
      <c r="P285" s="42">
        <f t="shared" si="60"/>
        <v>2719.3564239205771</v>
      </c>
      <c r="Q285" s="39">
        <f t="shared" si="61"/>
        <v>1.6290215538030006</v>
      </c>
      <c r="R285" s="39">
        <f t="shared" si="62"/>
        <v>5.4026870790197155</v>
      </c>
      <c r="S285" s="39">
        <f t="shared" si="63"/>
        <v>7.0317086328227161</v>
      </c>
    </row>
    <row r="286" spans="6:19">
      <c r="F286" s="47">
        <v>267</v>
      </c>
      <c r="G286" s="42">
        <f t="shared" si="64"/>
        <v>129.59474444060834</v>
      </c>
      <c r="H286" s="41">
        <f t="shared" si="52"/>
        <v>1.0693182808556557E-3</v>
      </c>
      <c r="I286" s="49">
        <f t="shared" si="53"/>
        <v>0.6746571377948144</v>
      </c>
      <c r="J286" s="45">
        <f t="shared" si="54"/>
        <v>0.67572645607567006</v>
      </c>
      <c r="K286" s="42">
        <f t="shared" si="55"/>
        <v>544.37193194910401</v>
      </c>
      <c r="L286" s="42">
        <f t="shared" si="56"/>
        <v>1994.7382854228028</v>
      </c>
      <c r="M286" s="42">
        <f t="shared" si="57"/>
        <v>2539.1102173719069</v>
      </c>
      <c r="N286" s="42">
        <f t="shared" si="58"/>
        <v>544.65743993009255</v>
      </c>
      <c r="O286" s="42">
        <f t="shared" si="59"/>
        <v>2174.8717412140181</v>
      </c>
      <c r="P286" s="42">
        <f t="shared" si="60"/>
        <v>2719.5291811441107</v>
      </c>
      <c r="Q286" s="39">
        <f t="shared" si="61"/>
        <v>1.6303455722465872</v>
      </c>
      <c r="R286" s="39">
        <f t="shared" si="62"/>
        <v>5.4001110603982756</v>
      </c>
      <c r="S286" s="39">
        <f t="shared" si="63"/>
        <v>7.0304566326448628</v>
      </c>
    </row>
    <row r="287" spans="6:19">
      <c r="F287" s="37">
        <v>268</v>
      </c>
      <c r="G287" s="42">
        <f t="shared" si="64"/>
        <v>129.71949592807482</v>
      </c>
      <c r="H287" s="41">
        <f t="shared" si="52"/>
        <v>1.0694391523505004E-3</v>
      </c>
      <c r="I287" s="49">
        <f t="shared" si="53"/>
        <v>0.67229346837924775</v>
      </c>
      <c r="J287" s="45">
        <f t="shared" si="54"/>
        <v>0.67336290753159822</v>
      </c>
      <c r="K287" s="42">
        <f t="shared" si="55"/>
        <v>544.90346897919358</v>
      </c>
      <c r="L287" s="42">
        <f t="shared" si="56"/>
        <v>1994.3365620218608</v>
      </c>
      <c r="M287" s="42">
        <f t="shared" si="57"/>
        <v>2539.2400310010544</v>
      </c>
      <c r="N287" s="42">
        <f t="shared" si="58"/>
        <v>545.19007867202356</v>
      </c>
      <c r="O287" s="42">
        <f t="shared" si="59"/>
        <v>2174.5112115474994</v>
      </c>
      <c r="P287" s="42">
        <f t="shared" si="60"/>
        <v>2719.7012902195229</v>
      </c>
      <c r="Q287" s="39">
        <f t="shared" si="61"/>
        <v>1.6316652345366915</v>
      </c>
      <c r="R287" s="39">
        <f t="shared" si="62"/>
        <v>5.3975440661525642</v>
      </c>
      <c r="S287" s="39">
        <f t="shared" si="63"/>
        <v>7.0292093006892555</v>
      </c>
    </row>
    <row r="288" spans="6:19">
      <c r="F288" s="47">
        <v>269</v>
      </c>
      <c r="G288" s="42">
        <f t="shared" si="64"/>
        <v>129.84387020095869</v>
      </c>
      <c r="H288" s="41">
        <f t="shared" si="52"/>
        <v>1.069559760935904E-3</v>
      </c>
      <c r="I288" s="49">
        <f t="shared" si="53"/>
        <v>0.66994677545125325</v>
      </c>
      <c r="J288" s="45">
        <f t="shared" si="54"/>
        <v>0.67101633521218917</v>
      </c>
      <c r="K288" s="42">
        <f t="shared" si="55"/>
        <v>545.43342752979254</v>
      </c>
      <c r="L288" s="42">
        <f t="shared" si="56"/>
        <v>1993.9359339860607</v>
      </c>
      <c r="M288" s="42">
        <f t="shared" si="57"/>
        <v>2539.3693615158531</v>
      </c>
      <c r="N288" s="42">
        <f t="shared" si="58"/>
        <v>545.72113910548421</v>
      </c>
      <c r="O288" s="42">
        <f t="shared" si="59"/>
        <v>2174.1516165824478</v>
      </c>
      <c r="P288" s="42">
        <f t="shared" si="60"/>
        <v>2719.8727556879321</v>
      </c>
      <c r="Q288" s="39">
        <f t="shared" si="61"/>
        <v>1.6329805715025434</v>
      </c>
      <c r="R288" s="39">
        <f t="shared" si="62"/>
        <v>5.3949860302976482</v>
      </c>
      <c r="S288" s="39">
        <f t="shared" si="63"/>
        <v>7.0279666018001912</v>
      </c>
    </row>
    <row r="289" spans="6:19">
      <c r="F289" s="37">
        <v>270</v>
      </c>
      <c r="G289" s="42">
        <f t="shared" si="64"/>
        <v>129.96786982589794</v>
      </c>
      <c r="H289" s="41">
        <f t="shared" si="52"/>
        <v>1.0696801082273172E-3</v>
      </c>
      <c r="I289" s="49">
        <f t="shared" si="53"/>
        <v>0.66761687454088259</v>
      </c>
      <c r="J289" s="45">
        <f t="shared" si="54"/>
        <v>0.66868655464910987</v>
      </c>
      <c r="K289" s="42">
        <f t="shared" si="55"/>
        <v>545.96181832250068</v>
      </c>
      <c r="L289" s="42">
        <f t="shared" si="56"/>
        <v>1993.5363939643335</v>
      </c>
      <c r="M289" s="42">
        <f t="shared" si="57"/>
        <v>2539.4982122868341</v>
      </c>
      <c r="N289" s="42">
        <f t="shared" si="58"/>
        <v>546.25063195172197</v>
      </c>
      <c r="O289" s="42">
        <f t="shared" si="59"/>
        <v>2173.792950090372</v>
      </c>
      <c r="P289" s="42">
        <f t="shared" si="60"/>
        <v>2720.0435820420939</v>
      </c>
      <c r="Q289" s="39">
        <f t="shared" si="61"/>
        <v>1.6342916136409316</v>
      </c>
      <c r="R289" s="39">
        <f t="shared" si="62"/>
        <v>5.3924368875756628</v>
      </c>
      <c r="S289" s="39">
        <f t="shared" si="63"/>
        <v>7.0267285012165948</v>
      </c>
    </row>
    <row r="290" spans="6:19">
      <c r="F290" s="47">
        <v>271</v>
      </c>
      <c r="G290" s="42">
        <f t="shared" si="64"/>
        <v>130.09149734256141</v>
      </c>
      <c r="H290" s="41">
        <f t="shared" si="52"/>
        <v>1.0698001958244102E-3</v>
      </c>
      <c r="I290" s="49">
        <f t="shared" si="53"/>
        <v>0.66530358385699551</v>
      </c>
      <c r="J290" s="45">
        <f t="shared" si="54"/>
        <v>0.66637338405281987</v>
      </c>
      <c r="K290" s="42">
        <f t="shared" si="55"/>
        <v>546.48865196636336</v>
      </c>
      <c r="L290" s="42">
        <f t="shared" si="56"/>
        <v>1993.1379346824142</v>
      </c>
      <c r="M290" s="42">
        <f t="shared" si="57"/>
        <v>2539.6265866487774</v>
      </c>
      <c r="N290" s="42">
        <f t="shared" si="58"/>
        <v>546.77856781943183</v>
      </c>
      <c r="O290" s="42">
        <f t="shared" si="59"/>
        <v>2173.4352059076596</v>
      </c>
      <c r="P290" s="42">
        <f t="shared" si="60"/>
        <v>2720.2137737270914</v>
      </c>
      <c r="Q290" s="39">
        <f t="shared" si="61"/>
        <v>1.635598391121011</v>
      </c>
      <c r="R290" s="39">
        <f t="shared" si="62"/>
        <v>5.3898965734451378</v>
      </c>
      <c r="S290" s="39">
        <f t="shared" si="63"/>
        <v>7.0254949645661489</v>
      </c>
    </row>
    <row r="291" spans="6:19">
      <c r="F291" s="37">
        <v>272</v>
      </c>
      <c r="G291" s="42">
        <f t="shared" si="64"/>
        <v>130.21475526402924</v>
      </c>
      <c r="H291" s="41">
        <f t="shared" si="52"/>
        <v>1.069920025311277E-3</v>
      </c>
      <c r="I291" s="49">
        <f t="shared" si="53"/>
        <v>0.66300672423863827</v>
      </c>
      <c r="J291" s="45">
        <f t="shared" si="54"/>
        <v>0.66407664426394952</v>
      </c>
      <c r="K291" s="42">
        <f t="shared" si="55"/>
        <v>547.01393895945625</v>
      </c>
      <c r="L291" s="42">
        <f t="shared" si="56"/>
        <v>1992.7405489417622</v>
      </c>
      <c r="M291" s="42">
        <f t="shared" si="57"/>
        <v>2539.7544879012185</v>
      </c>
      <c r="N291" s="42">
        <f t="shared" si="58"/>
        <v>547.30495720634087</v>
      </c>
      <c r="O291" s="42">
        <f t="shared" si="59"/>
        <v>2173.0783779346721</v>
      </c>
      <c r="P291" s="42">
        <f t="shared" si="60"/>
        <v>2720.383335141013</v>
      </c>
      <c r="Q291" s="39">
        <f t="shared" si="61"/>
        <v>1.6369009337889915</v>
      </c>
      <c r="R291" s="39">
        <f t="shared" si="62"/>
        <v>5.3873650240705304</v>
      </c>
      <c r="S291" s="39">
        <f t="shared" si="63"/>
        <v>7.0242659578595221</v>
      </c>
    </row>
    <row r="292" spans="6:19">
      <c r="F292" s="47">
        <v>273</v>
      </c>
      <c r="G292" s="42">
        <f t="shared" si="64"/>
        <v>130.3376460771704</v>
      </c>
      <c r="H292" s="41">
        <f t="shared" si="52"/>
        <v>1.0700395982566528E-3</v>
      </c>
      <c r="I292" s="49">
        <f t="shared" si="53"/>
        <v>0.66072611910748658</v>
      </c>
      <c r="J292" s="45">
        <f t="shared" si="54"/>
        <v>0.66179615870574326</v>
      </c>
      <c r="K292" s="42">
        <f t="shared" si="55"/>
        <v>547.53768969046575</v>
      </c>
      <c r="L292" s="42">
        <f t="shared" si="56"/>
        <v>1992.3442296184835</v>
      </c>
      <c r="M292" s="42">
        <f t="shared" si="57"/>
        <v>2539.8819193089494</v>
      </c>
      <c r="N292" s="42">
        <f t="shared" si="58"/>
        <v>547.82981050078979</v>
      </c>
      <c r="O292" s="42">
        <f t="shared" si="59"/>
        <v>2172.7224601348271</v>
      </c>
      <c r="P292" s="42">
        <f t="shared" si="60"/>
        <v>2720.5522706356169</v>
      </c>
      <c r="Q292" s="39">
        <f t="shared" si="61"/>
        <v>1.638199271172819</v>
      </c>
      <c r="R292" s="39">
        <f t="shared" si="62"/>
        <v>5.3848421763118903</v>
      </c>
      <c r="S292" s="39">
        <f t="shared" si="63"/>
        <v>7.0230414474847098</v>
      </c>
    </row>
    <row r="293" spans="6:19">
      <c r="F293" s="37">
        <v>274</v>
      </c>
      <c r="G293" s="42">
        <f t="shared" si="64"/>
        <v>130.46017224300806</v>
      </c>
      <c r="H293" s="41">
        <f t="shared" si="52"/>
        <v>1.0701589162141107E-3</v>
      </c>
      <c r="I293" s="49">
        <f t="shared" si="53"/>
        <v>0.65846159442131014</v>
      </c>
      <c r="J293" s="45">
        <f t="shared" si="54"/>
        <v>0.65953175333752423</v>
      </c>
      <c r="K293" s="42">
        <f t="shared" si="55"/>
        <v>548.05991444020731</v>
      </c>
      <c r="L293" s="42">
        <f t="shared" si="56"/>
        <v>1991.9489696623004</v>
      </c>
      <c r="M293" s="42">
        <f t="shared" si="57"/>
        <v>2540.0088841025076</v>
      </c>
      <c r="N293" s="42">
        <f t="shared" si="58"/>
        <v>548.35313798324989</v>
      </c>
      <c r="O293" s="42">
        <f t="shared" si="59"/>
        <v>2172.3674465337399</v>
      </c>
      <c r="P293" s="42">
        <f t="shared" si="60"/>
        <v>2720.7205845169897</v>
      </c>
      <c r="Q293" s="39">
        <f t="shared" si="61"/>
        <v>1.6394934324866637</v>
      </c>
      <c r="R293" s="39">
        <f t="shared" si="62"/>
        <v>5.3823279677148168</v>
      </c>
      <c r="S293" s="39">
        <f t="shared" si="63"/>
        <v>7.02182140020148</v>
      </c>
    </row>
    <row r="294" spans="6:19">
      <c r="F294" s="47">
        <v>275</v>
      </c>
      <c r="G294" s="42">
        <f t="shared" si="64"/>
        <v>130.58233619708676</v>
      </c>
      <c r="H294" s="41">
        <f t="shared" si="52"/>
        <v>1.0702779807222678E-3</v>
      </c>
      <c r="I294" s="49">
        <f t="shared" si="53"/>
        <v>0.6562129786284564</v>
      </c>
      <c r="J294" s="45">
        <f t="shared" si="54"/>
        <v>0.65728325660917863</v>
      </c>
      <c r="K294" s="42">
        <f t="shared" si="55"/>
        <v>548.58062338316017</v>
      </c>
      <c r="L294" s="42">
        <f t="shared" si="56"/>
        <v>1991.5547620955069</v>
      </c>
      <c r="M294" s="42">
        <f t="shared" si="57"/>
        <v>2540.1353854786671</v>
      </c>
      <c r="N294" s="42">
        <f t="shared" si="58"/>
        <v>548.87494982785881</v>
      </c>
      <c r="O294" s="42">
        <f t="shared" si="59"/>
        <v>2172.0133312183325</v>
      </c>
      <c r="P294" s="42">
        <f t="shared" si="60"/>
        <v>2720.8882810461914</v>
      </c>
      <c r="Q294" s="39">
        <f t="shared" si="61"/>
        <v>1.6407834466354561</v>
      </c>
      <c r="R294" s="39">
        <f t="shared" si="62"/>
        <v>5.3798223365004798</v>
      </c>
      <c r="S294" s="39">
        <f t="shared" si="63"/>
        <v>7.0206057831359354</v>
      </c>
    </row>
    <row r="295" spans="6:19">
      <c r="F295" s="37">
        <v>276</v>
      </c>
      <c r="G295" s="42">
        <f t="shared" si="64"/>
        <v>130.70414034982372</v>
      </c>
      <c r="H295" s="41">
        <f t="shared" si="52"/>
        <v>1.0703967933049785E-3</v>
      </c>
      <c r="I295" s="49">
        <f t="shared" si="53"/>
        <v>0.65398010262329542</v>
      </c>
      <c r="J295" s="45">
        <f t="shared" si="54"/>
        <v>0.65505049941660043</v>
      </c>
      <c r="K295" s="42">
        <f t="shared" si="55"/>
        <v>549.09982658893421</v>
      </c>
      <c r="L295" s="42">
        <f t="shared" si="56"/>
        <v>1991.161600011967</v>
      </c>
      <c r="M295" s="42">
        <f t="shared" si="57"/>
        <v>2540.2614266009014</v>
      </c>
      <c r="N295" s="42">
        <f t="shared" si="58"/>
        <v>549.39525610388637</v>
      </c>
      <c r="O295" s="42">
        <f t="shared" si="59"/>
        <v>2171.6601083359965</v>
      </c>
      <c r="P295" s="42">
        <f t="shared" si="60"/>
        <v>2721.0553644398829</v>
      </c>
      <c r="Q295" s="39">
        <f t="shared" si="61"/>
        <v>1.6420693422192278</v>
      </c>
      <c r="R295" s="39">
        <f t="shared" si="62"/>
        <v>5.377325221555914</v>
      </c>
      <c r="S295" s="39">
        <f t="shared" si="63"/>
        <v>7.0193945637751423</v>
      </c>
    </row>
    <row r="296" spans="6:19">
      <c r="F296" s="47">
        <v>277</v>
      </c>
      <c r="G296" s="42">
        <f t="shared" si="64"/>
        <v>130.82558708686099</v>
      </c>
      <c r="H296" s="41">
        <f t="shared" si="52"/>
        <v>1.0705153554715298E-3</v>
      </c>
      <c r="I296" s="49">
        <f t="shared" si="53"/>
        <v>0.65176279970263429</v>
      </c>
      <c r="J296" s="45">
        <f t="shared" si="54"/>
        <v>0.65283331505810582</v>
      </c>
      <c r="K296" s="42">
        <f t="shared" si="55"/>
        <v>549.61753402373472</v>
      </c>
      <c r="L296" s="42">
        <f t="shared" si="56"/>
        <v>1990.7694765761175</v>
      </c>
      <c r="M296" s="42">
        <f t="shared" si="57"/>
        <v>2540.3870105998521</v>
      </c>
      <c r="N296" s="42">
        <f t="shared" si="58"/>
        <v>549.91406677720022</v>
      </c>
      <c r="O296" s="42">
        <f t="shared" si="59"/>
        <v>2171.3077720937472</v>
      </c>
      <c r="P296" s="42">
        <f t="shared" si="60"/>
        <v>2721.2218388709475</v>
      </c>
      <c r="Q296" s="39">
        <f t="shared" si="61"/>
        <v>1.6433511475374443</v>
      </c>
      <c r="R296" s="39">
        <f t="shared" si="62"/>
        <v>5.3748365624244316</v>
      </c>
      <c r="S296" s="39">
        <f t="shared" si="63"/>
        <v>7.0181877099618761</v>
      </c>
    </row>
    <row r="297" spans="6:19">
      <c r="F297" s="37">
        <v>278</v>
      </c>
      <c r="G297" s="42">
        <f t="shared" si="64"/>
        <v>130.94667876940764</v>
      </c>
      <c r="H297" s="41">
        <f t="shared" si="52"/>
        <v>1.070633668716835E-3</v>
      </c>
      <c r="I297" s="49">
        <f t="shared" si="53"/>
        <v>0.64956090552305423</v>
      </c>
      <c r="J297" s="45">
        <f t="shared" si="54"/>
        <v>0.65063153919177108</v>
      </c>
      <c r="K297" s="42">
        <f t="shared" si="55"/>
        <v>550.13375555179232</v>
      </c>
      <c r="L297" s="42">
        <f t="shared" si="56"/>
        <v>1990.378385022</v>
      </c>
      <c r="M297" s="42">
        <f t="shared" si="57"/>
        <v>2540.5121405737923</v>
      </c>
      <c r="N297" s="42">
        <f t="shared" si="58"/>
        <v>550.4313917116956</v>
      </c>
      <c r="O297" s="42">
        <f t="shared" si="59"/>
        <v>2170.9563167574088</v>
      </c>
      <c r="P297" s="42">
        <f t="shared" si="60"/>
        <v>2721.3877084691044</v>
      </c>
      <c r="Q297" s="39">
        <f t="shared" si="61"/>
        <v>1.6446288905932256</v>
      </c>
      <c r="R297" s="39">
        <f t="shared" si="62"/>
        <v>5.3723562992962446</v>
      </c>
      <c r="S297" s="39">
        <f t="shared" si="63"/>
        <v>7.0169851898894704</v>
      </c>
    </row>
    <row r="298" spans="6:19">
      <c r="F298" s="47">
        <v>279</v>
      </c>
      <c r="G298" s="42">
        <f t="shared" si="64"/>
        <v>131.06741773457861</v>
      </c>
      <c r="H298" s="41">
        <f t="shared" si="52"/>
        <v>1.0707517345216163E-3</v>
      </c>
      <c r="I298" s="49">
        <f t="shared" si="53"/>
        <v>0.6473742580591606</v>
      </c>
      <c r="J298" s="45">
        <f t="shared" si="54"/>
        <v>0.64844500979368225</v>
      </c>
      <c r="K298" s="42">
        <f t="shared" si="55"/>
        <v>550.64850093677637</v>
      </c>
      <c r="L298" s="42">
        <f t="shared" si="56"/>
        <v>1989.98831865229</v>
      </c>
      <c r="M298" s="42">
        <f t="shared" si="57"/>
        <v>2540.6368195890664</v>
      </c>
      <c r="N298" s="42">
        <f t="shared" si="58"/>
        <v>550.94724067070797</v>
      </c>
      <c r="O298" s="42">
        <f t="shared" si="59"/>
        <v>2170.6057366507957</v>
      </c>
      <c r="P298" s="42">
        <f t="shared" si="60"/>
        <v>2721.5529773215039</v>
      </c>
      <c r="Q298" s="39">
        <f t="shared" si="61"/>
        <v>1.6459025990975242</v>
      </c>
      <c r="R298" s="39">
        <f t="shared" si="62"/>
        <v>5.3698843729992172</v>
      </c>
      <c r="S298" s="39">
        <f t="shared" si="63"/>
        <v>7.0157869720967412</v>
      </c>
    </row>
    <row r="299" spans="6:19">
      <c r="F299" s="37">
        <v>280</v>
      </c>
      <c r="G299" s="42">
        <f t="shared" si="64"/>
        <v>131.18780629572473</v>
      </c>
      <c r="H299" s="41">
        <f t="shared" si="52"/>
        <v>1.0708695543525911E-3</v>
      </c>
      <c r="I299" s="49">
        <f t="shared" si="53"/>
        <v>0.64520269756271409</v>
      </c>
      <c r="J299" s="45">
        <f t="shared" si="54"/>
        <v>0.64627356711706663</v>
      </c>
      <c r="K299" s="42">
        <f t="shared" si="55"/>
        <v>551.16177984317369</v>
      </c>
      <c r="L299" s="42">
        <f t="shared" si="56"/>
        <v>1989.5992708373644</v>
      </c>
      <c r="M299" s="42">
        <f t="shared" si="57"/>
        <v>2540.7610506805381</v>
      </c>
      <c r="N299" s="42">
        <f t="shared" si="58"/>
        <v>551.46162331839241</v>
      </c>
      <c r="O299" s="42">
        <f t="shared" si="59"/>
        <v>2170.2560261549247</v>
      </c>
      <c r="P299" s="42">
        <f t="shared" si="60"/>
        <v>2721.7176494733171</v>
      </c>
      <c r="Q299" s="39">
        <f t="shared" si="61"/>
        <v>1.647172300473198</v>
      </c>
      <c r="R299" s="39">
        <f t="shared" si="62"/>
        <v>5.3674207249898149</v>
      </c>
      <c r="S299" s="39">
        <f t="shared" si="63"/>
        <v>7.0145930254630127</v>
      </c>
    </row>
    <row r="300" spans="6:19">
      <c r="F300" s="47">
        <v>281</v>
      </c>
      <c r="G300" s="42">
        <f t="shared" si="64"/>
        <v>131.30784674276117</v>
      </c>
      <c r="H300" s="41">
        <f t="shared" si="52"/>
        <v>1.0709871296626585E-3</v>
      </c>
      <c r="I300" s="49">
        <f t="shared" si="53"/>
        <v>0.64304606652262986</v>
      </c>
      <c r="J300" s="45">
        <f t="shared" si="54"/>
        <v>0.64411705365229255</v>
      </c>
      <c r="K300" s="42">
        <f t="shared" si="55"/>
        <v>551.67360183765209</v>
      </c>
      <c r="L300" s="42">
        <f t="shared" si="56"/>
        <v>1989.2112350143777</v>
      </c>
      <c r="M300" s="42">
        <f t="shared" si="57"/>
        <v>2540.8848368520298</v>
      </c>
      <c r="N300" s="42">
        <f t="shared" si="58"/>
        <v>551.97454922108727</v>
      </c>
      <c r="O300" s="42">
        <f t="shared" si="59"/>
        <v>2169.9071797072365</v>
      </c>
      <c r="P300" s="42">
        <f t="shared" si="60"/>
        <v>2721.8817289283238</v>
      </c>
      <c r="Q300" s="39">
        <f t="shared" si="61"/>
        <v>1.6484380218590389</v>
      </c>
      <c r="R300" s="39">
        <f t="shared" si="62"/>
        <v>5.3649652973442059</v>
      </c>
      <c r="S300" s="39">
        <f t="shared" si="63"/>
        <v>7.0134033192032446</v>
      </c>
    </row>
    <row r="301" spans="6:19">
      <c r="F301" s="37">
        <v>282</v>
      </c>
      <c r="G301" s="42">
        <f t="shared" si="64"/>
        <v>131.42754134248366</v>
      </c>
      <c r="H301" s="41">
        <f t="shared" si="52"/>
        <v>1.0711044618910699E-3</v>
      </c>
      <c r="I301" s="49">
        <f t="shared" si="53"/>
        <v>0.64090420962581118</v>
      </c>
      <c r="J301" s="45">
        <f t="shared" si="54"/>
        <v>0.64197531408770225</v>
      </c>
      <c r="K301" s="42">
        <f t="shared" si="55"/>
        <v>552.18397639038801</v>
      </c>
      <c r="L301" s="42">
        <f t="shared" si="56"/>
        <v>1988.8242046863406</v>
      </c>
      <c r="M301" s="42">
        <f t="shared" si="57"/>
        <v>2541.0081810767288</v>
      </c>
      <c r="N301" s="42">
        <f t="shared" si="58"/>
        <v>552.48602784864136</v>
      </c>
      <c r="O301" s="42">
        <f t="shared" si="59"/>
        <v>2169.5591918008199</v>
      </c>
      <c r="P301" s="42">
        <f t="shared" si="60"/>
        <v>2722.0452196494612</v>
      </c>
      <c r="Q301" s="39">
        <f t="shared" si="61"/>
        <v>1.6496997901136936</v>
      </c>
      <c r="R301" s="39">
        <f t="shared" si="62"/>
        <v>5.3625180327494961</v>
      </c>
      <c r="S301" s="39">
        <f t="shared" si="63"/>
        <v>7.0122178228631897</v>
      </c>
    </row>
    <row r="302" spans="6:19">
      <c r="F302" s="47">
        <v>283</v>
      </c>
      <c r="G302" s="42">
        <f t="shared" si="64"/>
        <v>131.54689233888735</v>
      </c>
      <c r="H302" s="41">
        <f t="shared" si="52"/>
        <v>1.0712215524636077E-3</v>
      </c>
      <c r="I302" s="49">
        <f t="shared" si="53"/>
        <v>0.63877697371881548</v>
      </c>
      <c r="J302" s="45">
        <f t="shared" si="54"/>
        <v>0.63984819527127912</v>
      </c>
      <c r="K302" s="42">
        <f t="shared" si="55"/>
        <v>552.69291287639146</v>
      </c>
      <c r="L302" s="42">
        <f t="shared" si="56"/>
        <v>1988.4381734212411</v>
      </c>
      <c r="M302" s="42">
        <f t="shared" si="57"/>
        <v>2541.1310862976325</v>
      </c>
      <c r="N302" s="42">
        <f t="shared" si="58"/>
        <v>552.9960685757386</v>
      </c>
      <c r="O302" s="42">
        <f t="shared" si="59"/>
        <v>2169.2120569836657</v>
      </c>
      <c r="P302" s="42">
        <f t="shared" si="60"/>
        <v>2722.2081255594044</v>
      </c>
      <c r="Q302" s="39">
        <f t="shared" si="61"/>
        <v>1.6509576318195709</v>
      </c>
      <c r="R302" s="39">
        <f t="shared" si="62"/>
        <v>5.3600788744951693</v>
      </c>
      <c r="S302" s="39">
        <f t="shared" si="63"/>
        <v>7.0110365063147402</v>
      </c>
    </row>
    <row r="303" spans="6:19">
      <c r="F303" s="37">
        <v>284</v>
      </c>
      <c r="G303" s="42">
        <f t="shared" si="64"/>
        <v>131.66590195347499</v>
      </c>
      <c r="H303" s="41">
        <f t="shared" si="52"/>
        <v>1.0713384027927629E-3</v>
      </c>
      <c r="I303" s="49">
        <f t="shared" si="53"/>
        <v>0.63666420777031574</v>
      </c>
      <c r="J303" s="45">
        <f t="shared" si="54"/>
        <v>0.63773554617310846</v>
      </c>
      <c r="K303" s="42">
        <f t="shared" si="55"/>
        <v>553.20042057679109</v>
      </c>
      <c r="L303" s="42">
        <f t="shared" si="56"/>
        <v>1988.0531348511477</v>
      </c>
      <c r="M303" s="42">
        <f t="shared" si="57"/>
        <v>2541.2535554279389</v>
      </c>
      <c r="N303" s="42">
        <f t="shared" si="58"/>
        <v>553.50468068318423</v>
      </c>
      <c r="O303" s="42">
        <f t="shared" si="59"/>
        <v>2168.8657698579173</v>
      </c>
      <c r="P303" s="42">
        <f t="shared" si="60"/>
        <v>2722.3704505411015</v>
      </c>
      <c r="Q303" s="39">
        <f t="shared" si="61"/>
        <v>1.6522115732866358</v>
      </c>
      <c r="R303" s="39">
        <f t="shared" si="62"/>
        <v>5.3576477664646056</v>
      </c>
      <c r="S303" s="39">
        <f t="shared" si="63"/>
        <v>7.009859339751241</v>
      </c>
    </row>
    <row r="304" spans="6:19">
      <c r="F304" s="47">
        <v>285</v>
      </c>
      <c r="G304" s="42">
        <f t="shared" si="64"/>
        <v>131.78457238555916</v>
      </c>
      <c r="H304" s="41">
        <f t="shared" si="52"/>
        <v>1.0714550142778962E-3</v>
      </c>
      <c r="I304" s="49">
        <f t="shared" si="53"/>
        <v>0.63456576283433896</v>
      </c>
      <c r="J304" s="45">
        <f t="shared" si="54"/>
        <v>0.63563721784861682</v>
      </c>
      <c r="K304" s="42">
        <f t="shared" si="55"/>
        <v>553.70650868009875</v>
      </c>
      <c r="L304" s="42">
        <f t="shared" si="56"/>
        <v>1987.6690826713636</v>
      </c>
      <c r="M304" s="42">
        <f t="shared" si="57"/>
        <v>2541.3755913514624</v>
      </c>
      <c r="N304" s="42">
        <f t="shared" si="58"/>
        <v>554.01187335916779</v>
      </c>
      <c r="O304" s="42">
        <f t="shared" si="59"/>
        <v>2168.5203250791501</v>
      </c>
      <c r="P304" s="42">
        <f t="shared" si="60"/>
        <v>2722.5321984383181</v>
      </c>
      <c r="Q304" s="39">
        <f t="shared" si="61"/>
        <v>1.653461640556146</v>
      </c>
      <c r="R304" s="39">
        <f t="shared" si="62"/>
        <v>5.3552246531268244</v>
      </c>
      <c r="S304" s="39">
        <f t="shared" si="63"/>
        <v>7.0086862936829704</v>
      </c>
    </row>
    <row r="305" spans="6:19">
      <c r="F305" s="37">
        <v>286</v>
      </c>
      <c r="G305" s="42">
        <f t="shared" si="64"/>
        <v>131.90290581256392</v>
      </c>
      <c r="H305" s="41">
        <f t="shared" si="52"/>
        <v>1.0715713883054118E-3</v>
      </c>
      <c r="I305" s="49">
        <f t="shared" si="53"/>
        <v>0.63248149201428061</v>
      </c>
      <c r="J305" s="45">
        <f t="shared" si="54"/>
        <v>0.63355306340258599</v>
      </c>
      <c r="K305" s="42">
        <f t="shared" si="55"/>
        <v>554.21118628346551</v>
      </c>
      <c r="L305" s="42">
        <f t="shared" si="56"/>
        <v>1987.2860106395647</v>
      </c>
      <c r="M305" s="42">
        <f t="shared" si="57"/>
        <v>2541.4971969230301</v>
      </c>
      <c r="N305" s="42">
        <f t="shared" si="58"/>
        <v>554.51765570052089</v>
      </c>
      <c r="O305" s="42">
        <f t="shared" si="59"/>
        <v>2168.1757173556489</v>
      </c>
      <c r="P305" s="42">
        <f t="shared" si="60"/>
        <v>2722.6933730561695</v>
      </c>
      <c r="Q305" s="39">
        <f t="shared" si="61"/>
        <v>1.6547078594043478</v>
      </c>
      <c r="R305" s="39">
        <f t="shared" si="62"/>
        <v>5.3528094795283163</v>
      </c>
      <c r="S305" s="39">
        <f t="shared" si="63"/>
        <v>7.0075173389326642</v>
      </c>
    </row>
    <row r="306" spans="6:19">
      <c r="F306" s="47">
        <v>287</v>
      </c>
      <c r="G306" s="42">
        <f t="shared" si="64"/>
        <v>132.02090439031809</v>
      </c>
      <c r="H306" s="41">
        <f t="shared" si="52"/>
        <v>1.0716875262489207E-3</v>
      </c>
      <c r="I306" s="49">
        <f t="shared" si="53"/>
        <v>0.63041125042765267</v>
      </c>
      <c r="J306" s="45">
        <f t="shared" si="54"/>
        <v>0.63148293795390154</v>
      </c>
      <c r="K306" s="42">
        <f t="shared" si="55"/>
        <v>554.71446239390366</v>
      </c>
      <c r="L306" s="42">
        <f t="shared" si="56"/>
        <v>1986.9039125749675</v>
      </c>
      <c r="M306" s="42">
        <f t="shared" si="57"/>
        <v>2541.6183749688712</v>
      </c>
      <c r="N306" s="42">
        <f t="shared" si="58"/>
        <v>555.02203671393704</v>
      </c>
      <c r="O306" s="42">
        <f t="shared" si="59"/>
        <v>2167.8319414477037</v>
      </c>
      <c r="P306" s="42">
        <f t="shared" si="60"/>
        <v>2722.853978161641</v>
      </c>
      <c r="Q306" s="39">
        <f t="shared" si="61"/>
        <v>1.6559502553460888</v>
      </c>
      <c r="R306" s="39">
        <f t="shared" si="62"/>
        <v>5.3504021912850419</v>
      </c>
      <c r="S306" s="39">
        <f t="shared" si="63"/>
        <v>7.0063524466311309</v>
      </c>
    </row>
    <row r="307" spans="6:19">
      <c r="F307" s="37">
        <v>288</v>
      </c>
      <c r="G307" s="42">
        <f t="shared" si="64"/>
        <v>132.13857025334187</v>
      </c>
      <c r="H307" s="41">
        <f t="shared" si="52"/>
        <v>1.0718034294693989E-3</v>
      </c>
      <c r="I307" s="49">
        <f t="shared" si="53"/>
        <v>0.62835489517155918</v>
      </c>
      <c r="J307" s="45">
        <f t="shared" si="54"/>
        <v>0.62942669860102862</v>
      </c>
      <c r="K307" s="42">
        <f t="shared" si="55"/>
        <v>555.21634592948681</v>
      </c>
      <c r="L307" s="42">
        <f t="shared" si="56"/>
        <v>1986.5227823575144</v>
      </c>
      <c r="M307" s="42">
        <f t="shared" si="57"/>
        <v>2541.7391282870012</v>
      </c>
      <c r="N307" s="42">
        <f t="shared" si="58"/>
        <v>555.52502531717403</v>
      </c>
      <c r="O307" s="42">
        <f t="shared" si="59"/>
        <v>2167.4889921669233</v>
      </c>
      <c r="P307" s="42">
        <f t="shared" si="60"/>
        <v>2723.0140174840972</v>
      </c>
      <c r="Q307" s="39">
        <f t="shared" si="61"/>
        <v>1.6571888536383548</v>
      </c>
      <c r="R307" s="39">
        <f t="shared" si="62"/>
        <v>5.3480027345745622</v>
      </c>
      <c r="S307" s="39">
        <f t="shared" si="63"/>
        <v>7.0051915882129174</v>
      </c>
    </row>
    <row r="308" spans="6:19">
      <c r="F308" s="47">
        <v>289</v>
      </c>
      <c r="G308" s="42">
        <f t="shared" si="64"/>
        <v>132.25590551513437</v>
      </c>
      <c r="H308" s="41">
        <f t="shared" si="52"/>
        <v>1.0719190993153515E-3</v>
      </c>
      <c r="I308" s="49">
        <f t="shared" si="53"/>
        <v>0.62631228528888983</v>
      </c>
      <c r="J308" s="45">
        <f t="shared" si="54"/>
        <v>0.62738420438820519</v>
      </c>
      <c r="K308" s="42">
        <f t="shared" si="55"/>
        <v>555.71684572054369</v>
      </c>
      <c r="L308" s="42">
        <f t="shared" si="56"/>
        <v>1986.1426139270604</v>
      </c>
      <c r="M308" s="42">
        <f t="shared" si="57"/>
        <v>2541.8594596476041</v>
      </c>
      <c r="N308" s="42">
        <f t="shared" si="58"/>
        <v>556.02663034024579</v>
      </c>
      <c r="O308" s="42">
        <f t="shared" si="59"/>
        <v>2167.1468643755488</v>
      </c>
      <c r="P308" s="42">
        <f t="shared" si="60"/>
        <v>2723.1734947157947</v>
      </c>
      <c r="Q308" s="39">
        <f t="shared" si="61"/>
        <v>1.658423679283785</v>
      </c>
      <c r="R308" s="39">
        <f t="shared" si="62"/>
        <v>5.3456110561283134</v>
      </c>
      <c r="S308" s="39">
        <f t="shared" si="63"/>
        <v>7.0040347354120982</v>
      </c>
    </row>
    <row r="309" spans="6:19">
      <c r="F309" s="37">
        <v>290</v>
      </c>
      <c r="G309" s="42">
        <f t="shared" si="64"/>
        <v>132.37291226845053</v>
      </c>
      <c r="H309" s="41">
        <f t="shared" si="52"/>
        <v>1.0720345371229658E-3</v>
      </c>
      <c r="I309" s="49">
        <f t="shared" si="53"/>
        <v>0.62428328173519498</v>
      </c>
      <c r="J309" s="45">
        <f t="shared" si="54"/>
        <v>0.625355316272318</v>
      </c>
      <c r="K309" s="42">
        <f t="shared" si="55"/>
        <v>556.21597051081858</v>
      </c>
      <c r="L309" s="42">
        <f t="shared" si="56"/>
        <v>1985.7634012825772</v>
      </c>
      <c r="M309" s="42">
        <f t="shared" si="57"/>
        <v>2541.9793717933958</v>
      </c>
      <c r="N309" s="42">
        <f t="shared" si="58"/>
        <v>556.5268605265843</v>
      </c>
      <c r="O309" s="42">
        <f t="shared" si="59"/>
        <v>2166.8055529857838</v>
      </c>
      <c r="P309" s="42">
        <f t="shared" si="60"/>
        <v>2723.332413512368</v>
      </c>
      <c r="Q309" s="39">
        <f t="shared" si="61"/>
        <v>1.6596547570340974</v>
      </c>
      <c r="R309" s="39">
        <f t="shared" si="62"/>
        <v>5.34322710322399</v>
      </c>
      <c r="S309" s="39">
        <f t="shared" si="63"/>
        <v>7.0028818602580873</v>
      </c>
    </row>
    <row r="310" spans="6:19">
      <c r="F310" s="47">
        <v>291</v>
      </c>
      <c r="G310" s="42">
        <f t="shared" si="64"/>
        <v>132.48959258557721</v>
      </c>
      <c r="H310" s="41">
        <f t="shared" si="52"/>
        <v>1.0721497442162684E-3</v>
      </c>
      <c r="I310" s="49">
        <f t="shared" si="53"/>
        <v>0.62226774734624346</v>
      </c>
      <c r="J310" s="45">
        <f t="shared" si="54"/>
        <v>0.62333989709045978</v>
      </c>
      <c r="K310" s="42">
        <f t="shared" si="55"/>
        <v>556.71372895862112</v>
      </c>
      <c r="L310" s="42">
        <f t="shared" si="56"/>
        <v>1985.3851384813779</v>
      </c>
      <c r="M310" s="42">
        <f t="shared" si="57"/>
        <v>2542.0988674399991</v>
      </c>
      <c r="N310" s="42">
        <f t="shared" si="58"/>
        <v>557.02572453418804</v>
      </c>
      <c r="O310" s="42">
        <f t="shared" si="59"/>
        <v>2166.4650529591349</v>
      </c>
      <c r="P310" s="42">
        <f t="shared" si="60"/>
        <v>2723.4907774933231</v>
      </c>
      <c r="Q310" s="39">
        <f t="shared" si="61"/>
        <v>1.6608821113934724</v>
      </c>
      <c r="R310" s="39">
        <f t="shared" si="62"/>
        <v>5.3408508236780818</v>
      </c>
      <c r="S310" s="39">
        <f t="shared" si="63"/>
        <v>7.001732935071554</v>
      </c>
    </row>
    <row r="311" spans="6:19">
      <c r="F311" s="37">
        <v>292</v>
      </c>
      <c r="G311" s="42">
        <f t="shared" si="64"/>
        <v>132.60594851860185</v>
      </c>
      <c r="H311" s="41">
        <f t="shared" si="52"/>
        <v>1.072264721907273E-3</v>
      </c>
      <c r="I311" s="49">
        <f t="shared" si="53"/>
        <v>0.6202655468062368</v>
      </c>
      <c r="J311" s="45">
        <f t="shared" si="54"/>
        <v>0.62133781152814405</v>
      </c>
      <c r="K311" s="42">
        <f t="shared" si="55"/>
        <v>557.21012963794556</v>
      </c>
      <c r="L311" s="42">
        <f t="shared" si="56"/>
        <v>1985.0078196383529</v>
      </c>
      <c r="M311" s="42">
        <f t="shared" si="57"/>
        <v>2542.2179492762984</v>
      </c>
      <c r="N311" s="42">
        <f t="shared" si="58"/>
        <v>557.52323093674249</v>
      </c>
      <c r="O311" s="42">
        <f t="shared" si="59"/>
        <v>2166.1253593057741</v>
      </c>
      <c r="P311" s="42">
        <f t="shared" si="60"/>
        <v>2723.6485902425165</v>
      </c>
      <c r="Q311" s="39">
        <f t="shared" si="61"/>
        <v>1.6621057666218559</v>
      </c>
      <c r="R311" s="39">
        <f t="shared" si="62"/>
        <v>5.3384821658385508</v>
      </c>
      <c r="S311" s="39">
        <f t="shared" si="63"/>
        <v>7.000587932460407</v>
      </c>
    </row>
    <row r="312" spans="6:19">
      <c r="F312" s="47">
        <v>293</v>
      </c>
      <c r="G312" s="42">
        <f t="shared" si="64"/>
        <v>132.72198209967991</v>
      </c>
      <c r="H312" s="41">
        <f t="shared" si="52"/>
        <v>1.0723794714961347E-3</v>
      </c>
      <c r="I312" s="49">
        <f t="shared" si="53"/>
        <v>0.6182765466166692</v>
      </c>
      <c r="J312" s="45">
        <f t="shared" si="54"/>
        <v>0.61934892608816539</v>
      </c>
      <c r="K312" s="42">
        <f t="shared" si="55"/>
        <v>557.70518103958841</v>
      </c>
      <c r="L312" s="42">
        <f t="shared" si="56"/>
        <v>1984.6314389252034</v>
      </c>
      <c r="M312" s="42">
        <f t="shared" si="57"/>
        <v>2542.3366199647917</v>
      </c>
      <c r="N312" s="42">
        <f t="shared" si="58"/>
        <v>558.01938822473676</v>
      </c>
      <c r="O312" s="42">
        <f t="shared" si="59"/>
        <v>2165.7864670838876</v>
      </c>
      <c r="P312" s="42">
        <f t="shared" si="60"/>
        <v>2723.8058553086244</v>
      </c>
      <c r="Q312" s="39">
        <f t="shared" si="61"/>
        <v>1.6633257467382447</v>
      </c>
      <c r="R312" s="39">
        <f t="shared" si="62"/>
        <v>5.3361210785775803</v>
      </c>
      <c r="S312" s="39">
        <f t="shared" si="63"/>
        <v>6.9994468253158253</v>
      </c>
    </row>
    <row r="313" spans="6:19">
      <c r="F313" s="37">
        <v>294</v>
      </c>
      <c r="G313" s="42">
        <f t="shared" si="64"/>
        <v>132.83769534129419</v>
      </c>
      <c r="H313" s="41">
        <f t="shared" si="52"/>
        <v>1.0724939942712904E-3</v>
      </c>
      <c r="I313" s="49">
        <f t="shared" si="53"/>
        <v>0.61630061506581502</v>
      </c>
      <c r="J313" s="45">
        <f t="shared" si="54"/>
        <v>0.61737310906008636</v>
      </c>
      <c r="K313" s="42">
        <f t="shared" si="55"/>
        <v>558.19889157222951</v>
      </c>
      <c r="L313" s="42">
        <f t="shared" si="56"/>
        <v>1984.2559905697071</v>
      </c>
      <c r="M313" s="42">
        <f t="shared" si="57"/>
        <v>2542.4548821419367</v>
      </c>
      <c r="N313" s="42">
        <f t="shared" si="58"/>
        <v>558.51420480654519</v>
      </c>
      <c r="O313" s="42">
        <f t="shared" si="59"/>
        <v>2165.4483713990567</v>
      </c>
      <c r="P313" s="42">
        <f t="shared" si="60"/>
        <v>2723.9625762056021</v>
      </c>
      <c r="Q313" s="39">
        <f t="shared" si="61"/>
        <v>1.6645420755238782</v>
      </c>
      <c r="R313" s="39">
        <f t="shared" si="62"/>
        <v>5.3337675112844973</v>
      </c>
      <c r="S313" s="39">
        <f t="shared" si="63"/>
        <v>6.998309586808376</v>
      </c>
    </row>
    <row r="314" spans="6:19">
      <c r="F314" s="47">
        <v>295</v>
      </c>
      <c r="G314" s="42">
        <f t="shared" si="64"/>
        <v>132.95309023651373</v>
      </c>
      <c r="H314" s="41">
        <f t="shared" si="52"/>
        <v>1.0726082915096143E-3</v>
      </c>
      <c r="I314" s="49">
        <f t="shared" si="53"/>
        <v>0.61433762219883203</v>
      </c>
      <c r="J314" s="45">
        <f t="shared" si="54"/>
        <v>0.6154102304903416</v>
      </c>
      <c r="K314" s="42">
        <f t="shared" si="55"/>
        <v>558.69126956351306</v>
      </c>
      <c r="L314" s="42">
        <f t="shared" si="56"/>
        <v>1983.8814688549917</v>
      </c>
      <c r="M314" s="42">
        <f t="shared" si="57"/>
        <v>2542.5727384185047</v>
      </c>
      <c r="N314" s="42">
        <f t="shared" si="58"/>
        <v>559.00768900950834</v>
      </c>
      <c r="O314" s="42">
        <f t="shared" si="59"/>
        <v>2165.1110674036468</v>
      </c>
      <c r="P314" s="42">
        <f t="shared" si="60"/>
        <v>2724.1187564131551</v>
      </c>
      <c r="Q314" s="39">
        <f t="shared" si="61"/>
        <v>1.6657547765254122</v>
      </c>
      <c r="R314" s="39">
        <f t="shared" si="62"/>
        <v>5.3314214138588092</v>
      </c>
      <c r="S314" s="39">
        <f t="shared" si="63"/>
        <v>6.9971761903842209</v>
      </c>
    </row>
    <row r="315" spans="6:19">
      <c r="F315" s="37">
        <v>296</v>
      </c>
      <c r="G315" s="42">
        <f t="shared" si="64"/>
        <v>133.06816875924511</v>
      </c>
      <c r="H315" s="41">
        <f t="shared" si="52"/>
        <v>1.0727223644765459E-3</v>
      </c>
      <c r="I315" s="49">
        <f t="shared" si="53"/>
        <v>0.61238743978846322</v>
      </c>
      <c r="J315" s="45">
        <f t="shared" si="54"/>
        <v>0.61346016215293975</v>
      </c>
      <c r="K315" s="42">
        <f t="shared" si="55"/>
        <v>559.18232326109387</v>
      </c>
      <c r="L315" s="42">
        <f t="shared" si="56"/>
        <v>1983.5078681188068</v>
      </c>
      <c r="M315" s="42">
        <f t="shared" si="57"/>
        <v>2542.6901913799006</v>
      </c>
      <c r="N315" s="42">
        <f t="shared" si="58"/>
        <v>559.49984908097895</v>
      </c>
      <c r="O315" s="42">
        <f t="shared" si="59"/>
        <v>2164.7745502961916</v>
      </c>
      <c r="P315" s="42">
        <f t="shared" si="60"/>
        <v>2724.2743993771705</v>
      </c>
      <c r="Q315" s="39">
        <f t="shared" si="61"/>
        <v>1.6669638730580034</v>
      </c>
      <c r="R315" s="39">
        <f t="shared" si="62"/>
        <v>5.329082736703322</v>
      </c>
      <c r="S315" s="39">
        <f t="shared" si="63"/>
        <v>6.9960466097613256</v>
      </c>
    </row>
    <row r="316" spans="6:19">
      <c r="F316" s="47">
        <v>297</v>
      </c>
      <c r="G316" s="42">
        <f t="shared" si="64"/>
        <v>133.18293286448016</v>
      </c>
      <c r="H316" s="41">
        <f t="shared" si="52"/>
        <v>1.0728362144262413E-3</v>
      </c>
      <c r="I316" s="49">
        <f t="shared" si="53"/>
        <v>0.61044994130632035</v>
      </c>
      <c r="J316" s="45">
        <f t="shared" si="54"/>
        <v>0.61152277752074657</v>
      </c>
      <c r="K316" s="42">
        <f t="shared" si="55"/>
        <v>559.6720608336733</v>
      </c>
      <c r="L316" s="42">
        <f t="shared" si="56"/>
        <v>1983.1351827528251</v>
      </c>
      <c r="M316" s="42">
        <f t="shared" si="57"/>
        <v>2542.8072435864983</v>
      </c>
      <c r="N316" s="42">
        <f t="shared" si="58"/>
        <v>559.99069318935778</v>
      </c>
      <c r="O316" s="42">
        <f t="shared" si="59"/>
        <v>2164.438815320802</v>
      </c>
      <c r="P316" s="42">
        <f t="shared" si="60"/>
        <v>2724.4295085101598</v>
      </c>
      <c r="Q316" s="39">
        <f t="shared" si="61"/>
        <v>1.668169388208361</v>
      </c>
      <c r="R316" s="39">
        <f t="shared" si="62"/>
        <v>5.3267514307174082</v>
      </c>
      <c r="S316" s="39">
        <f t="shared" si="63"/>
        <v>6.9949208189257694</v>
      </c>
    </row>
    <row r="317" spans="6:19">
      <c r="F317" s="37">
        <v>298</v>
      </c>
      <c r="G317" s="42">
        <f t="shared" si="64"/>
        <v>133.29738448854323</v>
      </c>
      <c r="H317" s="41">
        <f t="shared" si="52"/>
        <v>1.0729498426017077E-3</v>
      </c>
      <c r="I317" s="49">
        <f t="shared" si="53"/>
        <v>0.60852500189475067</v>
      </c>
      <c r="J317" s="45">
        <f t="shared" si="54"/>
        <v>0.60959795173735243</v>
      </c>
      <c r="K317" s="42">
        <f t="shared" si="55"/>
        <v>560.16049037202902</v>
      </c>
      <c r="L317" s="42">
        <f t="shared" si="56"/>
        <v>1982.763407201945</v>
      </c>
      <c r="M317" s="42">
        <f t="shared" si="57"/>
        <v>2542.923897573974</v>
      </c>
      <c r="N317" s="42">
        <f t="shared" si="58"/>
        <v>560.48022942512432</v>
      </c>
      <c r="O317" s="42">
        <f t="shared" si="59"/>
        <v>2164.1038577665804</v>
      </c>
      <c r="P317" s="42">
        <f t="shared" si="60"/>
        <v>2724.5840871917048</v>
      </c>
      <c r="Q317" s="39">
        <f t="shared" si="61"/>
        <v>1.6693713448377716</v>
      </c>
      <c r="R317" s="39">
        <f t="shared" si="62"/>
        <v>5.3244274472903825</v>
      </c>
      <c r="S317" s="39">
        <f t="shared" si="63"/>
        <v>6.9937987921281541</v>
      </c>
    </row>
    <row r="318" spans="6:19">
      <c r="F318" s="47">
        <v>299</v>
      </c>
      <c r="G318" s="42">
        <f t="shared" si="64"/>
        <v>133.41152554933029</v>
      </c>
      <c r="H318" s="41">
        <f t="shared" si="52"/>
        <v>1.0730632502349386E-3</v>
      </c>
      <c r="I318" s="49">
        <f t="shared" si="53"/>
        <v>0.60661249833925124</v>
      </c>
      <c r="J318" s="45">
        <f t="shared" si="54"/>
        <v>0.60768556158948617</v>
      </c>
      <c r="K318" s="42">
        <f t="shared" si="55"/>
        <v>560.64761989001511</v>
      </c>
      <c r="L318" s="42">
        <f t="shared" si="56"/>
        <v>1982.3925359636041</v>
      </c>
      <c r="M318" s="42">
        <f t="shared" si="57"/>
        <v>2543.0401558536191</v>
      </c>
      <c r="N318" s="42">
        <f t="shared" si="58"/>
        <v>560.96846580183535</v>
      </c>
      <c r="O318" s="42">
        <f t="shared" si="59"/>
        <v>2163.7696729670406</v>
      </c>
      <c r="P318" s="42">
        <f t="shared" si="60"/>
        <v>2724.7381387688761</v>
      </c>
      <c r="Q318" s="39">
        <f t="shared" si="61"/>
        <v>1.6705697655850389</v>
      </c>
      <c r="R318" s="39">
        <f t="shared" si="62"/>
        <v>5.3221107382949668</v>
      </c>
      <c r="S318" s="39">
        <f t="shared" si="63"/>
        <v>6.9926805038800053</v>
      </c>
    </row>
    <row r="319" spans="6:19">
      <c r="F319" s="37">
        <v>300</v>
      </c>
      <c r="G319" s="42">
        <f t="shared" si="64"/>
        <v>133.52535794654534</v>
      </c>
      <c r="H319" s="41">
        <f t="shared" si="52"/>
        <v>1.0731764385470488E-3</v>
      </c>
      <c r="I319" s="49">
        <f t="shared" si="53"/>
        <v>0.60471230904143358</v>
      </c>
      <c r="J319" s="45">
        <f t="shared" si="54"/>
        <v>0.60578548547998068</v>
      </c>
      <c r="K319" s="42">
        <f t="shared" si="55"/>
        <v>561.13345732554353</v>
      </c>
      <c r="L319" s="42">
        <f t="shared" si="56"/>
        <v>1982.0225635871129</v>
      </c>
      <c r="M319" s="42">
        <f t="shared" si="57"/>
        <v>2543.1560209126565</v>
      </c>
      <c r="N319" s="42">
        <f t="shared" si="58"/>
        <v>561.45541025710759</v>
      </c>
      <c r="O319" s="42">
        <f t="shared" si="59"/>
        <v>2163.4362562995429</v>
      </c>
      <c r="P319" s="42">
        <f t="shared" si="60"/>
        <v>2724.8916665566508</v>
      </c>
      <c r="Q319" s="39">
        <f t="shared" si="61"/>
        <v>1.6717646728693791</v>
      </c>
      <c r="R319" s="39">
        <f t="shared" si="62"/>
        <v>5.3198012560808943</v>
      </c>
      <c r="S319" s="39">
        <f t="shared" si="63"/>
        <v>6.9915659289502736</v>
      </c>
    </row>
    <row r="320" spans="6:19">
      <c r="F320" s="47">
        <v>301</v>
      </c>
      <c r="G320" s="42">
        <f t="shared" si="64"/>
        <v>133.638883561932</v>
      </c>
      <c r="H320" s="41">
        <f t="shared" si="52"/>
        <v>1.0732894087484032E-3</v>
      </c>
      <c r="I320" s="49">
        <f t="shared" si="53"/>
        <v>0.60282431399251868</v>
      </c>
      <c r="J320" s="45">
        <f t="shared" si="54"/>
        <v>0.60389760340126708</v>
      </c>
      <c r="K320" s="42">
        <f t="shared" si="55"/>
        <v>561.61801054155512</v>
      </c>
      <c r="L320" s="42">
        <f t="shared" si="56"/>
        <v>1981.6534846729887</v>
      </c>
      <c r="M320" s="42">
        <f t="shared" si="57"/>
        <v>2543.2714952145438</v>
      </c>
      <c r="N320" s="42">
        <f t="shared" si="58"/>
        <v>561.94107065358855</v>
      </c>
      <c r="O320" s="42">
        <f t="shared" si="59"/>
        <v>2163.103603184737</v>
      </c>
      <c r="P320" s="42">
        <f t="shared" si="60"/>
        <v>2725.0446738383257</v>
      </c>
      <c r="Q320" s="39">
        <f t="shared" si="61"/>
        <v>1.6729560888932704</v>
      </c>
      <c r="R320" s="39">
        <f t="shared" si="62"/>
        <v>5.3174989534686024</v>
      </c>
      <c r="S320" s="39">
        <f t="shared" si="63"/>
        <v>6.990455042361873</v>
      </c>
    </row>
    <row r="321" spans="6:19">
      <c r="F321" s="37">
        <v>302</v>
      </c>
      <c r="G321" s="42">
        <f t="shared" si="64"/>
        <v>133.75210425950593</v>
      </c>
      <c r="H321" s="41">
        <f t="shared" si="52"/>
        <v>1.0734021620387507E-3</v>
      </c>
      <c r="I321" s="49">
        <f t="shared" si="53"/>
        <v>0.60094839474736172</v>
      </c>
      <c r="J321" s="45">
        <f t="shared" si="54"/>
        <v>0.6020217969094005</v>
      </c>
      <c r="K321" s="42">
        <f t="shared" si="55"/>
        <v>562.10128732698649</v>
      </c>
      <c r="L321" s="42">
        <f t="shared" si="56"/>
        <v>1981.2852938723054</v>
      </c>
      <c r="M321" s="42">
        <f t="shared" si="57"/>
        <v>2543.3865811992919</v>
      </c>
      <c r="N321" s="42">
        <f t="shared" si="58"/>
        <v>562.42545477992212</v>
      </c>
      <c r="O321" s="42">
        <f t="shared" si="59"/>
        <v>2162.7717090860087</v>
      </c>
      <c r="P321" s="42">
        <f t="shared" si="60"/>
        <v>2725.1971638659306</v>
      </c>
      <c r="Q321" s="39">
        <f t="shared" si="61"/>
        <v>1.6741440356452926</v>
      </c>
      <c r="R321" s="39">
        <f t="shared" si="62"/>
        <v>5.315203783743021</v>
      </c>
      <c r="S321" s="39">
        <f t="shared" si="63"/>
        <v>6.9893478193883132</v>
      </c>
    </row>
    <row r="322" spans="6:19">
      <c r="F322" s="47">
        <v>303</v>
      </c>
      <c r="G322" s="42">
        <f t="shared" si="64"/>
        <v>133.86502188577759</v>
      </c>
      <c r="H322" s="41">
        <f t="shared" si="52"/>
        <v>1.0735146996073482E-3</v>
      </c>
      <c r="I322" s="49">
        <f t="shared" si="53"/>
        <v>0.59908443439897374</v>
      </c>
      <c r="J322" s="45">
        <f t="shared" si="54"/>
        <v>0.60015794909858111</v>
      </c>
      <c r="K322" s="42">
        <f t="shared" si="55"/>
        <v>562.58329539770136</v>
      </c>
      <c r="L322" s="42">
        <f t="shared" si="56"/>
        <v>1980.9179858860502</v>
      </c>
      <c r="M322" s="42">
        <f t="shared" si="57"/>
        <v>2543.5012812837517</v>
      </c>
      <c r="N322" s="42">
        <f t="shared" si="58"/>
        <v>562.90857035168233</v>
      </c>
      <c r="O322" s="42">
        <f t="shared" si="59"/>
        <v>2162.440569508939</v>
      </c>
      <c r="P322" s="42">
        <f t="shared" si="60"/>
        <v>2725.3491398606216</v>
      </c>
      <c r="Q322" s="39">
        <f t="shared" si="61"/>
        <v>1.6753285349028713</v>
      </c>
      <c r="R322" s="39">
        <f t="shared" si="62"/>
        <v>5.3129157006474745</v>
      </c>
      <c r="S322" s="39">
        <f t="shared" si="63"/>
        <v>6.9882442355503462</v>
      </c>
    </row>
    <row r="323" spans="6:19">
      <c r="F323" s="37">
        <v>304</v>
      </c>
      <c r="G323" s="42">
        <f t="shared" si="64"/>
        <v>133.97763826997578</v>
      </c>
      <c r="H323" s="41">
        <f t="shared" si="52"/>
        <v>1.0736270226330909E-3</v>
      </c>
      <c r="I323" s="49">
        <f t="shared" si="53"/>
        <v>0.59723231755355188</v>
      </c>
      <c r="J323" s="45">
        <f t="shared" si="54"/>
        <v>0.59830594457618502</v>
      </c>
      <c r="K323" s="42">
        <f t="shared" si="55"/>
        <v>563.06404239742108</v>
      </c>
      <c r="L323" s="42">
        <f t="shared" si="56"/>
        <v>1980.5515554644967</v>
      </c>
      <c r="M323" s="42">
        <f t="shared" si="57"/>
        <v>2543.6155978619176</v>
      </c>
      <c r="N323" s="42">
        <f t="shared" si="58"/>
        <v>563.39042501230153</v>
      </c>
      <c r="O323" s="42">
        <f t="shared" si="59"/>
        <v>2162.1101800007764</v>
      </c>
      <c r="P323" s="42">
        <f t="shared" si="60"/>
        <v>2725.5006050130778</v>
      </c>
      <c r="Q323" s="39">
        <f t="shared" si="61"/>
        <v>1.6765096082350048</v>
      </c>
      <c r="R323" s="39">
        <f t="shared" si="62"/>
        <v>5.3106346583776967</v>
      </c>
      <c r="S323" s="39">
        <f t="shared" si="63"/>
        <v>6.9871442666127015</v>
      </c>
    </row>
    <row r="324" spans="6:19">
      <c r="F324" s="47">
        <v>305</v>
      </c>
      <c r="G324" s="42">
        <f t="shared" si="64"/>
        <v>134.08995522426335</v>
      </c>
      <c r="H324" s="41">
        <f t="shared" si="52"/>
        <v>1.0737391322846288E-3</v>
      </c>
      <c r="I324" s="49">
        <f t="shared" si="53"/>
        <v>0.59539193030598436</v>
      </c>
      <c r="J324" s="45">
        <f t="shared" si="54"/>
        <v>0.59646566943826895</v>
      </c>
      <c r="K324" s="42">
        <f t="shared" si="55"/>
        <v>563.54353589862683</v>
      </c>
      <c r="L324" s="42">
        <f t="shared" si="56"/>
        <v>1980.1859974065833</v>
      </c>
      <c r="M324" s="42">
        <f t="shared" si="57"/>
        <v>2543.7295333052102</v>
      </c>
      <c r="N324" s="42">
        <f t="shared" si="58"/>
        <v>563.87102633397365</v>
      </c>
      <c r="O324" s="42">
        <f t="shared" si="59"/>
        <v>2161.7805361499086</v>
      </c>
      <c r="P324" s="42">
        <f t="shared" si="60"/>
        <v>2725.6515624838821</v>
      </c>
      <c r="Q324" s="39">
        <f t="shared" si="61"/>
        <v>1.6776872770049236</v>
      </c>
      <c r="R324" s="39">
        <f t="shared" si="62"/>
        <v>5.3083606115759148</v>
      </c>
      <c r="S324" s="39">
        <f t="shared" si="63"/>
        <v>6.9860478885808384</v>
      </c>
    </row>
    <row r="325" spans="6:19">
      <c r="F325" s="37">
        <v>306</v>
      </c>
      <c r="G325" s="42">
        <f t="shared" si="64"/>
        <v>134.20197454395418</v>
      </c>
      <c r="H325" s="41">
        <f t="shared" si="52"/>
        <v>1.073851029720496E-3</v>
      </c>
      <c r="I325" s="49">
        <f t="shared" si="53"/>
        <v>0.5935631602158411</v>
      </c>
      <c r="J325" s="45">
        <f t="shared" si="54"/>
        <v>0.59463701124556156</v>
      </c>
      <c r="K325" s="42">
        <f t="shared" si="55"/>
        <v>564.02178340346188</v>
      </c>
      <c r="L325" s="42">
        <f t="shared" si="56"/>
        <v>1979.821306559305</v>
      </c>
      <c r="M325" s="42">
        <f t="shared" si="57"/>
        <v>2543.843089962767</v>
      </c>
      <c r="N325" s="42">
        <f t="shared" si="58"/>
        <v>564.35038181855634</v>
      </c>
      <c r="O325" s="42">
        <f t="shared" si="59"/>
        <v>2161.4516335853523</v>
      </c>
      <c r="P325" s="42">
        <f t="shared" si="60"/>
        <v>2725.8020154039086</v>
      </c>
      <c r="Q325" s="39">
        <f t="shared" si="61"/>
        <v>1.6788615623727334</v>
      </c>
      <c r="R325" s="39">
        <f t="shared" si="62"/>
        <v>5.3060935153250535</v>
      </c>
      <c r="S325" s="39">
        <f t="shared" si="63"/>
        <v>6.9849550776977871</v>
      </c>
    </row>
    <row r="326" spans="6:19">
      <c r="F326" s="47">
        <v>307</v>
      </c>
      <c r="G326" s="42">
        <f t="shared" si="64"/>
        <v>134.31369800772558</v>
      </c>
      <c r="H326" s="41">
        <f t="shared" si="52"/>
        <v>1.0739627160892282E-3</v>
      </c>
      <c r="I326" s="49">
        <f t="shared" si="53"/>
        <v>0.59174589628382646</v>
      </c>
      <c r="J326" s="45">
        <f t="shared" si="54"/>
        <v>0.59281985899991574</v>
      </c>
      <c r="K326" s="42">
        <f t="shared" si="55"/>
        <v>564.49879234462207</v>
      </c>
      <c r="L326" s="42">
        <f t="shared" si="56"/>
        <v>1979.4574778171041</v>
      </c>
      <c r="M326" s="42">
        <f t="shared" si="57"/>
        <v>2543.956270161726</v>
      </c>
      <c r="N326" s="42">
        <f t="shared" si="58"/>
        <v>564.82849889846136</v>
      </c>
      <c r="O326" s="42">
        <f t="shared" si="59"/>
        <v>2161.1234679762388</v>
      </c>
      <c r="P326" s="42">
        <f t="shared" si="60"/>
        <v>2725.9519668747002</v>
      </c>
      <c r="Q326" s="39">
        <f t="shared" si="61"/>
        <v>1.6800324852980291</v>
      </c>
      <c r="R326" s="39">
        <f t="shared" si="62"/>
        <v>5.3038333251430103</v>
      </c>
      <c r="S326" s="39">
        <f t="shared" si="63"/>
        <v>6.9838658104410394</v>
      </c>
    </row>
    <row r="327" spans="6:19">
      <c r="F327" s="37">
        <v>308</v>
      </c>
      <c r="G327" s="42">
        <f t="shared" si="64"/>
        <v>134.42512737782215</v>
      </c>
      <c r="H327" s="41">
        <f t="shared" si="52"/>
        <v>1.0740741925294767E-3</v>
      </c>
      <c r="I327" s="49">
        <f t="shared" si="53"/>
        <v>0.58994002892867681</v>
      </c>
      <c r="J327" s="45">
        <f t="shared" si="54"/>
        <v>0.59101410312120628</v>
      </c>
      <c r="K327" s="42">
        <f t="shared" si="55"/>
        <v>564.97457008620063</v>
      </c>
      <c r="L327" s="42">
        <f t="shared" si="56"/>
        <v>1979.0945061212913</v>
      </c>
      <c r="M327" s="42">
        <f t="shared" si="57"/>
        <v>2544.0690762074919</v>
      </c>
      <c r="N327" s="42">
        <f t="shared" si="58"/>
        <v>565.30538493749975</v>
      </c>
      <c r="O327" s="42">
        <f t="shared" si="59"/>
        <v>2160.7960350313238</v>
      </c>
      <c r="P327" s="42">
        <f t="shared" si="60"/>
        <v>2726.1014199688234</v>
      </c>
      <c r="Q327" s="39">
        <f t="shared" si="61"/>
        <v>1.6812000665423856</v>
      </c>
      <c r="R327" s="39">
        <f t="shared" si="62"/>
        <v>5.3015799969770603</v>
      </c>
      <c r="S327" s="39">
        <f t="shared" si="63"/>
        <v>6.9827800635194457</v>
      </c>
    </row>
    <row r="328" spans="6:19">
      <c r="F328" s="47">
        <v>309</v>
      </c>
      <c r="G328" s="42">
        <f t="shared" si="64"/>
        <v>134.53626440026699</v>
      </c>
      <c r="H328" s="41">
        <f t="shared" si="52"/>
        <v>1.0741854601701356E-3</v>
      </c>
      <c r="I328" s="49">
        <f t="shared" si="53"/>
        <v>0.58814544996451856</v>
      </c>
      <c r="J328" s="45">
        <f t="shared" si="54"/>
        <v>0.58921963542468869</v>
      </c>
      <c r="K328" s="42">
        <f t="shared" si="55"/>
        <v>565.44912392457559</v>
      </c>
      <c r="L328" s="42">
        <f t="shared" si="56"/>
        <v>1978.7323864594457</v>
      </c>
      <c r="M328" s="42">
        <f t="shared" si="57"/>
        <v>2544.1815103840213</v>
      </c>
      <c r="N328" s="42">
        <f t="shared" si="58"/>
        <v>565.78104723176818</v>
      </c>
      <c r="O328" s="42">
        <f t="shared" si="59"/>
        <v>2160.4693304984817</v>
      </c>
      <c r="P328" s="42">
        <f t="shared" si="60"/>
        <v>2726.25037773025</v>
      </c>
      <c r="Q328" s="39">
        <f t="shared" si="61"/>
        <v>1.6823643266719464</v>
      </c>
      <c r="R328" s="39">
        <f t="shared" si="62"/>
        <v>5.299333487198294</v>
      </c>
      <c r="S328" s="39">
        <f t="shared" si="63"/>
        <v>6.9816978138702401</v>
      </c>
    </row>
    <row r="329" spans="6:19">
      <c r="F329" s="37">
        <v>310</v>
      </c>
      <c r="G329" s="42">
        <f t="shared" si="64"/>
        <v>134.64711080505589</v>
      </c>
      <c r="H329" s="41">
        <f t="shared" si="52"/>
        <v>1.0742965201304426E-3</v>
      </c>
      <c r="I329" s="49">
        <f t="shared" si="53"/>
        <v>0.5863620525786396</v>
      </c>
      <c r="J329" s="45">
        <f t="shared" si="54"/>
        <v>0.58743634909877007</v>
      </c>
      <c r="K329" s="42">
        <f t="shared" si="55"/>
        <v>565.92246108921483</v>
      </c>
      <c r="L329" s="42">
        <f t="shared" si="56"/>
        <v>1978.3711138648659</v>
      </c>
      <c r="M329" s="42">
        <f t="shared" si="57"/>
        <v>2544.2935749540807</v>
      </c>
      <c r="N329" s="42">
        <f t="shared" si="58"/>
        <v>566.25549301045533</v>
      </c>
      <c r="O329" s="42">
        <f t="shared" si="59"/>
        <v>2160.1433501642441</v>
      </c>
      <c r="P329" s="42">
        <f t="shared" si="60"/>
        <v>2726.3988431746993</v>
      </c>
      <c r="Q329" s="39">
        <f t="shared" si="61"/>
        <v>1.6835252860598029</v>
      </c>
      <c r="R329" s="39">
        <f t="shared" si="62"/>
        <v>5.2970937525962247</v>
      </c>
      <c r="S329" s="39">
        <f t="shared" si="63"/>
        <v>6.9806190386560276</v>
      </c>
    </row>
    <row r="330" spans="6:19">
      <c r="F330" s="47">
        <v>311</v>
      </c>
      <c r="G330" s="42">
        <f t="shared" si="64"/>
        <v>134.75766830636144</v>
      </c>
      <c r="H330" s="41">
        <f t="shared" si="52"/>
        <v>1.0744073735201032E-3</v>
      </c>
      <c r="I330" s="49">
        <f t="shared" si="53"/>
        <v>0.58458973130970393</v>
      </c>
      <c r="J330" s="45">
        <f t="shared" si="54"/>
        <v>0.58566413868322398</v>
      </c>
      <c r="K330" s="42">
        <f t="shared" si="55"/>
        <v>566.39458874353045</v>
      </c>
      <c r="L330" s="42">
        <f t="shared" si="56"/>
        <v>1978.0106834159826</v>
      </c>
      <c r="M330" s="42">
        <f t="shared" si="57"/>
        <v>2544.4052721595131</v>
      </c>
      <c r="N330" s="42">
        <f t="shared" si="58"/>
        <v>566.72872943669518</v>
      </c>
      <c r="O330" s="42">
        <f t="shared" si="59"/>
        <v>2159.8180898533005</v>
      </c>
      <c r="P330" s="42">
        <f t="shared" si="60"/>
        <v>2726.5468192899957</v>
      </c>
      <c r="Q330" s="39">
        <f t="shared" si="61"/>
        <v>1.68468296488849</v>
      </c>
      <c r="R330" s="39">
        <f t="shared" si="62"/>
        <v>5.2948607503733918</v>
      </c>
      <c r="S330" s="39">
        <f t="shared" si="63"/>
        <v>6.9795437152618822</v>
      </c>
    </row>
    <row r="331" spans="6:19">
      <c r="F331" s="37">
        <v>312</v>
      </c>
      <c r="G331" s="42">
        <f t="shared" si="64"/>
        <v>134.86793860272701</v>
      </c>
      <c r="H331" s="41">
        <f t="shared" si="52"/>
        <v>1.0745180214393982E-3</v>
      </c>
      <c r="I331" s="49">
        <f t="shared" si="53"/>
        <v>0.58282838202637088</v>
      </c>
      <c r="J331" s="45">
        <f t="shared" si="54"/>
        <v>0.58390290004781031</v>
      </c>
      <c r="K331" s="42">
        <f t="shared" si="55"/>
        <v>566.86551398568906</v>
      </c>
      <c r="L331" s="42">
        <f t="shared" si="56"/>
        <v>1977.6510902358127</v>
      </c>
      <c r="M331" s="42">
        <f t="shared" si="57"/>
        <v>2544.5166042215019</v>
      </c>
      <c r="N331" s="42">
        <f t="shared" si="58"/>
        <v>567.20076360837822</v>
      </c>
      <c r="O331" s="42">
        <f t="shared" si="59"/>
        <v>2159.4935454280408</v>
      </c>
      <c r="P331" s="42">
        <f t="shared" si="60"/>
        <v>2726.6943090364189</v>
      </c>
      <c r="Q331" s="39">
        <f t="shared" si="61"/>
        <v>1.6858373831523681</v>
      </c>
      <c r="R331" s="39">
        <f t="shared" si="62"/>
        <v>5.2926344381401123</v>
      </c>
      <c r="S331" s="39">
        <f t="shared" si="63"/>
        <v>6.9784718212924801</v>
      </c>
    </row>
    <row r="332" spans="6:19">
      <c r="F332" s="47">
        <v>313</v>
      </c>
      <c r="G332" s="42">
        <f t="shared" si="64"/>
        <v>134.97792337725804</v>
      </c>
      <c r="H332" s="41">
        <f t="shared" si="52"/>
        <v>1.074628464979292E-3</v>
      </c>
      <c r="I332" s="49">
        <f t="shared" si="53"/>
        <v>0.58107790190631992</v>
      </c>
      <c r="J332" s="45">
        <f t="shared" si="54"/>
        <v>0.58215253037129921</v>
      </c>
      <c r="K332" s="42">
        <f t="shared" si="55"/>
        <v>567.33524384940529</v>
      </c>
      <c r="L332" s="42">
        <f t="shared" si="56"/>
        <v>1977.2923294914167</v>
      </c>
      <c r="M332" s="42">
        <f t="shared" si="57"/>
        <v>2544.627573340822</v>
      </c>
      <c r="N332" s="42">
        <f t="shared" si="58"/>
        <v>567.67160255894373</v>
      </c>
      <c r="O332" s="42">
        <f t="shared" si="59"/>
        <v>2159.1697127880952</v>
      </c>
      <c r="P332" s="42">
        <f t="shared" si="60"/>
        <v>2726.8413153470387</v>
      </c>
      <c r="Q332" s="39">
        <f t="shared" si="61"/>
        <v>1.6869885606599473</v>
      </c>
      <c r="R332" s="39">
        <f t="shared" si="62"/>
        <v>5.2904147739093021</v>
      </c>
      <c r="S332" s="39">
        <f t="shared" si="63"/>
        <v>6.9774033345692494</v>
      </c>
    </row>
    <row r="333" spans="6:19">
      <c r="F333" s="37">
        <v>314</v>
      </c>
      <c r="G333" s="42">
        <f t="shared" si="64"/>
        <v>135.08762429781086</v>
      </c>
      <c r="H333" s="41">
        <f t="shared" si="52"/>
        <v>1.0747387052215428E-3</v>
      </c>
      <c r="I333" s="49">
        <f t="shared" si="53"/>
        <v>0.57933818941567261</v>
      </c>
      <c r="J333" s="45">
        <f t="shared" si="54"/>
        <v>0.58041292812089418</v>
      </c>
      <c r="K333" s="42">
        <f t="shared" si="55"/>
        <v>567.80378530473581</v>
      </c>
      <c r="L333" s="42">
        <f t="shared" si="56"/>
        <v>1976.9343963933543</v>
      </c>
      <c r="M333" s="42">
        <f t="shared" si="57"/>
        <v>2544.7381816980901</v>
      </c>
      <c r="N333" s="42">
        <f t="shared" si="58"/>
        <v>568.14125325817542</v>
      </c>
      <c r="O333" s="42">
        <f t="shared" si="59"/>
        <v>2158.8465878698753</v>
      </c>
      <c r="P333" s="42">
        <f t="shared" si="60"/>
        <v>2726.9878411280506</v>
      </c>
      <c r="Q333" s="39">
        <f t="shared" si="61"/>
        <v>1.6881365170362224</v>
      </c>
      <c r="R333" s="39">
        <f t="shared" si="62"/>
        <v>5.2882017160913737</v>
      </c>
      <c r="S333" s="39">
        <f t="shared" si="63"/>
        <v>6.9763382331275956</v>
      </c>
    </row>
    <row r="334" spans="6:19">
      <c r="F334" s="47">
        <v>315</v>
      </c>
      <c r="G334" s="42">
        <f t="shared" si="64"/>
        <v>135.19704301718127</v>
      </c>
      <c r="H334" s="41">
        <f t="shared" si="52"/>
        <v>1.0748487432388079E-3</v>
      </c>
      <c r="I334" s="49">
        <f t="shared" si="53"/>
        <v>0.57760914428880739</v>
      </c>
      <c r="J334" s="45">
        <f t="shared" si="54"/>
        <v>0.57868399303204621</v>
      </c>
      <c r="K334" s="42">
        <f t="shared" si="55"/>
        <v>568.27114525886032</v>
      </c>
      <c r="L334" s="42">
        <f t="shared" si="56"/>
        <v>1976.5772861951539</v>
      </c>
      <c r="M334" s="42">
        <f t="shared" si="57"/>
        <v>2544.8484314540142</v>
      </c>
      <c r="N334" s="42">
        <f t="shared" si="58"/>
        <v>568.60972261298059</v>
      </c>
      <c r="O334" s="42">
        <f t="shared" si="59"/>
        <v>2158.5241666461288</v>
      </c>
      <c r="P334" s="42">
        <f t="shared" si="60"/>
        <v>2727.1338892591093</v>
      </c>
      <c r="Q334" s="39">
        <f t="shared" si="61"/>
        <v>1.6892812717249528</v>
      </c>
      <c r="R334" s="39">
        <f t="shared" si="62"/>
        <v>5.2859952234892109</v>
      </c>
      <c r="S334" s="39">
        <f t="shared" si="63"/>
        <v>6.9752764952141639</v>
      </c>
    </row>
    <row r="335" spans="6:19">
      <c r="F335" s="37">
        <v>316</v>
      </c>
      <c r="G335" s="42">
        <f t="shared" si="64"/>
        <v>135.30618117328709</v>
      </c>
      <c r="H335" s="41">
        <f t="shared" si="52"/>
        <v>1.0749585800947498E-3</v>
      </c>
      <c r="I335" s="49">
        <f t="shared" si="53"/>
        <v>0.575890667508548</v>
      </c>
      <c r="J335" s="45">
        <f t="shared" si="54"/>
        <v>0.57696562608864277</v>
      </c>
      <c r="K335" s="42">
        <f t="shared" si="55"/>
        <v>568.73733055684613</v>
      </c>
      <c r="L335" s="42">
        <f t="shared" si="56"/>
        <v>1976.2209941927963</v>
      </c>
      <c r="M335" s="42">
        <f t="shared" si="57"/>
        <v>2544.9583247496425</v>
      </c>
      <c r="N335" s="42">
        <f t="shared" si="58"/>
        <v>569.0770174681561</v>
      </c>
      <c r="O335" s="42">
        <f t="shared" si="59"/>
        <v>2158.202445125497</v>
      </c>
      <c r="P335" s="42">
        <f t="shared" si="60"/>
        <v>2727.2794625936531</v>
      </c>
      <c r="Q335" s="39">
        <f t="shared" si="61"/>
        <v>1.6904228439909117</v>
      </c>
      <c r="R335" s="39">
        <f t="shared" si="62"/>
        <v>5.2837952552932359</v>
      </c>
      <c r="S335" s="39">
        <f t="shared" si="63"/>
        <v>6.9742180992841476</v>
      </c>
    </row>
    <row r="336" spans="6:19">
      <c r="F336" s="47">
        <v>317</v>
      </c>
      <c r="G336" s="42">
        <f t="shared" si="64"/>
        <v>135.41504038934937</v>
      </c>
      <c r="H336" s="41">
        <f t="shared" si="52"/>
        <v>1.0750682168441396E-3</v>
      </c>
      <c r="I336" s="49">
        <f t="shared" si="53"/>
        <v>0.57418266128672557</v>
      </c>
      <c r="J336" s="45">
        <f t="shared" si="54"/>
        <v>0.57525772950356968</v>
      </c>
      <c r="K336" s="42">
        <f t="shared" si="55"/>
        <v>569.20234798240676</v>
      </c>
      <c r="L336" s="42">
        <f t="shared" si="56"/>
        <v>1975.865515724189</v>
      </c>
      <c r="M336" s="42">
        <f t="shared" si="57"/>
        <v>2545.0678637065957</v>
      </c>
      <c r="N336" s="42">
        <f t="shared" si="58"/>
        <v>569.54314460714636</v>
      </c>
      <c r="O336" s="42">
        <f t="shared" si="59"/>
        <v>2157.8814193520811</v>
      </c>
      <c r="P336" s="42">
        <f t="shared" si="60"/>
        <v>2727.4245639592273</v>
      </c>
      <c r="Q336" s="39">
        <f t="shared" si="61"/>
        <v>1.6915612529221029</v>
      </c>
      <c r="R336" s="39">
        <f t="shared" si="62"/>
        <v>5.2816017710765264</v>
      </c>
      <c r="S336" s="39">
        <f t="shared" si="63"/>
        <v>6.9731630239986293</v>
      </c>
    </row>
    <row r="337" spans="6:19">
      <c r="F337" s="37">
        <v>318</v>
      </c>
      <c r="G337" s="42">
        <f t="shared" si="64"/>
        <v>135.52362227406866</v>
      </c>
      <c r="H337" s="41">
        <f t="shared" si="52"/>
        <v>1.0751776545329561E-3</v>
      </c>
      <c r="I337" s="49">
        <f t="shared" si="53"/>
        <v>0.57248502904509879</v>
      </c>
      <c r="J337" s="45">
        <f t="shared" si="54"/>
        <v>0.5735602066996317</v>
      </c>
      <c r="K337" s="42">
        <f t="shared" si="55"/>
        <v>569.66620425863118</v>
      </c>
      <c r="L337" s="42">
        <f t="shared" si="56"/>
        <v>1975.5108461686773</v>
      </c>
      <c r="M337" s="42">
        <f t="shared" si="57"/>
        <v>2545.1770504273086</v>
      </c>
      <c r="N337" s="42">
        <f t="shared" si="58"/>
        <v>570.00811075277261</v>
      </c>
      <c r="O337" s="42">
        <f t="shared" si="59"/>
        <v>2157.5610854050187</v>
      </c>
      <c r="P337" s="42">
        <f t="shared" si="60"/>
        <v>2727.5691961577913</v>
      </c>
      <c r="Q337" s="39">
        <f t="shared" si="61"/>
        <v>1.6926965174319051</v>
      </c>
      <c r="R337" s="39">
        <f t="shared" si="62"/>
        <v>5.2794147307900587</v>
      </c>
      <c r="S337" s="39">
        <f t="shared" si="63"/>
        <v>6.9721112482219638</v>
      </c>
    </row>
    <row r="338" spans="6:19">
      <c r="F338" s="47">
        <v>319</v>
      </c>
      <c r="G338" s="42">
        <f t="shared" si="64"/>
        <v>135.63192842180166</v>
      </c>
      <c r="H338" s="41">
        <f t="shared" si="52"/>
        <v>1.0752868941984897E-3</v>
      </c>
      <c r="I338" s="49">
        <f t="shared" si="53"/>
        <v>0.57079767539663784</v>
      </c>
      <c r="J338" s="45">
        <f t="shared" si="54"/>
        <v>0.57187296229083628</v>
      </c>
      <c r="K338" s="42">
        <f t="shared" si="55"/>
        <v>570.12890604872609</v>
      </c>
      <c r="L338" s="42">
        <f t="shared" si="56"/>
        <v>1975.1569809465313</v>
      </c>
      <c r="M338" s="42">
        <f t="shared" si="57"/>
        <v>2545.2858869952574</v>
      </c>
      <c r="N338" s="42">
        <f t="shared" si="58"/>
        <v>570.47192256797541</v>
      </c>
      <c r="O338" s="42">
        <f t="shared" si="59"/>
        <v>2157.2414393980589</v>
      </c>
      <c r="P338" s="42">
        <f t="shared" si="60"/>
        <v>2727.7133619660344</v>
      </c>
      <c r="Q338" s="39">
        <f t="shared" si="61"/>
        <v>1.6938286562612399</v>
      </c>
      <c r="R338" s="39">
        <f t="shared" si="62"/>
        <v>5.2772340947579792</v>
      </c>
      <c r="S338" s="39">
        <f t="shared" si="63"/>
        <v>6.9710627510192191</v>
      </c>
    </row>
    <row r="339" spans="6:19">
      <c r="F339" s="139">
        <v>320</v>
      </c>
      <c r="G339" s="144">
        <f t="shared" si="64"/>
        <v>135.73996041273489</v>
      </c>
      <c r="H339" s="141">
        <f t="shared" si="52"/>
        <v>1.0753959368694408E-3</v>
      </c>
      <c r="I339" s="142">
        <f t="shared" si="53"/>
        <v>0.56912050612714948</v>
      </c>
      <c r="J339" s="143">
        <f t="shared" si="54"/>
        <v>0.57019590206401893</v>
      </c>
      <c r="K339" s="144">
        <f t="shared" si="55"/>
        <v>570.59045995673796</v>
      </c>
      <c r="L339" s="144">
        <f t="shared" si="56"/>
        <v>1974.8039155184606</v>
      </c>
      <c r="M339" s="144">
        <f t="shared" si="57"/>
        <v>2545.3943754751986</v>
      </c>
      <c r="N339" s="144">
        <f t="shared" si="58"/>
        <v>570.93458665653611</v>
      </c>
      <c r="O339" s="144">
        <f t="shared" si="59"/>
        <v>2156.9224774791492</v>
      </c>
      <c r="P339" s="144">
        <f t="shared" si="60"/>
        <v>2727.8570641356851</v>
      </c>
      <c r="Q339" s="140">
        <f t="shared" si="61"/>
        <v>1.6949576879806878</v>
      </c>
      <c r="R339" s="140">
        <f t="shared" si="62"/>
        <v>5.2750598236729616</v>
      </c>
      <c r="S339" s="140">
        <f t="shared" si="63"/>
        <v>6.9700175116536496</v>
      </c>
    </row>
    <row r="340" spans="6:19">
      <c r="F340" s="37"/>
      <c r="G340" s="42"/>
      <c r="H340" s="41"/>
      <c r="I340" s="49"/>
      <c r="J340" s="45"/>
      <c r="K340" s="42"/>
      <c r="L340" s="42"/>
      <c r="M340" s="42"/>
      <c r="N340" s="42"/>
      <c r="O340" s="42"/>
      <c r="P340" s="42"/>
      <c r="Q340" s="39"/>
      <c r="R340" s="39"/>
      <c r="S340" s="39"/>
    </row>
    <row r="341" spans="6:19">
      <c r="F341" s="37"/>
      <c r="G341" s="42"/>
      <c r="H341" s="41"/>
      <c r="I341" s="49"/>
      <c r="J341" s="45"/>
      <c r="K341" s="42"/>
      <c r="L341" s="42"/>
      <c r="M341" s="42"/>
      <c r="N341" s="42"/>
      <c r="O341" s="42"/>
      <c r="P341" s="42"/>
      <c r="Q341" s="39"/>
      <c r="R341" s="39"/>
      <c r="S341" s="39"/>
    </row>
    <row r="342" spans="6:19" ht="15">
      <c r="F342" s="51"/>
      <c r="G342" s="52"/>
      <c r="H342" s="305" t="s">
        <v>252</v>
      </c>
      <c r="I342" s="306"/>
      <c r="J342" s="307"/>
      <c r="K342" s="305" t="s">
        <v>253</v>
      </c>
      <c r="L342" s="306"/>
      <c r="M342" s="307"/>
      <c r="N342" s="305" t="s">
        <v>254</v>
      </c>
      <c r="O342" s="306"/>
      <c r="P342" s="307"/>
      <c r="Q342" s="305" t="s">
        <v>259</v>
      </c>
      <c r="R342" s="306"/>
      <c r="S342" s="307"/>
    </row>
    <row r="343" spans="6:19" ht="53.5" thickBot="1">
      <c r="F343" s="50" t="s">
        <v>271</v>
      </c>
      <c r="G343" s="50" t="s">
        <v>270</v>
      </c>
      <c r="H343" s="54" t="s">
        <v>245</v>
      </c>
      <c r="I343" s="50" t="s">
        <v>267</v>
      </c>
      <c r="J343" s="53" t="s">
        <v>246</v>
      </c>
      <c r="K343" s="54" t="s">
        <v>248</v>
      </c>
      <c r="L343" s="50" t="s">
        <v>250</v>
      </c>
      <c r="M343" s="53" t="s">
        <v>249</v>
      </c>
      <c r="N343" s="54" t="s">
        <v>255</v>
      </c>
      <c r="O343" s="50" t="s">
        <v>256</v>
      </c>
      <c r="P343" s="53" t="s">
        <v>257</v>
      </c>
      <c r="Q343" s="54" t="s">
        <v>260</v>
      </c>
      <c r="R343" s="50" t="s">
        <v>261</v>
      </c>
      <c r="S343" s="53" t="s">
        <v>262</v>
      </c>
    </row>
    <row r="344" spans="6:19" ht="13" thickTop="1">
      <c r="F344" s="47">
        <v>321</v>
      </c>
      <c r="G344" s="42">
        <f t="shared" si="64"/>
        <v>135.84771981305289</v>
      </c>
      <c r="H344" s="41">
        <f t="shared" si="52"/>
        <v>1.0755047835660158E-3</v>
      </c>
      <c r="I344" s="49">
        <f t="shared" si="53"/>
        <v>0.56745342817724254</v>
      </c>
      <c r="J344" s="45">
        <f t="shared" si="54"/>
        <v>0.56852893296080853</v>
      </c>
      <c r="K344" s="42">
        <f t="shared" si="55"/>
        <v>571.0508725282557</v>
      </c>
      <c r="L344" s="42">
        <f t="shared" si="56"/>
        <v>1974.4516453851297</v>
      </c>
      <c r="M344" s="42">
        <f t="shared" si="57"/>
        <v>2545.5025179133854</v>
      </c>
      <c r="N344" s="42">
        <f t="shared" si="58"/>
        <v>571.39610956378044</v>
      </c>
      <c r="O344" s="42">
        <f t="shared" si="59"/>
        <v>2156.6041958300243</v>
      </c>
      <c r="P344" s="42">
        <f t="shared" si="60"/>
        <v>2728.0003053938049</v>
      </c>
      <c r="Q344" s="39">
        <f t="shared" si="61"/>
        <v>1.6960836309925478</v>
      </c>
      <c r="R344" s="39">
        <f t="shared" si="62"/>
        <v>5.2728918785916452</v>
      </c>
      <c r="S344" s="39">
        <f t="shared" si="63"/>
        <v>6.968975509584193</v>
      </c>
    </row>
    <row r="345" spans="6:19">
      <c r="F345" s="37">
        <v>322</v>
      </c>
      <c r="G345" s="42">
        <f t="shared" si="64"/>
        <v>135.95520817510646</v>
      </c>
      <c r="H345" s="41">
        <f t="shared" ref="H345:H398" si="65">vL_p(F345/100)</f>
        <v>1.0756134353000241E-3</v>
      </c>
      <c r="I345" s="49">
        <f t="shared" ref="I345:I398" si="66">+J345-H345</f>
        <v>0.56579634962462722</v>
      </c>
      <c r="J345" s="45">
        <f t="shared" ref="J345:J398" si="67">vV_p(F345/100)</f>
        <v>0.56687196305992726</v>
      </c>
      <c r="K345" s="42">
        <f t="shared" ref="K345:K398" si="68">uL_p(F345/100)</f>
        <v>571.51015025111371</v>
      </c>
      <c r="L345" s="42">
        <f t="shared" ref="L345:L398" si="69">+M345-K345</f>
        <v>1974.1001660866809</v>
      </c>
      <c r="M345" s="42">
        <f t="shared" ref="M345:M398" si="70">uV_p(F345/100)</f>
        <v>2545.6103163377948</v>
      </c>
      <c r="N345" s="42">
        <f t="shared" ref="N345:N398" si="71">hL_p(F345/100)</f>
        <v>571.85649777728031</v>
      </c>
      <c r="O345" s="42">
        <f t="shared" ref="O345:O398" si="72">P345-N345</f>
        <v>2156.2865906658108</v>
      </c>
      <c r="P345" s="42">
        <f t="shared" ref="P345:P398" si="73">hV_p(F345/100)</f>
        <v>2728.1430884430911</v>
      </c>
      <c r="Q345" s="39">
        <f t="shared" ref="Q345:Q398" si="74">sL_p(F345/100)</f>
        <v>1.6972065035328932</v>
      </c>
      <c r="R345" s="39">
        <f t="shared" ref="R345:R398" si="75">S345-Q345</f>
        <v>5.2707302209301368</v>
      </c>
      <c r="S345" s="39">
        <f t="shared" ref="S345:S398" si="76">sV_p(F345/100)</f>
        <v>6.9679367244630299</v>
      </c>
    </row>
    <row r="346" spans="6:19">
      <c r="F346" s="47">
        <v>323</v>
      </c>
      <c r="G346" s="42">
        <f t="shared" ref="G346:G398" si="77">Tsat_p(F346/100)</f>
        <v>136.06242703757687</v>
      </c>
      <c r="H346" s="41">
        <f t="shared" si="65"/>
        <v>1.0757218930749729E-3</v>
      </c>
      <c r="I346" s="49">
        <f t="shared" si="66"/>
        <v>0.5641491796667375</v>
      </c>
      <c r="J346" s="45">
        <f t="shared" si="67"/>
        <v>0.56522490155981242</v>
      </c>
      <c r="K346" s="42">
        <f t="shared" si="68"/>
        <v>571.96829955607393</v>
      </c>
      <c r="L346" s="42">
        <f t="shared" si="69"/>
        <v>1973.7494732022697</v>
      </c>
      <c r="M346" s="42">
        <f t="shared" si="70"/>
        <v>2545.7177727583435</v>
      </c>
      <c r="N346" s="42">
        <f t="shared" si="71"/>
        <v>572.31575772753718</v>
      </c>
      <c r="O346" s="42">
        <f t="shared" si="72"/>
        <v>2155.9696582346251</v>
      </c>
      <c r="P346" s="42">
        <f t="shared" si="73"/>
        <v>2728.2854159621625</v>
      </c>
      <c r="Q346" s="39">
        <f t="shared" si="74"/>
        <v>1.6983263236735704</v>
      </c>
      <c r="R346" s="39">
        <f t="shared" si="75"/>
        <v>5.2685748124595957</v>
      </c>
      <c r="S346" s="39">
        <f t="shared" si="76"/>
        <v>6.9669011361331661</v>
      </c>
    </row>
    <row r="347" spans="6:19">
      <c r="F347" s="37">
        <v>324</v>
      </c>
      <c r="G347" s="42">
        <f t="shared" si="77"/>
        <v>136.16937792564022</v>
      </c>
      <c r="H347" s="41">
        <f t="shared" si="65"/>
        <v>1.0758301578861608E-3</v>
      </c>
      <c r="I347" s="49">
        <f t="shared" si="66"/>
        <v>0.56251182860367777</v>
      </c>
      <c r="J347" s="45">
        <f t="shared" si="67"/>
        <v>0.56358765876156391</v>
      </c>
      <c r="K347" s="42">
        <f t="shared" si="68"/>
        <v>572.4253268175147</v>
      </c>
      <c r="L347" s="42">
        <f t="shared" si="69"/>
        <v>1973.3995623495944</v>
      </c>
      <c r="M347" s="42">
        <f t="shared" si="70"/>
        <v>2545.8248891671092</v>
      </c>
      <c r="N347" s="42">
        <f t="shared" si="71"/>
        <v>572.77389578866985</v>
      </c>
      <c r="O347" s="42">
        <f t="shared" si="72"/>
        <v>2155.6533948171864</v>
      </c>
      <c r="P347" s="42">
        <f t="shared" si="73"/>
        <v>2728.4272906058563</v>
      </c>
      <c r="Q347" s="39">
        <f t="shared" si="74"/>
        <v>1.6994431093242115</v>
      </c>
      <c r="R347" s="39">
        <f t="shared" si="75"/>
        <v>5.2664256153018529</v>
      </c>
      <c r="S347" s="39">
        <f t="shared" si="76"/>
        <v>6.9658687246260644</v>
      </c>
    </row>
    <row r="348" spans="6:19">
      <c r="F348" s="47">
        <v>325</v>
      </c>
      <c r="G348" s="42">
        <f t="shared" si="77"/>
        <v>136.27606235112461</v>
      </c>
      <c r="H348" s="41">
        <f t="shared" si="65"/>
        <v>1.0759382307207693E-3</v>
      </c>
      <c r="I348" s="49">
        <f t="shared" si="66"/>
        <v>0.56088420782147141</v>
      </c>
      <c r="J348" s="45">
        <f t="shared" si="67"/>
        <v>0.56196014605219213</v>
      </c>
      <c r="K348" s="42">
        <f t="shared" si="68"/>
        <v>572.88123835408669</v>
      </c>
      <c r="L348" s="42">
        <f t="shared" si="69"/>
        <v>1973.0504291844518</v>
      </c>
      <c r="M348" s="42">
        <f t="shared" si="70"/>
        <v>2545.9316675385385</v>
      </c>
      <c r="N348" s="42">
        <f t="shared" si="71"/>
        <v>573.23091827907092</v>
      </c>
      <c r="O348" s="42">
        <f t="shared" si="72"/>
        <v>2155.33779672643</v>
      </c>
      <c r="P348" s="42">
        <f t="shared" si="73"/>
        <v>2728.568715005501</v>
      </c>
      <c r="Q348" s="39">
        <f t="shared" si="74"/>
        <v>1.7005568782341589</v>
      </c>
      <c r="R348" s="39">
        <f t="shared" si="75"/>
        <v>5.2642825919251388</v>
      </c>
      <c r="S348" s="39">
        <f t="shared" si="76"/>
        <v>6.9648394701592977</v>
      </c>
    </row>
    <row r="349" spans="6:19">
      <c r="F349" s="37">
        <v>326</v>
      </c>
      <c r="G349" s="42">
        <f t="shared" si="77"/>
        <v>136.3824818126717</v>
      </c>
      <c r="H349" s="41">
        <f t="shared" si="65"/>
        <v>1.0760461125579541E-3</v>
      </c>
      <c r="I349" s="49">
        <f t="shared" si="66"/>
        <v>0.55926622977562657</v>
      </c>
      <c r="J349" s="45">
        <f t="shared" si="67"/>
        <v>0.56034227588818453</v>
      </c>
      <c r="K349" s="42">
        <f t="shared" si="68"/>
        <v>573.33604042938316</v>
      </c>
      <c r="L349" s="42">
        <f t="shared" si="69"/>
        <v>1972.7020694002754</v>
      </c>
      <c r="M349" s="42">
        <f t="shared" si="70"/>
        <v>2546.0381098296584</v>
      </c>
      <c r="N349" s="42">
        <f t="shared" si="71"/>
        <v>573.68683146207695</v>
      </c>
      <c r="O349" s="42">
        <f t="shared" si="72"/>
        <v>2155.02286030713</v>
      </c>
      <c r="P349" s="42">
        <f t="shared" si="73"/>
        <v>2728.709691769207</v>
      </c>
      <c r="Q349" s="39">
        <f t="shared" si="74"/>
        <v>1.7016676479944175</v>
      </c>
      <c r="R349" s="39">
        <f t="shared" si="75"/>
        <v>5.2621457051398428</v>
      </c>
      <c r="S349" s="39">
        <f t="shared" si="76"/>
        <v>6.9638133531342605</v>
      </c>
    </row>
    <row r="350" spans="6:19">
      <c r="F350" s="47">
        <v>327</v>
      </c>
      <c r="G350" s="42">
        <f t="shared" si="77"/>
        <v>136.48863779588692</v>
      </c>
      <c r="H350" s="41">
        <f t="shared" si="65"/>
        <v>1.0761538043689337E-3</v>
      </c>
      <c r="I350" s="49">
        <f t="shared" si="66"/>
        <v>0.55765780797498454</v>
      </c>
      <c r="J350" s="45">
        <f t="shared" si="67"/>
        <v>0.55873396177935353</v>
      </c>
      <c r="K350" s="42">
        <f t="shared" si="68"/>
        <v>573.7897392525706</v>
      </c>
      <c r="L350" s="42">
        <f t="shared" si="69"/>
        <v>1972.3544787277078</v>
      </c>
      <c r="M350" s="42">
        <f t="shared" si="70"/>
        <v>2546.1442179802784</v>
      </c>
      <c r="N350" s="42">
        <f t="shared" si="71"/>
        <v>574.1416415465992</v>
      </c>
      <c r="O350" s="42">
        <f t="shared" si="72"/>
        <v>2154.7085819355279</v>
      </c>
      <c r="P350" s="42">
        <f t="shared" si="73"/>
        <v>2728.8502234821271</v>
      </c>
      <c r="Q350" s="39">
        <f t="shared" si="74"/>
        <v>1.7027754360395091</v>
      </c>
      <c r="R350" s="39">
        <f t="shared" si="75"/>
        <v>5.2600149180943694</v>
      </c>
      <c r="S350" s="39">
        <f t="shared" si="76"/>
        <v>6.9627903541338787</v>
      </c>
    </row>
    <row r="351" spans="6:19">
      <c r="F351" s="37">
        <v>328</v>
      </c>
      <c r="G351" s="42">
        <f t="shared" si="77"/>
        <v>136.59453177349678</v>
      </c>
      <c r="H351" s="41">
        <f t="shared" si="65"/>
        <v>1.0762613071170792E-3</v>
      </c>
      <c r="I351" s="49">
        <f t="shared" si="66"/>
        <v>0.55605885696587842</v>
      </c>
      <c r="J351" s="45">
        <f t="shared" si="67"/>
        <v>0.55713511827299556</v>
      </c>
      <c r="K351" s="42">
        <f t="shared" si="68"/>
        <v>574.24234097904423</v>
      </c>
      <c r="L351" s="42">
        <f t="shared" si="69"/>
        <v>1972.0076529341561</v>
      </c>
      <c r="M351" s="42">
        <f t="shared" si="70"/>
        <v>2546.2499939132003</v>
      </c>
      <c r="N351" s="42">
        <f t="shared" si="71"/>
        <v>574.59535468777858</v>
      </c>
      <c r="O351" s="42">
        <f t="shared" si="72"/>
        <v>2154.3949580189642</v>
      </c>
      <c r="P351" s="42">
        <f t="shared" si="73"/>
        <v>2728.9903127067428</v>
      </c>
      <c r="Q351" s="39">
        <f t="shared" si="74"/>
        <v>1.7038802596493829</v>
      </c>
      <c r="R351" s="39">
        <f t="shared" si="75"/>
        <v>5.2578901942710177</v>
      </c>
      <c r="S351" s="39">
        <f t="shared" si="76"/>
        <v>6.9617704539204004</v>
      </c>
    </row>
    <row r="352" spans="6:19">
      <c r="F352" s="47">
        <v>329</v>
      </c>
      <c r="G352" s="42">
        <f t="shared" si="77"/>
        <v>136.70016520549859</v>
      </c>
      <c r="H352" s="41">
        <f t="shared" si="65"/>
        <v>1.0763686217579991E-3</v>
      </c>
      <c r="I352" s="49">
        <f t="shared" si="66"/>
        <v>0.5544692923165645</v>
      </c>
      <c r="J352" s="45">
        <f t="shared" si="67"/>
        <v>0.55554566093832247</v>
      </c>
      <c r="K352" s="42">
        <f t="shared" si="68"/>
        <v>574.69385171105273</v>
      </c>
      <c r="L352" s="42">
        <f t="shared" si="69"/>
        <v>1971.6615878233608</v>
      </c>
      <c r="M352" s="42">
        <f t="shared" si="70"/>
        <v>2546.3554395344136</v>
      </c>
      <c r="N352" s="42">
        <f t="shared" si="71"/>
        <v>575.04797698761104</v>
      </c>
      <c r="O352" s="42">
        <f t="shared" si="72"/>
        <v>2154.0819849955105</v>
      </c>
      <c r="P352" s="42">
        <f t="shared" si="73"/>
        <v>2729.1299619831216</v>
      </c>
      <c r="Q352" s="39">
        <f t="shared" si="74"/>
        <v>1.7049821359512405</v>
      </c>
      <c r="R352" s="39">
        <f t="shared" si="75"/>
        <v>5.2557714974819509</v>
      </c>
      <c r="S352" s="39">
        <f t="shared" si="76"/>
        <v>6.9607536334331916</v>
      </c>
    </row>
    <row r="353" spans="6:19">
      <c r="F353" s="37">
        <v>330</v>
      </c>
      <c r="G353" s="42">
        <f t="shared" si="77"/>
        <v>136.80553953930757</v>
      </c>
      <c r="H353" s="41">
        <f t="shared" si="65"/>
        <v>1.0764757492396275E-3</v>
      </c>
      <c r="I353" s="49">
        <f t="shared" si="66"/>
        <v>0.55288903060193773</v>
      </c>
      <c r="J353" s="45">
        <f t="shared" si="67"/>
        <v>0.55396550635117736</v>
      </c>
      <c r="K353" s="42">
        <f t="shared" si="68"/>
        <v>575.14427749831043</v>
      </c>
      <c r="L353" s="42">
        <f t="shared" si="69"/>
        <v>1971.3162792349838</v>
      </c>
      <c r="M353" s="42">
        <f t="shared" si="70"/>
        <v>2546.4605567332942</v>
      </c>
      <c r="N353" s="42">
        <f t="shared" si="71"/>
        <v>575.49951449555942</v>
      </c>
      <c r="O353" s="42">
        <f t="shared" si="72"/>
        <v>2153.7696593336232</v>
      </c>
      <c r="P353" s="42">
        <f t="shared" si="73"/>
        <v>2729.2691738291824</v>
      </c>
      <c r="Q353" s="39">
        <f t="shared" si="74"/>
        <v>1.7060810819213303</v>
      </c>
      <c r="R353" s="39">
        <f t="shared" si="75"/>
        <v>5.2536587918652362</v>
      </c>
      <c r="S353" s="39">
        <f t="shared" si="76"/>
        <v>6.9597398737865666</v>
      </c>
    </row>
    <row r="354" spans="6:19">
      <c r="F354" s="47">
        <v>331</v>
      </c>
      <c r="G354" s="42">
        <f t="shared" si="77"/>
        <v>136.91065620990457</v>
      </c>
      <c r="H354" s="41">
        <f t="shared" si="65"/>
        <v>1.0765826905023063E-3</v>
      </c>
      <c r="I354" s="49">
        <f t="shared" si="66"/>
        <v>0.55131798938852261</v>
      </c>
      <c r="J354" s="45">
        <f t="shared" si="67"/>
        <v>0.55239457207902487</v>
      </c>
      <c r="K354" s="42">
        <f t="shared" si="68"/>
        <v>575.59362433861509</v>
      </c>
      <c r="L354" s="42">
        <f t="shared" si="69"/>
        <v>1970.9717230441834</v>
      </c>
      <c r="M354" s="42">
        <f t="shared" si="70"/>
        <v>2546.5653473827983</v>
      </c>
      <c r="N354" s="42">
        <f t="shared" si="71"/>
        <v>575.94997320917139</v>
      </c>
      <c r="O354" s="42">
        <f t="shared" si="72"/>
        <v>2153.4579775317839</v>
      </c>
      <c r="P354" s="42">
        <f t="shared" si="73"/>
        <v>2729.4079507409551</v>
      </c>
      <c r="Q354" s="39">
        <f t="shared" si="74"/>
        <v>1.7071771143867511</v>
      </c>
      <c r="R354" s="39">
        <f t="shared" si="75"/>
        <v>5.2515520418809061</v>
      </c>
      <c r="S354" s="39">
        <f t="shared" si="76"/>
        <v>6.9587291562676574</v>
      </c>
    </row>
    <row r="355" spans="6:19">
      <c r="F355" s="37">
        <v>332</v>
      </c>
      <c r="G355" s="42">
        <f t="shared" si="77"/>
        <v>137.01551663997952</v>
      </c>
      <c r="H355" s="41">
        <f t="shared" si="65"/>
        <v>1.0766894464788708E-3</v>
      </c>
      <c r="I355" s="49">
        <f t="shared" si="66"/>
        <v>0.54975608721973057</v>
      </c>
      <c r="J355" s="45">
        <f t="shared" si="67"/>
        <v>0.55083277666620944</v>
      </c>
      <c r="K355" s="42">
        <f t="shared" si="68"/>
        <v>576.04189817844735</v>
      </c>
      <c r="L355" s="42">
        <f t="shared" si="69"/>
        <v>1970.627915161208</v>
      </c>
      <c r="M355" s="42">
        <f t="shared" si="70"/>
        <v>2546.6698133396553</v>
      </c>
      <c r="N355" s="42">
        <f t="shared" si="71"/>
        <v>576.39935907467839</v>
      </c>
      <c r="O355" s="42">
        <f t="shared" si="72"/>
        <v>2153.146936118158</v>
      </c>
      <c r="P355" s="42">
        <f t="shared" si="73"/>
        <v>2729.5462951928366</v>
      </c>
      <c r="Q355" s="39">
        <f t="shared" si="74"/>
        <v>1.708270250027202</v>
      </c>
      <c r="R355" s="39">
        <f t="shared" si="75"/>
        <v>5.2494512123071209</v>
      </c>
      <c r="S355" s="39">
        <f t="shared" si="76"/>
        <v>6.9577214623343231</v>
      </c>
    </row>
    <row r="356" spans="6:19">
      <c r="F356" s="47">
        <v>333</v>
      </c>
      <c r="G356" s="42">
        <f t="shared" si="77"/>
        <v>137.12012224007452</v>
      </c>
      <c r="H356" s="41">
        <f t="shared" si="65"/>
        <v>1.0767960180947298E-3</v>
      </c>
      <c r="I356" s="49">
        <f t="shared" si="66"/>
        <v>0.54820324360138228</v>
      </c>
      <c r="J356" s="45">
        <f t="shared" si="67"/>
        <v>0.54928003961947702</v>
      </c>
      <c r="K356" s="42">
        <f t="shared" si="68"/>
        <v>576.48910491356708</v>
      </c>
      <c r="L356" s="42">
        <f t="shared" si="69"/>
        <v>1970.2848515309856</v>
      </c>
      <c r="M356" s="42">
        <f t="shared" si="70"/>
        <v>2546.7739564445528</v>
      </c>
      <c r="N356" s="42">
        <f t="shared" si="71"/>
        <v>576.84767798759253</v>
      </c>
      <c r="O356" s="42">
        <f t="shared" si="72"/>
        <v>2152.8365316502468</v>
      </c>
      <c r="P356" s="42">
        <f t="shared" si="73"/>
        <v>2729.6842096378391</v>
      </c>
      <c r="Q356" s="39">
        <f t="shared" si="74"/>
        <v>1.7093605053767251</v>
      </c>
      <c r="R356" s="39">
        <f t="shared" si="75"/>
        <v>5.2473562682363522</v>
      </c>
      <c r="S356" s="39">
        <f t="shared" si="76"/>
        <v>6.9567167736130777</v>
      </c>
    </row>
    <row r="357" spans="6:19">
      <c r="F357" s="37">
        <v>334</v>
      </c>
      <c r="G357" s="42">
        <f t="shared" si="77"/>
        <v>137.22447440872327</v>
      </c>
      <c r="H357" s="41">
        <f t="shared" si="65"/>
        <v>1.0769024062679468E-3</v>
      </c>
      <c r="I357" s="49">
        <f t="shared" si="66"/>
        <v>0.54665937898748607</v>
      </c>
      <c r="J357" s="45">
        <f t="shared" si="67"/>
        <v>0.54773628139375397</v>
      </c>
      <c r="K357" s="42">
        <f t="shared" si="68"/>
        <v>576.93525038959228</v>
      </c>
      <c r="L357" s="42">
        <f t="shared" si="69"/>
        <v>1969.9425281327374</v>
      </c>
      <c r="M357" s="42">
        <f t="shared" si="70"/>
        <v>2546.8777785223297</v>
      </c>
      <c r="N357" s="42">
        <f t="shared" si="71"/>
        <v>577.29493579328573</v>
      </c>
      <c r="O357" s="42">
        <f t="shared" si="72"/>
        <v>2152.5267607145579</v>
      </c>
      <c r="P357" s="42">
        <f t="shared" si="73"/>
        <v>2729.8216965078436</v>
      </c>
      <c r="Q357" s="39">
        <f t="shared" si="74"/>
        <v>1.7104478968253969</v>
      </c>
      <c r="R357" s="39">
        <f t="shared" si="75"/>
        <v>5.2452671750716533</v>
      </c>
      <c r="S357" s="39">
        <f t="shared" si="76"/>
        <v>6.9557150718970497</v>
      </c>
    </row>
    <row r="358" spans="6:19">
      <c r="F358" s="47">
        <v>335</v>
      </c>
      <c r="G358" s="42">
        <f t="shared" si="77"/>
        <v>137.32857453258816</v>
      </c>
      <c r="H358" s="41">
        <f t="shared" si="65"/>
        <v>1.0770086119093224E-3</v>
      </c>
      <c r="I358" s="49">
        <f t="shared" si="66"/>
        <v>0.54512441476626439</v>
      </c>
      <c r="J358" s="45">
        <f t="shared" si="67"/>
        <v>0.54620142337817368</v>
      </c>
      <c r="K358" s="42">
        <f t="shared" si="68"/>
        <v>577.38034040257844</v>
      </c>
      <c r="L358" s="42">
        <f t="shared" si="69"/>
        <v>1969.6009409795715</v>
      </c>
      <c r="M358" s="42">
        <f t="shared" si="70"/>
        <v>2546.98128138215</v>
      </c>
      <c r="N358" s="42">
        <f t="shared" si="71"/>
        <v>577.74113828756811</v>
      </c>
      <c r="O358" s="42">
        <f t="shared" si="72"/>
        <v>2152.2176199262703</v>
      </c>
      <c r="P358" s="42">
        <f t="shared" si="73"/>
        <v>2729.9587582138383</v>
      </c>
      <c r="Q358" s="39">
        <f t="shared" si="74"/>
        <v>1.7115324406210213</v>
      </c>
      <c r="R358" s="39">
        <f t="shared" si="75"/>
        <v>5.2431838985229611</v>
      </c>
      <c r="S358" s="39">
        <f t="shared" si="76"/>
        <v>6.9547163391439826</v>
      </c>
    </row>
    <row r="359" spans="6:19">
      <c r="F359" s="37">
        <v>336</v>
      </c>
      <c r="G359" s="42">
        <f t="shared" si="77"/>
        <v>137.43242398659788</v>
      </c>
      <c r="H359" s="41">
        <f t="shared" si="65"/>
        <v>1.0771146359224706E-3</v>
      </c>
      <c r="I359" s="49">
        <f t="shared" si="66"/>
        <v>0.54359827324643706</v>
      </c>
      <c r="J359" s="45">
        <f t="shared" si="67"/>
        <v>0.54467538788235947</v>
      </c>
      <c r="K359" s="42">
        <f t="shared" si="68"/>
        <v>577.8243806995838</v>
      </c>
      <c r="L359" s="42">
        <f t="shared" si="69"/>
        <v>1969.2600861181054</v>
      </c>
      <c r="M359" s="42">
        <f t="shared" si="70"/>
        <v>2547.0844668176892</v>
      </c>
      <c r="N359" s="42">
        <f t="shared" si="71"/>
        <v>578.18629121725382</v>
      </c>
      <c r="O359" s="42">
        <f t="shared" si="72"/>
        <v>2151.9091059289085</v>
      </c>
      <c r="P359" s="42">
        <f t="shared" si="73"/>
        <v>2730.0953971461622</v>
      </c>
      <c r="Q359" s="39">
        <f t="shared" si="74"/>
        <v>1.7126141528707772</v>
      </c>
      <c r="R359" s="39">
        <f t="shared" si="75"/>
        <v>5.2411064046034763</v>
      </c>
      <c r="S359" s="39">
        <f t="shared" si="76"/>
        <v>6.953720557474254</v>
      </c>
    </row>
    <row r="360" spans="6:19">
      <c r="F360" s="47">
        <v>337</v>
      </c>
      <c r="G360" s="42">
        <f t="shared" si="77"/>
        <v>137.53602413408129</v>
      </c>
      <c r="H360" s="41">
        <f t="shared" si="65"/>
        <v>1.0772204792038973E-3</v>
      </c>
      <c r="I360" s="49">
        <f t="shared" si="66"/>
        <v>0.54208087764373647</v>
      </c>
      <c r="J360" s="45">
        <f t="shared" si="67"/>
        <v>0.54315809812294036</v>
      </c>
      <c r="K360" s="42">
        <f t="shared" si="68"/>
        <v>578.26737697923363</v>
      </c>
      <c r="L360" s="42">
        <f t="shared" si="69"/>
        <v>1968.9199596280791</v>
      </c>
      <c r="M360" s="42">
        <f t="shared" si="70"/>
        <v>2547.1873366073128</v>
      </c>
      <c r="N360" s="42">
        <f t="shared" si="71"/>
        <v>578.63040028072533</v>
      </c>
      <c r="O360" s="42">
        <f t="shared" si="72"/>
        <v>2151.6012153940183</v>
      </c>
      <c r="P360" s="42">
        <f t="shared" si="73"/>
        <v>2730.2316156747434</v>
      </c>
      <c r="Q360" s="39">
        <f t="shared" si="74"/>
        <v>1.7136930495428659</v>
      </c>
      <c r="R360" s="39">
        <f t="shared" si="75"/>
        <v>5.2390346596260722</v>
      </c>
      <c r="S360" s="39">
        <f t="shared" si="76"/>
        <v>6.9527277091689381</v>
      </c>
    </row>
    <row r="361" spans="6:19">
      <c r="F361" s="37">
        <v>338</v>
      </c>
      <c r="G361" s="42">
        <f t="shared" si="77"/>
        <v>137.63937632689829</v>
      </c>
      <c r="H361" s="41">
        <f t="shared" si="65"/>
        <v>1.0773261426430766E-3</v>
      </c>
      <c r="I361" s="49">
        <f t="shared" si="66"/>
        <v>0.54057215206766385</v>
      </c>
      <c r="J361" s="45">
        <f t="shared" si="67"/>
        <v>0.54164947821030696</v>
      </c>
      <c r="K361" s="42">
        <f t="shared" si="68"/>
        <v>578.70933489226672</v>
      </c>
      <c r="L361" s="42">
        <f t="shared" si="69"/>
        <v>1968.5805576219818</v>
      </c>
      <c r="M361" s="42">
        <f t="shared" si="70"/>
        <v>2547.2898925142485</v>
      </c>
      <c r="N361" s="42">
        <f t="shared" si="71"/>
        <v>579.07347112848004</v>
      </c>
      <c r="O361" s="42">
        <f t="shared" si="72"/>
        <v>2151.2939450208519</v>
      </c>
      <c r="P361" s="42">
        <f t="shared" si="73"/>
        <v>2730.3674161493318</v>
      </c>
      <c r="Q361" s="39">
        <f t="shared" si="74"/>
        <v>1.714769146468109</v>
      </c>
      <c r="R361" s="39">
        <f t="shared" si="75"/>
        <v>5.2369686301997707</v>
      </c>
      <c r="S361" s="39">
        <f t="shared" si="76"/>
        <v>6.9517377766678798</v>
      </c>
    </row>
    <row r="362" spans="6:19">
      <c r="F362" s="47">
        <v>339</v>
      </c>
      <c r="G362" s="42">
        <f t="shared" si="77"/>
        <v>137.7424819055708</v>
      </c>
      <c r="H362" s="41">
        <f t="shared" si="65"/>
        <v>1.0774316271225271E-3</v>
      </c>
      <c r="I362" s="49">
        <f t="shared" si="66"/>
        <v>0.53907202150847633</v>
      </c>
      <c r="J362" s="45">
        <f t="shared" si="67"/>
        <v>0.54014945313559881</v>
      </c>
      <c r="K362" s="42">
        <f t="shared" si="68"/>
        <v>579.15026004207664</v>
      </c>
      <c r="L362" s="42">
        <f t="shared" si="69"/>
        <v>1968.2418762446819</v>
      </c>
      <c r="M362" s="42">
        <f t="shared" si="70"/>
        <v>2547.3921362867586</v>
      </c>
      <c r="N362" s="42">
        <f t="shared" si="71"/>
        <v>579.51550936367119</v>
      </c>
      <c r="O362" s="42">
        <f t="shared" si="72"/>
        <v>2150.9872915360556</v>
      </c>
      <c r="P362" s="42">
        <f t="shared" si="73"/>
        <v>2730.5028008997269</v>
      </c>
      <c r="Q362" s="39">
        <f t="shared" si="74"/>
        <v>1.715842459341526</v>
      </c>
      <c r="R362" s="39">
        <f t="shared" si="75"/>
        <v>5.2349082832262814</v>
      </c>
      <c r="S362" s="39">
        <f t="shared" si="76"/>
        <v>6.9507507425678074</v>
      </c>
    </row>
    <row r="363" spans="6:19">
      <c r="F363" s="37">
        <v>340</v>
      </c>
      <c r="G363" s="42">
        <f t="shared" si="77"/>
        <v>137.8453421994123</v>
      </c>
      <c r="H363" s="41">
        <f t="shared" si="65"/>
        <v>1.0775369335178876E-3</v>
      </c>
      <c r="I363" s="49">
        <f t="shared" si="66"/>
        <v>0.53758041182440508</v>
      </c>
      <c r="J363" s="45">
        <f t="shared" si="67"/>
        <v>0.53865794875792294</v>
      </c>
      <c r="K363" s="42">
        <f t="shared" si="68"/>
        <v>579.59015798525866</v>
      </c>
      <c r="L363" s="42">
        <f t="shared" si="69"/>
        <v>1967.9039116730598</v>
      </c>
      <c r="M363" s="42">
        <f t="shared" si="70"/>
        <v>2547.4940696583185</v>
      </c>
      <c r="N363" s="42">
        <f t="shared" si="71"/>
        <v>579.95652054265474</v>
      </c>
      <c r="O363" s="42">
        <f t="shared" si="72"/>
        <v>2150.6812516933578</v>
      </c>
      <c r="P363" s="42">
        <f t="shared" si="73"/>
        <v>2730.6377722360126</v>
      </c>
      <c r="Q363" s="39">
        <f t="shared" si="74"/>
        <v>1.7169130037239262</v>
      </c>
      <c r="R363" s="39">
        <f t="shared" si="75"/>
        <v>5.2328535858965584</v>
      </c>
      <c r="S363" s="39">
        <f t="shared" si="76"/>
        <v>6.9497665896204843</v>
      </c>
    </row>
    <row r="364" spans="6:19">
      <c r="F364" s="47">
        <v>341</v>
      </c>
      <c r="G364" s="42">
        <f t="shared" si="77"/>
        <v>137.94795852665209</v>
      </c>
      <c r="H364" s="41">
        <f t="shared" si="65"/>
        <v>1.0776420626979872E-3</v>
      </c>
      <c r="I364" s="49">
        <f t="shared" si="66"/>
        <v>0.53609724972908768</v>
      </c>
      <c r="J364" s="45">
        <f t="shared" si="67"/>
        <v>0.53717489179178568</v>
      </c>
      <c r="K364" s="42">
        <f t="shared" si="68"/>
        <v>580.02903423212615</v>
      </c>
      <c r="L364" s="42">
        <f t="shared" si="69"/>
        <v>1967.5666601156456</v>
      </c>
      <c r="M364" s="42">
        <f t="shared" si="70"/>
        <v>2547.5956943477718</v>
      </c>
      <c r="N364" s="42">
        <f t="shared" si="71"/>
        <v>580.39651017550614</v>
      </c>
      <c r="O364" s="42">
        <f t="shared" si="72"/>
        <v>2150.3758222732645</v>
      </c>
      <c r="P364" s="42">
        <f t="shared" si="73"/>
        <v>2730.7723324487706</v>
      </c>
      <c r="Q364" s="39">
        <f t="shared" si="74"/>
        <v>1.7179807950434207</v>
      </c>
      <c r="R364" s="39">
        <f t="shared" si="75"/>
        <v>5.2308045056874395</v>
      </c>
      <c r="S364" s="39">
        <f t="shared" si="76"/>
        <v>6.9487853007308598</v>
      </c>
    </row>
    <row r="365" spans="6:19">
      <c r="F365" s="37">
        <v>342</v>
      </c>
      <c r="G365" s="42">
        <f t="shared" si="77"/>
        <v>138.05033219456129</v>
      </c>
      <c r="H365" s="41">
        <f t="shared" si="65"/>
        <v>1.0777470155249208E-3</v>
      </c>
      <c r="I365" s="49">
        <f t="shared" si="66"/>
        <v>0.53462246277922687</v>
      </c>
      <c r="J365" s="45">
        <f t="shared" si="67"/>
        <v>0.53570020979475175</v>
      </c>
      <c r="K365" s="42">
        <f t="shared" si="68"/>
        <v>580.4668942472324</v>
      </c>
      <c r="L365" s="42">
        <f t="shared" si="69"/>
        <v>1967.2301178122705</v>
      </c>
      <c r="M365" s="42">
        <f t="shared" si="70"/>
        <v>2547.6970120595029</v>
      </c>
      <c r="N365" s="42">
        <f t="shared" si="71"/>
        <v>580.83548372654184</v>
      </c>
      <c r="O365" s="42">
        <f t="shared" si="72"/>
        <v>2150.0710000827662</v>
      </c>
      <c r="P365" s="42">
        <f t="shared" si="73"/>
        <v>2730.9064838093082</v>
      </c>
      <c r="Q365" s="39">
        <f t="shared" si="74"/>
        <v>1.7190458485969429</v>
      </c>
      <c r="R365" s="39">
        <f t="shared" si="75"/>
        <v>5.2287610103583173</v>
      </c>
      <c r="S365" s="39">
        <f t="shared" si="76"/>
        <v>6.9478068589552597</v>
      </c>
    </row>
    <row r="366" spans="6:19">
      <c r="F366" s="47">
        <v>343</v>
      </c>
      <c r="G366" s="42">
        <f t="shared" si="77"/>
        <v>138.15246449957743</v>
      </c>
      <c r="H366" s="41">
        <f t="shared" si="65"/>
        <v>1.0778517928541201E-3</v>
      </c>
      <c r="I366" s="49">
        <f t="shared" si="66"/>
        <v>0.53315597936246129</v>
      </c>
      <c r="J366" s="45">
        <f t="shared" si="67"/>
        <v>0.53423383115531542</v>
      </c>
      <c r="K366" s="42">
        <f t="shared" si="68"/>
        <v>580.90374344989721</v>
      </c>
      <c r="L366" s="42">
        <f t="shared" si="69"/>
        <v>1966.8942810337085</v>
      </c>
      <c r="M366" s="42">
        <f t="shared" si="70"/>
        <v>2547.7980244836058</v>
      </c>
      <c r="N366" s="42">
        <f t="shared" si="71"/>
        <v>581.27344661484608</v>
      </c>
      <c r="O366" s="42">
        <f t="shared" si="72"/>
        <v>2149.7667819550334</v>
      </c>
      <c r="P366" s="42">
        <f t="shared" si="73"/>
        <v>2731.0402285698792</v>
      </c>
      <c r="Q366" s="39">
        <f t="shared" si="74"/>
        <v>1.7201081795517781</v>
      </c>
      <c r="R366" s="39">
        <f t="shared" si="75"/>
        <v>5.2267230679478622</v>
      </c>
      <c r="S366" s="39">
        <f t="shared" si="76"/>
        <v>6.9468312474996408</v>
      </c>
    </row>
    <row r="367" spans="6:19">
      <c r="F367" s="37">
        <v>344</v>
      </c>
      <c r="G367" s="42">
        <f t="shared" si="77"/>
        <v>138.25435672742225</v>
      </c>
      <c r="H367" s="41">
        <f t="shared" si="65"/>
        <v>1.0779563955344237E-3</v>
      </c>
      <c r="I367" s="49">
        <f t="shared" si="66"/>
        <v>0.53169772868543896</v>
      </c>
      <c r="J367" s="45">
        <f t="shared" si="67"/>
        <v>0.53277568508097339</v>
      </c>
      <c r="K367" s="42">
        <f t="shared" si="68"/>
        <v>581.33958721469219</v>
      </c>
      <c r="L367" s="42">
        <f t="shared" si="69"/>
        <v>1966.5591460813398</v>
      </c>
      <c r="M367" s="42">
        <f t="shared" si="70"/>
        <v>2547.8987332960319</v>
      </c>
      <c r="N367" s="42">
        <f t="shared" si="71"/>
        <v>581.71040421475607</v>
      </c>
      <c r="O367" s="42">
        <f t="shared" si="72"/>
        <v>2149.4631647491306</v>
      </c>
      <c r="P367" s="42">
        <f t="shared" si="73"/>
        <v>2731.1735689638867</v>
      </c>
      <c r="Q367" s="39">
        <f t="shared" si="74"/>
        <v>1.7211678029469863</v>
      </c>
      <c r="R367" s="39">
        <f t="shared" si="75"/>
        <v>5.224690646770803</v>
      </c>
      <c r="S367" s="39">
        <f t="shared" si="76"/>
        <v>6.9458584497177895</v>
      </c>
    </row>
    <row r="368" spans="6:19">
      <c r="F368" s="47">
        <v>345</v>
      </c>
      <c r="G368" s="42">
        <f t="shared" si="77"/>
        <v>138.35601015322356</v>
      </c>
      <c r="H368" s="41">
        <f t="shared" si="65"/>
        <v>1.0780608244081473E-3</v>
      </c>
      <c r="I368" s="49">
        <f t="shared" si="66"/>
        <v>0.53024764076210384</v>
      </c>
      <c r="J368" s="45">
        <f t="shared" si="67"/>
        <v>0.53132570158651204</v>
      </c>
      <c r="K368" s="42">
        <f t="shared" si="68"/>
        <v>581.77443087195491</v>
      </c>
      <c r="L368" s="42">
        <f t="shared" si="69"/>
        <v>1966.2247092868042</v>
      </c>
      <c r="M368" s="42">
        <f t="shared" si="70"/>
        <v>2547.999140158759</v>
      </c>
      <c r="N368" s="42">
        <f t="shared" si="71"/>
        <v>582.14636185637585</v>
      </c>
      <c r="O368" s="42">
        <f t="shared" si="72"/>
        <v>2149.1601453497301</v>
      </c>
      <c r="P368" s="42">
        <f t="shared" si="73"/>
        <v>2731.3065072061058</v>
      </c>
      <c r="Q368" s="39">
        <f t="shared" si="74"/>
        <v>1.7222247336948961</v>
      </c>
      <c r="R368" s="39">
        <f t="shared" si="75"/>
        <v>5.2226637154147308</v>
      </c>
      <c r="S368" s="39">
        <f t="shared" si="76"/>
        <v>6.9448884491096265</v>
      </c>
    </row>
    <row r="369" spans="6:19">
      <c r="F369" s="37">
        <v>346</v>
      </c>
      <c r="G369" s="42">
        <f t="shared" si="77"/>
        <v>138.45742604163377</v>
      </c>
      <c r="H369" s="41">
        <f t="shared" si="65"/>
        <v>1.078165080311153E-3</v>
      </c>
      <c r="I369" s="49">
        <f t="shared" si="66"/>
        <v>0.52880564640218342</v>
      </c>
      <c r="J369" s="45">
        <f t="shared" si="67"/>
        <v>0.52988381148249453</v>
      </c>
      <c r="K369" s="42">
        <f t="shared" si="68"/>
        <v>582.20827970827895</v>
      </c>
      <c r="L369" s="42">
        <f t="shared" si="69"/>
        <v>1965.8909670116664</v>
      </c>
      <c r="M369" s="42">
        <f t="shared" si="70"/>
        <v>2548.0992467199453</v>
      </c>
      <c r="N369" s="42">
        <f t="shared" si="71"/>
        <v>582.58132482606652</v>
      </c>
      <c r="O369" s="42">
        <f t="shared" si="72"/>
        <v>2148.8577206668219</v>
      </c>
      <c r="P369" s="42">
        <f t="shared" si="73"/>
        <v>2731.4390454928885</v>
      </c>
      <c r="Q369" s="39">
        <f t="shared" si="74"/>
        <v>1.7232789865825313</v>
      </c>
      <c r="R369" s="39">
        <f t="shared" si="75"/>
        <v>5.2206422427369716</v>
      </c>
      <c r="S369" s="39">
        <f t="shared" si="76"/>
        <v>6.9439212293195034</v>
      </c>
    </row>
    <row r="370" spans="6:19">
      <c r="F370" s="47">
        <v>347</v>
      </c>
      <c r="G370" s="42">
        <f t="shared" si="77"/>
        <v>138.55860564694228</v>
      </c>
      <c r="H370" s="41">
        <f t="shared" si="65"/>
        <v>1.0782691640729126E-3</v>
      </c>
      <c r="I370" s="49">
        <f t="shared" si="66"/>
        <v>0.527371677199861</v>
      </c>
      <c r="J370" s="45">
        <f t="shared" si="67"/>
        <v>0.52844994636393394</v>
      </c>
      <c r="K370" s="42">
        <f t="shared" si="68"/>
        <v>582.64113896698393</v>
      </c>
      <c r="L370" s="42">
        <f t="shared" si="69"/>
        <v>1965.5579156470944</v>
      </c>
      <c r="M370" s="42">
        <f t="shared" si="70"/>
        <v>2548.1990546140782</v>
      </c>
      <c r="N370" s="42">
        <f t="shared" si="71"/>
        <v>583.01529836691725</v>
      </c>
      <c r="O370" s="42">
        <f t="shared" si="72"/>
        <v>2148.5558876354457</v>
      </c>
      <c r="P370" s="42">
        <f t="shared" si="73"/>
        <v>2731.571186002363</v>
      </c>
      <c r="Q370" s="39">
        <f t="shared" si="74"/>
        <v>1.7243305762729901</v>
      </c>
      <c r="R370" s="39">
        <f t="shared" si="75"/>
        <v>5.2186261978615063</v>
      </c>
      <c r="S370" s="39">
        <f t="shared" si="76"/>
        <v>6.9429567741344966</v>
      </c>
    </row>
    <row r="371" spans="6:19">
      <c r="F371" s="37">
        <v>348</v>
      </c>
      <c r="G371" s="42">
        <f t="shared" si="77"/>
        <v>138.65955021319621</v>
      </c>
      <c r="H371" s="41">
        <f t="shared" si="65"/>
        <v>1.078373076516584E-3</v>
      </c>
      <c r="I371" s="49">
        <f t="shared" si="66"/>
        <v>0.52594566552266353</v>
      </c>
      <c r="J371" s="45">
        <f t="shared" si="67"/>
        <v>0.52702403859918012</v>
      </c>
      <c r="K371" s="42">
        <f t="shared" si="68"/>
        <v>583.07301384862353</v>
      </c>
      <c r="L371" s="42">
        <f t="shared" si="69"/>
        <v>1965.2255516135117</v>
      </c>
      <c r="M371" s="42">
        <f t="shared" si="70"/>
        <v>2548.2985654621352</v>
      </c>
      <c r="N371" s="42">
        <f t="shared" si="71"/>
        <v>583.44828767925128</v>
      </c>
      <c r="O371" s="42">
        <f t="shared" si="72"/>
        <v>2148.254643215399</v>
      </c>
      <c r="P371" s="42">
        <f t="shared" si="73"/>
        <v>2731.7029308946503</v>
      </c>
      <c r="Q371" s="39">
        <f t="shared" si="74"/>
        <v>1.7253795173069058</v>
      </c>
      <c r="R371" s="39">
        <f t="shared" si="75"/>
        <v>5.2166155501758809</v>
      </c>
      <c r="S371" s="39">
        <f t="shared" si="76"/>
        <v>6.9419950674827868</v>
      </c>
    </row>
    <row r="372" spans="6:19">
      <c r="F372" s="47">
        <v>349</v>
      </c>
      <c r="G372" s="42">
        <f t="shared" si="77"/>
        <v>138.76026097430804</v>
      </c>
      <c r="H372" s="41">
        <f t="shared" si="65"/>
        <v>1.0784768184590673E-3</v>
      </c>
      <c r="I372" s="49">
        <f t="shared" si="66"/>
        <v>0.52452754450051464</v>
      </c>
      <c r="J372" s="45">
        <f t="shared" si="67"/>
        <v>0.52560602131897372</v>
      </c>
      <c r="K372" s="42">
        <f t="shared" si="68"/>
        <v>583.50390951142776</v>
      </c>
      <c r="L372" s="42">
        <f t="shared" si="69"/>
        <v>1964.8938713603004</v>
      </c>
      <c r="M372" s="42">
        <f t="shared" si="70"/>
        <v>2548.3977808717282</v>
      </c>
      <c r="N372" s="42">
        <f t="shared" si="71"/>
        <v>583.88029792107</v>
      </c>
      <c r="O372" s="42">
        <f t="shared" si="72"/>
        <v>2147.9539843909797</v>
      </c>
      <c r="P372" s="42">
        <f t="shared" si="73"/>
        <v>2731.8342823120497</v>
      </c>
      <c r="Q372" s="39">
        <f t="shared" si="74"/>
        <v>1.7264258241037544</v>
      </c>
      <c r="R372" s="39">
        <f t="shared" si="75"/>
        <v>5.2146102693282632</v>
      </c>
      <c r="S372" s="39">
        <f t="shared" si="76"/>
        <v>6.9410360934320172</v>
      </c>
    </row>
    <row r="373" spans="6:19">
      <c r="F373" s="37">
        <v>350</v>
      </c>
      <c r="G373" s="42">
        <f t="shared" si="77"/>
        <v>138.86073915416841</v>
      </c>
      <c r="H373" s="41">
        <f t="shared" si="65"/>
        <v>1.0785803907110757E-3</v>
      </c>
      <c r="I373" s="49">
        <f t="shared" si="66"/>
        <v>0.52311724801498805</v>
      </c>
      <c r="J373" s="45">
        <f t="shared" si="67"/>
        <v>0.52419582840569912</v>
      </c>
      <c r="K373" s="42">
        <f t="shared" si="68"/>
        <v>583.93383107178022</v>
      </c>
      <c r="L373" s="42">
        <f t="shared" si="69"/>
        <v>1964.5628713654678</v>
      </c>
      <c r="M373" s="42">
        <f t="shared" si="70"/>
        <v>2548.4967024372481</v>
      </c>
      <c r="N373" s="42">
        <f t="shared" si="71"/>
        <v>584.31133420852916</v>
      </c>
      <c r="O373" s="42">
        <f t="shared" si="72"/>
        <v>2147.6539081707133</v>
      </c>
      <c r="P373" s="42">
        <f t="shared" si="73"/>
        <v>2731.9652423792427</v>
      </c>
      <c r="Q373" s="39">
        <f t="shared" si="74"/>
        <v>1.7274695109632365</v>
      </c>
      <c r="R373" s="39">
        <f t="shared" si="75"/>
        <v>5.2126103252244338</v>
      </c>
      <c r="S373" s="39">
        <f t="shared" si="76"/>
        <v>6.9400798361876701</v>
      </c>
    </row>
    <row r="374" spans="6:19">
      <c r="F374" s="47">
        <v>351</v>
      </c>
      <c r="G374" s="42">
        <f t="shared" si="77"/>
        <v>138.9609859667583</v>
      </c>
      <c r="H374" s="41">
        <f t="shared" si="65"/>
        <v>1.078683794077197E-3</v>
      </c>
      <c r="I374" s="49">
        <f t="shared" si="66"/>
        <v>0.52171471068874042</v>
      </c>
      <c r="J374" s="45">
        <f t="shared" si="67"/>
        <v>0.52279339448281759</v>
      </c>
      <c r="K374" s="42">
        <f t="shared" si="68"/>
        <v>584.36278360468032</v>
      </c>
      <c r="L374" s="42">
        <f t="shared" si="69"/>
        <v>1964.2325481353409</v>
      </c>
      <c r="M374" s="42">
        <f t="shared" si="70"/>
        <v>2548.5953317400213</v>
      </c>
      <c r="N374" s="42">
        <f t="shared" si="71"/>
        <v>584.7414016164015</v>
      </c>
      <c r="O374" s="42">
        <f t="shared" si="72"/>
        <v>2147.3544115870886</v>
      </c>
      <c r="P374" s="42">
        <f t="shared" si="73"/>
        <v>2732.0958132034903</v>
      </c>
      <c r="Q374" s="39">
        <f t="shared" si="74"/>
        <v>1.7285105920666186</v>
      </c>
      <c r="R374" s="39">
        <f t="shared" si="75"/>
        <v>5.2106156880248946</v>
      </c>
      <c r="S374" s="39">
        <f t="shared" si="76"/>
        <v>6.9391262800915134</v>
      </c>
    </row>
    <row r="375" spans="6:19">
      <c r="F375" s="37">
        <v>352</v>
      </c>
      <c r="G375" s="42">
        <f t="shared" si="77"/>
        <v>139.06100261625465</v>
      </c>
      <c r="H375" s="41">
        <f t="shared" si="65"/>
        <v>1.0787870293559603E-3</v>
      </c>
      <c r="I375" s="49">
        <f t="shared" si="66"/>
        <v>0.52031986787511786</v>
      </c>
      <c r="J375" s="45">
        <f t="shared" si="67"/>
        <v>0.52139865490447379</v>
      </c>
      <c r="K375" s="42">
        <f t="shared" si="68"/>
        <v>584.79077214418885</v>
      </c>
      <c r="L375" s="42">
        <f t="shared" si="69"/>
        <v>1963.9028982042546</v>
      </c>
      <c r="M375" s="42">
        <f t="shared" si="70"/>
        <v>2548.6936703484434</v>
      </c>
      <c r="N375" s="42">
        <f t="shared" si="71"/>
        <v>585.17050517852215</v>
      </c>
      <c r="O375" s="42">
        <f t="shared" si="72"/>
        <v>2147.055491696296</v>
      </c>
      <c r="P375" s="42">
        <f t="shared" si="73"/>
        <v>2732.2259968748181</v>
      </c>
      <c r="Q375" s="39">
        <f t="shared" si="74"/>
        <v>1.7295490814780361</v>
      </c>
      <c r="R375" s="39">
        <f t="shared" si="75"/>
        <v>5.2086263281419836</v>
      </c>
      <c r="S375" s="39">
        <f t="shared" si="76"/>
        <v>6.9381754096200199</v>
      </c>
    </row>
    <row r="376" spans="6:19">
      <c r="F376" s="47">
        <v>353</v>
      </c>
      <c r="G376" s="42">
        <f t="shared" si="77"/>
        <v>139.16079029713842</v>
      </c>
      <c r="H376" s="41">
        <f t="shared" si="65"/>
        <v>1.0788900973398951E-3</v>
      </c>
      <c r="I376" s="49">
        <f t="shared" si="66"/>
        <v>0.518932655647942</v>
      </c>
      <c r="J376" s="45">
        <f t="shared" si="67"/>
        <v>0.52001154574528186</v>
      </c>
      <c r="K376" s="42">
        <f t="shared" si="68"/>
        <v>585.21780168387772</v>
      </c>
      <c r="L376" s="42">
        <f t="shared" si="69"/>
        <v>1963.5739181342476</v>
      </c>
      <c r="M376" s="42">
        <f t="shared" si="70"/>
        <v>2548.7917198181253</v>
      </c>
      <c r="N376" s="42">
        <f t="shared" si="71"/>
        <v>585.5986498882387</v>
      </c>
      <c r="O376" s="42">
        <f t="shared" si="72"/>
        <v>2146.7571455779707</v>
      </c>
      <c r="P376" s="42">
        <f t="shared" si="73"/>
        <v>2732.3557954662097</v>
      </c>
      <c r="Q376" s="39">
        <f t="shared" si="74"/>
        <v>1.7305849931458002</v>
      </c>
      <c r="R376" s="39">
        <f t="shared" si="75"/>
        <v>5.2066422162370252</v>
      </c>
      <c r="S376" s="39">
        <f t="shared" si="76"/>
        <v>6.9372272093828258</v>
      </c>
    </row>
    <row r="377" spans="6:19">
      <c r="F377" s="37">
        <v>354</v>
      </c>
      <c r="G377" s="42">
        <f t="shared" si="77"/>
        <v>139.2603501943006</v>
      </c>
      <c r="H377" s="41">
        <f t="shared" si="65"/>
        <v>1.0789929988155942E-3</v>
      </c>
      <c r="I377" s="49">
        <f t="shared" si="66"/>
        <v>0.51755301079146554</v>
      </c>
      <c r="J377" s="45">
        <f t="shared" si="67"/>
        <v>0.51863200379028118</v>
      </c>
      <c r="K377" s="42">
        <f t="shared" si="68"/>
        <v>585.64387717726936</v>
      </c>
      <c r="L377" s="42">
        <f t="shared" si="69"/>
        <v>1963.2456045147621</v>
      </c>
      <c r="M377" s="42">
        <f t="shared" si="70"/>
        <v>2548.8894816920315</v>
      </c>
      <c r="N377" s="42">
        <f t="shared" si="71"/>
        <v>586.02584069885006</v>
      </c>
      <c r="O377" s="42">
        <f t="shared" si="72"/>
        <v>2146.4593703349406</v>
      </c>
      <c r="P377" s="42">
        <f t="shared" si="73"/>
        <v>2732.4852110337906</v>
      </c>
      <c r="Q377" s="39">
        <f t="shared" si="74"/>
        <v>1.7316183409036765</v>
      </c>
      <c r="R377" s="39">
        <f t="shared" si="75"/>
        <v>5.2046633232175541</v>
      </c>
      <c r="S377" s="39">
        <f t="shared" si="76"/>
        <v>6.936281664121231</v>
      </c>
    </row>
    <row r="378" spans="6:19">
      <c r="F378" s="47">
        <v>355</v>
      </c>
      <c r="G378" s="42">
        <f t="shared" si="77"/>
        <v>139.35968348314481</v>
      </c>
      <c r="H378" s="41">
        <f t="shared" si="65"/>
        <v>1.0790957345637774E-3</v>
      </c>
      <c r="I378" s="49">
        <f t="shared" si="66"/>
        <v>0.51618087079049457</v>
      </c>
      <c r="J378" s="45">
        <f t="shared" si="67"/>
        <v>0.51725996652505835</v>
      </c>
      <c r="K378" s="42">
        <f t="shared" si="68"/>
        <v>586.06900353826825</v>
      </c>
      <c r="L378" s="42">
        <f t="shared" si="69"/>
        <v>1962.9179539623506</v>
      </c>
      <c r="M378" s="42">
        <f t="shared" si="70"/>
        <v>2548.9869575006187</v>
      </c>
      <c r="N378" s="42">
        <f t="shared" si="71"/>
        <v>586.45208252403847</v>
      </c>
      <c r="O378" s="42">
        <f t="shared" si="72"/>
        <v>2146.1621630929762</v>
      </c>
      <c r="P378" s="42">
        <f t="shared" si="73"/>
        <v>2732.6142456170146</v>
      </c>
      <c r="Q378" s="39">
        <f t="shared" si="74"/>
        <v>1.7326491384721407</v>
      </c>
      <c r="R378" s="39">
        <f t="shared" si="75"/>
        <v>5.2026896202345494</v>
      </c>
      <c r="S378" s="39">
        <f t="shared" si="76"/>
        <v>6.9353387587066901</v>
      </c>
    </row>
    <row r="379" spans="6:19">
      <c r="F379" s="37">
        <v>356</v>
      </c>
      <c r="G379" s="42">
        <f t="shared" si="77"/>
        <v>139.45879132969071</v>
      </c>
      <c r="H379" s="41">
        <f t="shared" si="65"/>
        <v>1.0791983053593458E-3</v>
      </c>
      <c r="I379" s="49">
        <f t="shared" si="66"/>
        <v>0.51481617382067746</v>
      </c>
      <c r="J379" s="45">
        <f t="shared" si="67"/>
        <v>0.51589537212603676</v>
      </c>
      <c r="K379" s="42">
        <f t="shared" si="68"/>
        <v>586.49318564159319</v>
      </c>
      <c r="L379" s="42">
        <f t="shared" si="69"/>
        <v>1962.5909631203808</v>
      </c>
      <c r="M379" s="42">
        <f t="shared" si="70"/>
        <v>2549.0841487619741</v>
      </c>
      <c r="N379" s="42">
        <f t="shared" si="71"/>
        <v>586.87738023830116</v>
      </c>
      <c r="O379" s="42">
        <f t="shared" si="72"/>
        <v>2145.8655210005422</v>
      </c>
      <c r="P379" s="42">
        <f t="shared" si="73"/>
        <v>2732.7429012388434</v>
      </c>
      <c r="Q379" s="39">
        <f t="shared" si="74"/>
        <v>1.7336773994596324</v>
      </c>
      <c r="R379" s="39">
        <f t="shared" si="75"/>
        <v>5.2007210786797096</v>
      </c>
      <c r="S379" s="39">
        <f t="shared" si="76"/>
        <v>6.9343984781393422</v>
      </c>
    </row>
    <row r="380" spans="6:19">
      <c r="F380" s="47">
        <v>357</v>
      </c>
      <c r="G380" s="42">
        <f t="shared" si="77"/>
        <v>139.55767489067512</v>
      </c>
      <c r="H380" s="41">
        <f t="shared" si="65"/>
        <v>1.0793007119714486E-3</v>
      </c>
      <c r="I380" s="49">
        <f t="shared" si="66"/>
        <v>0.51345885873895392</v>
      </c>
      <c r="J380" s="45">
        <f t="shared" si="67"/>
        <v>0.5145381594509254</v>
      </c>
      <c r="K380" s="42">
        <f t="shared" si="68"/>
        <v>586.9164283231961</v>
      </c>
      <c r="L380" s="42">
        <f t="shared" si="69"/>
        <v>1962.2646286587483</v>
      </c>
      <c r="M380" s="42">
        <f t="shared" si="70"/>
        <v>2549.1810569819445</v>
      </c>
      <c r="N380" s="42">
        <f t="shared" si="71"/>
        <v>587.30173867736983</v>
      </c>
      <c r="O380" s="42">
        <f t="shared" si="72"/>
        <v>2145.5694412285548</v>
      </c>
      <c r="P380" s="42">
        <f t="shared" si="73"/>
        <v>2732.8711799059247</v>
      </c>
      <c r="Q380" s="39">
        <f t="shared" si="74"/>
        <v>1.7347031373637811</v>
      </c>
      <c r="R380" s="39">
        <f t="shared" si="75"/>
        <v>5.1987576701827729</v>
      </c>
      <c r="S380" s="39">
        <f t="shared" si="76"/>
        <v>6.9334608075465542</v>
      </c>
    </row>
    <row r="381" spans="6:19">
      <c r="F381" s="37">
        <v>358</v>
      </c>
      <c r="G381" s="42">
        <f t="shared" si="77"/>
        <v>139.65633531365154</v>
      </c>
      <c r="H381" s="41">
        <f t="shared" si="65"/>
        <v>1.0794029551635335E-3</v>
      </c>
      <c r="I381" s="49">
        <f t="shared" si="66"/>
        <v>0.5121088650741642</v>
      </c>
      <c r="J381" s="45">
        <f t="shared" si="67"/>
        <v>0.51318826802932771</v>
      </c>
      <c r="K381" s="42">
        <f t="shared" si="68"/>
        <v>587.33873638067803</v>
      </c>
      <c r="L381" s="42">
        <f t="shared" si="69"/>
        <v>1961.9389472735945</v>
      </c>
      <c r="M381" s="42">
        <f t="shared" si="70"/>
        <v>2549.2776836542726</v>
      </c>
      <c r="N381" s="42">
        <f t="shared" si="71"/>
        <v>587.72516263862644</v>
      </c>
      <c r="O381" s="42">
        <f t="shared" si="72"/>
        <v>2145.2739209701454</v>
      </c>
      <c r="P381" s="42">
        <f t="shared" si="73"/>
        <v>2732.9990836087718</v>
      </c>
      <c r="Q381" s="39">
        <f t="shared" si="74"/>
        <v>1.7357263655726056</v>
      </c>
      <c r="R381" s="39">
        <f t="shared" si="75"/>
        <v>5.1967993666088947</v>
      </c>
      <c r="S381" s="39">
        <f t="shared" si="76"/>
        <v>6.9325257321815004</v>
      </c>
    </row>
    <row r="382" spans="6:19">
      <c r="F382" s="47">
        <v>359</v>
      </c>
      <c r="G382" s="42">
        <f t="shared" si="77"/>
        <v>139.75477373709043</v>
      </c>
      <c r="H382" s="41">
        <f t="shared" si="65"/>
        <v>1.0795050356934141E-3</v>
      </c>
      <c r="I382" s="49">
        <f t="shared" si="66"/>
        <v>0.51076613301781359</v>
      </c>
      <c r="J382" s="45">
        <f t="shared" si="67"/>
        <v>0.51184563805350702</v>
      </c>
      <c r="K382" s="42">
        <f t="shared" si="68"/>
        <v>587.7601145737101</v>
      </c>
      <c r="L382" s="42">
        <f t="shared" si="69"/>
        <v>1961.6139156870165</v>
      </c>
      <c r="M382" s="42">
        <f t="shared" si="70"/>
        <v>2549.3740302607266</v>
      </c>
      <c r="N382" s="42">
        <f t="shared" si="71"/>
        <v>588.14765688152409</v>
      </c>
      <c r="O382" s="42">
        <f t="shared" si="72"/>
        <v>2144.9789574404112</v>
      </c>
      <c r="P382" s="42">
        <f t="shared" si="73"/>
        <v>2733.1266143219354</v>
      </c>
      <c r="Q382" s="39">
        <f t="shared" si="74"/>
        <v>1.7367470973657435</v>
      </c>
      <c r="R382" s="39">
        <f t="shared" si="75"/>
        <v>5.1948461400559935</v>
      </c>
      <c r="S382" s="39">
        <f t="shared" si="76"/>
        <v>6.9315932374217368</v>
      </c>
    </row>
    <row r="383" spans="6:19">
      <c r="F383" s="37">
        <v>360</v>
      </c>
      <c r="G383" s="42">
        <f t="shared" si="77"/>
        <v>139.85299129047138</v>
      </c>
      <c r="H383" s="41">
        <f t="shared" si="65"/>
        <v>1.0796069543133173E-3</v>
      </c>
      <c r="I383" s="49">
        <f t="shared" si="66"/>
        <v>0.50943060341498136</v>
      </c>
      <c r="J383" s="45">
        <f t="shared" si="67"/>
        <v>0.51051021036929467</v>
      </c>
      <c r="K383" s="42">
        <f t="shared" si="68"/>
        <v>588.18056762441563</v>
      </c>
      <c r="L383" s="42">
        <f t="shared" si="69"/>
        <v>1961.2895306468108</v>
      </c>
      <c r="M383" s="42">
        <f t="shared" si="70"/>
        <v>2549.4700982712266</v>
      </c>
      <c r="N383" s="42">
        <f t="shared" si="71"/>
        <v>588.56922612796836</v>
      </c>
      <c r="O383" s="42">
        <f t="shared" si="72"/>
        <v>2144.6845478762048</v>
      </c>
      <c r="P383" s="42">
        <f t="shared" si="73"/>
        <v>2733.253774004173</v>
      </c>
      <c r="Q383" s="39">
        <f t="shared" si="74"/>
        <v>1.7377653459155655</v>
      </c>
      <c r="R383" s="39">
        <f t="shared" si="75"/>
        <v>5.1928979628522374</v>
      </c>
      <c r="S383" s="39">
        <f t="shared" si="76"/>
        <v>6.9306633087678033</v>
      </c>
    </row>
    <row r="384" spans="6:19">
      <c r="F384" s="47">
        <v>361</v>
      </c>
      <c r="G384" s="42">
        <f t="shared" si="77"/>
        <v>139.95098909438559</v>
      </c>
      <c r="H384" s="41">
        <f t="shared" si="65"/>
        <v>1.0797087117699474E-3</v>
      </c>
      <c r="I384" s="49">
        <f t="shared" si="66"/>
        <v>0.50810221775539577</v>
      </c>
      <c r="J384" s="45">
        <f t="shared" si="67"/>
        <v>0.50918192646716576</v>
      </c>
      <c r="K384" s="42">
        <f t="shared" si="68"/>
        <v>588.60010021779863</v>
      </c>
      <c r="L384" s="42">
        <f t="shared" si="69"/>
        <v>1960.9657889261807</v>
      </c>
      <c r="M384" s="42">
        <f t="shared" si="70"/>
        <v>2549.5658891439793</v>
      </c>
      <c r="N384" s="42">
        <f t="shared" si="71"/>
        <v>588.9898750627475</v>
      </c>
      <c r="O384" s="42">
        <f t="shared" si="72"/>
        <v>2144.3906895358782</v>
      </c>
      <c r="P384" s="42">
        <f t="shared" si="73"/>
        <v>2733.3805645986258</v>
      </c>
      <c r="Q384" s="39">
        <f t="shared" si="74"/>
        <v>1.7387811242884106</v>
      </c>
      <c r="R384" s="39">
        <f t="shared" si="75"/>
        <v>5.1909548075534691</v>
      </c>
      <c r="S384" s="39">
        <f t="shared" si="76"/>
        <v>6.9297359318418792</v>
      </c>
    </row>
    <row r="385" spans="6:19">
      <c r="F385" s="37">
        <v>362</v>
      </c>
      <c r="G385" s="42">
        <f t="shared" si="77"/>
        <v>140.04876826062548</v>
      </c>
      <c r="H385" s="41">
        <f t="shared" si="65"/>
        <v>1.0798103088045358E-3</v>
      </c>
      <c r="I385" s="49">
        <f t="shared" si="66"/>
        <v>0.50678091816463777</v>
      </c>
      <c r="J385" s="45">
        <f t="shared" si="67"/>
        <v>0.50786072847344232</v>
      </c>
      <c r="K385" s="42">
        <f t="shared" si="68"/>
        <v>589.01871700211882</v>
      </c>
      <c r="L385" s="42">
        <f t="shared" si="69"/>
        <v>1960.6426873234702</v>
      </c>
      <c r="M385" s="42">
        <f t="shared" si="70"/>
        <v>2549.661404325589</v>
      </c>
      <c r="N385" s="42">
        <f t="shared" si="71"/>
        <v>589.40960833390614</v>
      </c>
      <c r="O385" s="42">
        <f t="shared" si="72"/>
        <v>2144.0973796990693</v>
      </c>
      <c r="P385" s="42">
        <f t="shared" si="73"/>
        <v>2733.5069880329752</v>
      </c>
      <c r="Q385" s="39">
        <f t="shared" si="74"/>
        <v>1.7397944454456833</v>
      </c>
      <c r="R385" s="39">
        <f t="shared" si="75"/>
        <v>5.1890166469407024</v>
      </c>
      <c r="S385" s="39">
        <f t="shared" si="76"/>
        <v>6.9288110923863862</v>
      </c>
    </row>
    <row r="386" spans="6:19">
      <c r="F386" s="47">
        <v>363</v>
      </c>
      <c r="G386" s="42">
        <f t="shared" si="77"/>
        <v>140.14632989227886</v>
      </c>
      <c r="H386" s="41">
        <f t="shared" si="65"/>
        <v>1.0799117461529001E-3</v>
      </c>
      <c r="I386" s="49">
        <f t="shared" si="66"/>
        <v>0.50546664739549796</v>
      </c>
      <c r="J386" s="45">
        <f t="shared" si="67"/>
        <v>0.50654655914165081</v>
      </c>
      <c r="K386" s="42">
        <f t="shared" si="68"/>
        <v>589.43642258928242</v>
      </c>
      <c r="L386" s="42">
        <f t="shared" si="69"/>
        <v>1960.3202226619151</v>
      </c>
      <c r="M386" s="42">
        <f t="shared" si="70"/>
        <v>2549.7566452511974</v>
      </c>
      <c r="N386" s="42">
        <f t="shared" si="71"/>
        <v>589.82843055313595</v>
      </c>
      <c r="O386" s="42">
        <f t="shared" si="72"/>
        <v>2143.8046156664805</v>
      </c>
      <c r="P386" s="42">
        <f t="shared" si="73"/>
        <v>2733.6330462196165</v>
      </c>
      <c r="Q386" s="39">
        <f t="shared" si="74"/>
        <v>1.7408053222449889</v>
      </c>
      <c r="R386" s="39">
        <f t="shared" si="75"/>
        <v>5.1870834540176931</v>
      </c>
      <c r="S386" s="39">
        <f t="shared" si="76"/>
        <v>6.927888776262682</v>
      </c>
    </row>
    <row r="387" spans="6:19">
      <c r="F387" s="37">
        <v>364</v>
      </c>
      <c r="G387" s="42">
        <f t="shared" si="77"/>
        <v>140.24367508382454</v>
      </c>
      <c r="H387" s="41">
        <f t="shared" si="65"/>
        <v>1.0800130245455005E-3</v>
      </c>
      <c r="I387" s="49">
        <f t="shared" si="66"/>
        <v>0.50415934881947788</v>
      </c>
      <c r="J387" s="45">
        <f t="shared" si="67"/>
        <v>0.5052393618440234</v>
      </c>
      <c r="K387" s="42">
        <f t="shared" si="68"/>
        <v>589.85322155524432</v>
      </c>
      <c r="L387" s="42">
        <f t="shared" si="69"/>
        <v>1959.9983917893517</v>
      </c>
      <c r="M387" s="42">
        <f t="shared" si="70"/>
        <v>2549.851613344596</v>
      </c>
      <c r="N387" s="42">
        <f t="shared" si="71"/>
        <v>590.2463462961789</v>
      </c>
      <c r="O387" s="42">
        <f t="shared" si="72"/>
        <v>2143.5123947596412</v>
      </c>
      <c r="P387" s="42">
        <f t="shared" si="73"/>
        <v>2733.7587410558203</v>
      </c>
      <c r="Q387" s="39">
        <f t="shared" si="74"/>
        <v>1.7418137674412926</v>
      </c>
      <c r="R387" s="39">
        <f t="shared" si="75"/>
        <v>5.185155202008457</v>
      </c>
      <c r="S387" s="39">
        <f t="shared" si="76"/>
        <v>6.9269689694497494</v>
      </c>
    </row>
    <row r="388" spans="6:19">
      <c r="F388" s="47">
        <v>365</v>
      </c>
      <c r="G388" s="42">
        <f t="shared" si="77"/>
        <v>140.3408049212162</v>
      </c>
      <c r="H388" s="41">
        <f t="shared" si="65"/>
        <v>1.0801141447074826E-3</v>
      </c>
      <c r="I388" s="49">
        <f t="shared" si="66"/>
        <v>0.5028589664184151</v>
      </c>
      <c r="J388" s="45">
        <f t="shared" si="67"/>
        <v>0.50393908056312253</v>
      </c>
      <c r="K388" s="42">
        <f t="shared" si="68"/>
        <v>590.26911844035385</v>
      </c>
      <c r="L388" s="42">
        <f t="shared" si="69"/>
        <v>1959.6771915779905</v>
      </c>
      <c r="M388" s="42">
        <f t="shared" si="70"/>
        <v>2549.9463100183443</v>
      </c>
      <c r="N388" s="42">
        <f t="shared" si="71"/>
        <v>590.66336010317207</v>
      </c>
      <c r="O388" s="42">
        <f t="shared" si="72"/>
        <v>2143.220714320712</v>
      </c>
      <c r="P388" s="42">
        <f t="shared" si="73"/>
        <v>2733.8840744238842</v>
      </c>
      <c r="Q388" s="39">
        <f t="shared" si="74"/>
        <v>1.742819793687939</v>
      </c>
      <c r="R388" s="39">
        <f t="shared" si="75"/>
        <v>5.1832318643549211</v>
      </c>
      <c r="S388" s="39">
        <f t="shared" si="76"/>
        <v>6.9260516580428604</v>
      </c>
    </row>
    <row r="389" spans="6:19">
      <c r="F389" s="37">
        <v>366</v>
      </c>
      <c r="G389" s="42">
        <f t="shared" si="77"/>
        <v>140.43772048198008</v>
      </c>
      <c r="H389" s="41">
        <f t="shared" si="65"/>
        <v>1.0802151073587454E-3</v>
      </c>
      <c r="I389" s="49">
        <f t="shared" si="66"/>
        <v>0.50156544477626397</v>
      </c>
      <c r="J389" s="45">
        <f t="shared" si="67"/>
        <v>0.50264565988362275</v>
      </c>
      <c r="K389" s="42">
        <f t="shared" si="68"/>
        <v>590.68411774976653</v>
      </c>
      <c r="L389" s="42">
        <f t="shared" si="69"/>
        <v>1959.3566189241358</v>
      </c>
      <c r="M389" s="42">
        <f t="shared" si="70"/>
        <v>2550.0407366739023</v>
      </c>
      <c r="N389" s="42">
        <f t="shared" si="71"/>
        <v>591.07947647905985</v>
      </c>
      <c r="O389" s="42">
        <f t="shared" si="72"/>
        <v>2142.9295717122482</v>
      </c>
      <c r="P389" s="42">
        <f t="shared" si="73"/>
        <v>2734.009048191308</v>
      </c>
      <c r="Q389" s="39">
        <f t="shared" si="74"/>
        <v>1.7438234135378303</v>
      </c>
      <c r="R389" s="39">
        <f t="shared" si="75"/>
        <v>5.1813134147145119</v>
      </c>
      <c r="S389" s="39">
        <f t="shared" si="76"/>
        <v>6.9251368282523424</v>
      </c>
    </row>
    <row r="390" spans="6:19">
      <c r="F390" s="47">
        <v>367</v>
      </c>
      <c r="G390" s="42">
        <f t="shared" si="77"/>
        <v>140.53442283529625</v>
      </c>
      <c r="H390" s="41">
        <f t="shared" si="65"/>
        <v>1.08031591321398E-3</v>
      </c>
      <c r="I390" s="49">
        <f t="shared" si="66"/>
        <v>0.5002787290709898</v>
      </c>
      <c r="J390" s="45">
        <f t="shared" si="67"/>
        <v>0.50135904498420381</v>
      </c>
      <c r="K390" s="42">
        <f t="shared" si="68"/>
        <v>591.09822395378171</v>
      </c>
      <c r="L390" s="42">
        <f t="shared" si="69"/>
        <v>1959.0366707479488</v>
      </c>
      <c r="M390" s="42">
        <f t="shared" si="70"/>
        <v>2550.1348947017304</v>
      </c>
      <c r="N390" s="42">
        <f t="shared" si="71"/>
        <v>591.49469989393128</v>
      </c>
      <c r="O390" s="42">
        <f t="shared" si="72"/>
        <v>2142.6389643170014</v>
      </c>
      <c r="P390" s="42">
        <f t="shared" si="73"/>
        <v>2734.1336642109327</v>
      </c>
      <c r="Q390" s="39">
        <f t="shared" si="74"/>
        <v>1.7448246394444213</v>
      </c>
      <c r="R390" s="39">
        <f t="shared" si="75"/>
        <v>5.1793998269578543</v>
      </c>
      <c r="S390" s="39">
        <f t="shared" si="76"/>
        <v>6.9242244664022756</v>
      </c>
    </row>
    <row r="391" spans="6:19">
      <c r="F391" s="37">
        <v>368</v>
      </c>
      <c r="G391" s="42">
        <f t="shared" si="77"/>
        <v>140.63091304209098</v>
      </c>
      <c r="H391" s="41">
        <f t="shared" si="65"/>
        <v>1.0804165629827297E-3</v>
      </c>
      <c r="I391" s="49">
        <f t="shared" si="66"/>
        <v>0.49899876506660912</v>
      </c>
      <c r="J391" s="45">
        <f t="shared" si="67"/>
        <v>0.50007918162959186</v>
      </c>
      <c r="K391" s="42">
        <f t="shared" si="68"/>
        <v>591.51144148822777</v>
      </c>
      <c r="L391" s="42">
        <f t="shared" si="69"/>
        <v>1958.7173439931853</v>
      </c>
      <c r="M391" s="42">
        <f t="shared" si="70"/>
        <v>2550.2287854814131</v>
      </c>
      <c r="N391" s="42">
        <f t="shared" si="71"/>
        <v>591.90903478340533</v>
      </c>
      <c r="O391" s="42">
        <f t="shared" si="72"/>
        <v>2142.3488895376977</v>
      </c>
      <c r="P391" s="42">
        <f t="shared" si="73"/>
        <v>2734.257924321103</v>
      </c>
      <c r="Q391" s="39">
        <f t="shared" si="74"/>
        <v>1.7458234837628264</v>
      </c>
      <c r="R391" s="39">
        <f t="shared" si="75"/>
        <v>5.1774910751664347</v>
      </c>
      <c r="S391" s="39">
        <f t="shared" si="76"/>
        <v>6.9233145589292606</v>
      </c>
    </row>
    <row r="392" spans="6:19">
      <c r="F392" s="47">
        <v>369</v>
      </c>
      <c r="G392" s="42">
        <f t="shared" si="77"/>
        <v>140.72719215511847</v>
      </c>
      <c r="H392" s="41">
        <f t="shared" si="65"/>
        <v>1.080517057369436E-3</v>
      </c>
      <c r="I392" s="49">
        <f t="shared" si="66"/>
        <v>0.49772549910534614</v>
      </c>
      <c r="J392" s="45">
        <f t="shared" si="67"/>
        <v>0.49880601616271558</v>
      </c>
      <c r="K392" s="42">
        <f t="shared" si="68"/>
        <v>591.923774754801</v>
      </c>
      <c r="L392" s="42">
        <f t="shared" si="69"/>
        <v>1958.3986356269725</v>
      </c>
      <c r="M392" s="42">
        <f t="shared" si="70"/>
        <v>2550.3224103817734</v>
      </c>
      <c r="N392" s="42">
        <f t="shared" si="71"/>
        <v>592.32248554897035</v>
      </c>
      <c r="O392" s="42">
        <f t="shared" si="72"/>
        <v>2142.0593447968454</v>
      </c>
      <c r="P392" s="42">
        <f t="shared" si="73"/>
        <v>2734.3818303458156</v>
      </c>
      <c r="Q392" s="39">
        <f t="shared" si="74"/>
        <v>1.7468199587508135</v>
      </c>
      <c r="R392" s="39">
        <f t="shared" si="75"/>
        <v>5.1755871336303763</v>
      </c>
      <c r="S392" s="39">
        <f t="shared" si="76"/>
        <v>6.9224070923811896</v>
      </c>
    </row>
    <row r="393" spans="6:19">
      <c r="F393" s="37">
        <v>370</v>
      </c>
      <c r="G393" s="42">
        <f t="shared" si="77"/>
        <v>140.8232612190522</v>
      </c>
      <c r="H393" s="41">
        <f t="shared" si="65"/>
        <v>1.0806173970734953E-3</v>
      </c>
      <c r="I393" s="49">
        <f t="shared" si="66"/>
        <v>0.49645887809992956</v>
      </c>
      <c r="J393" s="45">
        <f t="shared" si="67"/>
        <v>0.49753949549700305</v>
      </c>
      <c r="K393" s="42">
        <f t="shared" si="68"/>
        <v>592.33522812145407</v>
      </c>
      <c r="L393" s="42">
        <f t="shared" si="69"/>
        <v>1958.080542639538</v>
      </c>
      <c r="M393" s="42">
        <f t="shared" si="70"/>
        <v>2550.415770760992</v>
      </c>
      <c r="N393" s="42">
        <f t="shared" si="71"/>
        <v>592.7350565583713</v>
      </c>
      <c r="O393" s="42">
        <f t="shared" si="72"/>
        <v>2141.770327536512</v>
      </c>
      <c r="P393" s="42">
        <f t="shared" si="73"/>
        <v>2734.5053840948831</v>
      </c>
      <c r="Q393" s="39">
        <f t="shared" si="74"/>
        <v>1.7478140765699146</v>
      </c>
      <c r="R393" s="39">
        <f t="shared" si="75"/>
        <v>5.1736879768461383</v>
      </c>
      <c r="S393" s="39">
        <f t="shared" si="76"/>
        <v>6.9215020534160532</v>
      </c>
    </row>
    <row r="394" spans="6:19">
      <c r="F394" s="47">
        <v>371</v>
      </c>
      <c r="G394" s="42">
        <f t="shared" si="77"/>
        <v>140.91912127056031</v>
      </c>
      <c r="H394" s="41">
        <f t="shared" si="65"/>
        <v>1.0807175827892983E-3</v>
      </c>
      <c r="I394" s="49">
        <f t="shared" si="66"/>
        <v>0.49519884952599152</v>
      </c>
      <c r="J394" s="45">
        <f t="shared" si="67"/>
        <v>0.49627956710878085</v>
      </c>
      <c r="K394" s="42">
        <f t="shared" si="68"/>
        <v>592.74580592270229</v>
      </c>
      <c r="L394" s="42">
        <f t="shared" si="69"/>
        <v>1957.7630620439982</v>
      </c>
      <c r="M394" s="42">
        <f t="shared" si="70"/>
        <v>2550.5088679667006</v>
      </c>
      <c r="N394" s="42">
        <f t="shared" si="71"/>
        <v>593.14675214591716</v>
      </c>
      <c r="O394" s="42">
        <f t="shared" si="72"/>
        <v>2141.481835218141</v>
      </c>
      <c r="P394" s="42">
        <f t="shared" si="73"/>
        <v>2734.6285873640581</v>
      </c>
      <c r="Q394" s="39">
        <f t="shared" si="74"/>
        <v>1.7488058492863368</v>
      </c>
      <c r="R394" s="39">
        <f t="shared" si="75"/>
        <v>5.171793579514361</v>
      </c>
      <c r="S394" s="39">
        <f t="shared" si="76"/>
        <v>6.9205994288006973</v>
      </c>
    </row>
    <row r="395" spans="6:19">
      <c r="F395" s="37">
        <v>372</v>
      </c>
      <c r="G395" s="42">
        <f t="shared" si="77"/>
        <v>141.01477333839546</v>
      </c>
      <c r="H395" s="41">
        <f t="shared" si="65"/>
        <v>1.0808176152062893E-3</v>
      </c>
      <c r="I395" s="49">
        <f t="shared" si="66"/>
        <v>0.49394536141461043</v>
      </c>
      <c r="J395" s="45">
        <f t="shared" si="67"/>
        <v>0.49502617902981672</v>
      </c>
      <c r="K395" s="42">
        <f t="shared" si="68"/>
        <v>593.15551246000268</v>
      </c>
      <c r="L395" s="42">
        <f t="shared" si="69"/>
        <v>1957.4461908761045</v>
      </c>
      <c r="M395" s="42">
        <f t="shared" si="70"/>
        <v>2550.6017033361072</v>
      </c>
      <c r="N395" s="42">
        <f t="shared" si="71"/>
        <v>593.55757661285941</v>
      </c>
      <c r="O395" s="42">
        <f t="shared" si="72"/>
        <v>2141.1938653223392</v>
      </c>
      <c r="P395" s="42">
        <f t="shared" si="73"/>
        <v>2734.7514419351987</v>
      </c>
      <c r="Q395" s="39">
        <f t="shared" si="74"/>
        <v>1.7497952888720398</v>
      </c>
      <c r="R395" s="39">
        <f t="shared" si="75"/>
        <v>5.1699039165376464</v>
      </c>
      <c r="S395" s="39">
        <f t="shared" si="76"/>
        <v>6.9196992054096862</v>
      </c>
    </row>
    <row r="396" spans="6:19">
      <c r="F396" s="47">
        <v>373</v>
      </c>
      <c r="G396" s="42">
        <f t="shared" si="77"/>
        <v>141.11021844347374</v>
      </c>
      <c r="H396" s="41">
        <f t="shared" si="65"/>
        <v>1.0809174950090093E-3</v>
      </c>
      <c r="I396" s="49">
        <f t="shared" si="66"/>
        <v>0.49269836234495762</v>
      </c>
      <c r="J396" s="45">
        <f t="shared" si="67"/>
        <v>0.49377927983996661</v>
      </c>
      <c r="K396" s="42">
        <f t="shared" si="68"/>
        <v>593.56435200208341</v>
      </c>
      <c r="L396" s="42">
        <f t="shared" si="69"/>
        <v>1957.129926194018</v>
      </c>
      <c r="M396" s="42">
        <f t="shared" si="70"/>
        <v>2550.6942781961015</v>
      </c>
      <c r="N396" s="42">
        <f t="shared" si="71"/>
        <v>593.96753422772179</v>
      </c>
      <c r="O396" s="42">
        <f t="shared" si="72"/>
        <v>2140.906415348687</v>
      </c>
      <c r="P396" s="42">
        <f t="shared" si="73"/>
        <v>2734.8739495764089</v>
      </c>
      <c r="Q396" s="39">
        <f t="shared" si="74"/>
        <v>1.7507824072057057</v>
      </c>
      <c r="R396" s="39">
        <f t="shared" si="75"/>
        <v>5.1680189630184206</v>
      </c>
      <c r="S396" s="39">
        <f t="shared" si="76"/>
        <v>6.9188013702241262</v>
      </c>
    </row>
    <row r="397" spans="6:19">
      <c r="F397" s="37">
        <v>374</v>
      </c>
      <c r="G397" s="42">
        <f t="shared" si="77"/>
        <v>141.2054575989543</v>
      </c>
      <c r="H397" s="41">
        <f t="shared" si="65"/>
        <v>1.0810172228771441E-3</v>
      </c>
      <c r="I397" s="49">
        <f t="shared" si="66"/>
        <v>0.49145780143706375</v>
      </c>
      <c r="J397" s="45">
        <f t="shared" si="67"/>
        <v>0.49253881865994087</v>
      </c>
      <c r="K397" s="42">
        <f t="shared" si="68"/>
        <v>593.97232878527734</v>
      </c>
      <c r="L397" s="42">
        <f t="shared" si="69"/>
        <v>1956.8142650780771</v>
      </c>
      <c r="M397" s="42">
        <f t="shared" si="70"/>
        <v>2550.7865938633545</v>
      </c>
      <c r="N397" s="42">
        <f t="shared" si="71"/>
        <v>594.37662922663344</v>
      </c>
      <c r="O397" s="42">
        <f t="shared" si="72"/>
        <v>2140.6194828155394</v>
      </c>
      <c r="P397" s="42">
        <f t="shared" si="73"/>
        <v>2734.9961120421726</v>
      </c>
      <c r="Q397" s="39">
        <f t="shared" si="74"/>
        <v>1.751767216073699</v>
      </c>
      <c r="R397" s="39">
        <f t="shared" si="75"/>
        <v>5.1661386942568051</v>
      </c>
      <c r="S397" s="39">
        <f t="shared" si="76"/>
        <v>6.9179059103305045</v>
      </c>
    </row>
    <row r="398" spans="6:19">
      <c r="F398" s="47">
        <v>375</v>
      </c>
      <c r="G398" s="42">
        <f t="shared" si="77"/>
        <v>141.30049181032064</v>
      </c>
      <c r="H398" s="41">
        <f t="shared" si="65"/>
        <v>1.0811167994855715E-3</v>
      </c>
      <c r="I398" s="49">
        <f t="shared" si="66"/>
        <v>0.49022362834470401</v>
      </c>
      <c r="J398" s="45">
        <f t="shared" si="67"/>
        <v>0.49130474514418959</v>
      </c>
      <c r="K398" s="42">
        <f t="shared" si="68"/>
        <v>594.37944701385527</v>
      </c>
      <c r="L398" s="42">
        <f t="shared" si="69"/>
        <v>1956.4992046305758</v>
      </c>
      <c r="M398" s="42">
        <f t="shared" si="70"/>
        <v>2550.8786516444311</v>
      </c>
      <c r="N398" s="42">
        <f t="shared" si="71"/>
        <v>594.78486581366235</v>
      </c>
      <c r="O398" s="42">
        <f t="shared" si="72"/>
        <v>2140.3330652598402</v>
      </c>
      <c r="P398" s="42">
        <f t="shared" si="73"/>
        <v>2735.1179310735024</v>
      </c>
      <c r="Q398" s="39">
        <f t="shared" si="74"/>
        <v>1.7527497271710371</v>
      </c>
      <c r="R398" s="39">
        <f t="shared" si="75"/>
        <v>5.1642630857485292</v>
      </c>
      <c r="S398" s="39">
        <f t="shared" si="76"/>
        <v>6.917012812919566</v>
      </c>
    </row>
    <row r="399" spans="6:19">
      <c r="F399" s="47">
        <v>376</v>
      </c>
      <c r="G399" s="42">
        <f t="shared" ref="G399:G418" si="78">Tsat_p(F399/100)</f>
        <v>141.39532207545903</v>
      </c>
      <c r="H399" s="41">
        <f t="shared" ref="H399:H418" si="79">vL_p(F399/100)</f>
        <v>1.0812162255044112E-3</v>
      </c>
      <c r="I399" s="49">
        <f t="shared" ref="I399:I418" si="80">+J399-H399</f>
        <v>0.4889957932483926</v>
      </c>
      <c r="J399" s="45">
        <f t="shared" ref="J399:J418" si="81">vV_p(F399/100)</f>
        <v>0.49007700947389699</v>
      </c>
      <c r="K399" s="42">
        <f t="shared" ref="K399:K418" si="82">uL_p(F399/100)</f>
        <v>594.78571086036243</v>
      </c>
      <c r="L399" s="42">
        <f t="shared" ref="L399:L418" si="83">+M399-K399</f>
        <v>1956.1847419755327</v>
      </c>
      <c r="M399" s="42">
        <f t="shared" ref="M399:M418" si="84">uV_p(F399/100)</f>
        <v>2550.9704528358952</v>
      </c>
      <c r="N399" s="42">
        <f t="shared" ref="N399:N418" si="85">hL_p(F399/100)</f>
        <v>595.19224816115207</v>
      </c>
      <c r="O399" s="42">
        <f t="shared" ref="O399:O418" si="86">P399-N399</f>
        <v>2140.0471602369289</v>
      </c>
      <c r="P399" s="42">
        <f t="shared" ref="P399:P418" si="87">hV_p(F399/100)</f>
        <v>2735.2394083980807</v>
      </c>
      <c r="Q399" s="39">
        <f t="shared" ref="Q399:Q418" si="88">sL_p(F399/100)</f>
        <v>1.7537299521023599</v>
      </c>
      <c r="R399" s="39">
        <f t="shared" ref="R399:R418" si="89">S399-Q399</f>
        <v>5.1623921131828467</v>
      </c>
      <c r="S399" s="39">
        <f t="shared" ref="S399:S418" si="90">sV_p(F399/100)</f>
        <v>6.9161220652852062</v>
      </c>
    </row>
    <row r="400" spans="6:19">
      <c r="F400" s="37">
        <v>377</v>
      </c>
      <c r="G400" s="42">
        <f t="shared" si="78"/>
        <v>141.48994938473498</v>
      </c>
      <c r="H400" s="41">
        <f t="shared" si="79"/>
        <v>1.0813155015990655E-3</v>
      </c>
      <c r="I400" s="49">
        <f t="shared" si="80"/>
        <v>0.4877742468484848</v>
      </c>
      <c r="J400" s="45">
        <f t="shared" si="81"/>
        <v>0.48885556235008387</v>
      </c>
      <c r="K400" s="42">
        <f t="shared" si="82"/>
        <v>595.19112446592874</v>
      </c>
      <c r="L400" s="42">
        <f t="shared" si="83"/>
        <v>1955.8708742584754</v>
      </c>
      <c r="M400" s="42">
        <f t="shared" si="84"/>
        <v>2551.061998724404</v>
      </c>
      <c r="N400" s="42">
        <f t="shared" si="85"/>
        <v>595.59878041003162</v>
      </c>
      <c r="O400" s="42">
        <f t="shared" si="86"/>
        <v>2139.7617653203533</v>
      </c>
      <c r="P400" s="42">
        <f t="shared" si="87"/>
        <v>2735.3605457303852</v>
      </c>
      <c r="Q400" s="39">
        <f t="shared" si="88"/>
        <v>1.7547079023828358</v>
      </c>
      <c r="R400" s="39">
        <f t="shared" si="89"/>
        <v>5.1605257524405079</v>
      </c>
      <c r="S400" s="39">
        <f t="shared" si="90"/>
        <v>6.9152336548233437</v>
      </c>
    </row>
    <row r="401" spans="6:19">
      <c r="F401" s="47">
        <v>378</v>
      </c>
      <c r="G401" s="42">
        <f t="shared" si="78"/>
        <v>141.58437472107136</v>
      </c>
      <c r="H401" s="41">
        <f t="shared" si="79"/>
        <v>1.0814146284302698E-3</v>
      </c>
      <c r="I401" s="49">
        <f t="shared" si="80"/>
        <v>0.4865589403583942</v>
      </c>
      <c r="J401" s="45">
        <f t="shared" si="81"/>
        <v>0.48764035498682445</v>
      </c>
      <c r="K401" s="42">
        <f t="shared" si="82"/>
        <v>595.59569194060134</v>
      </c>
      <c r="L401" s="42">
        <f t="shared" si="83"/>
        <v>1955.5575986462172</v>
      </c>
      <c r="M401" s="42">
        <f t="shared" si="84"/>
        <v>2551.1532905868185</v>
      </c>
      <c r="N401" s="42">
        <f t="shared" si="85"/>
        <v>596.00446667014796</v>
      </c>
      <c r="O401" s="42">
        <f t="shared" si="86"/>
        <v>2139.4768781016901</v>
      </c>
      <c r="P401" s="42">
        <f t="shared" si="87"/>
        <v>2735.4813447718379</v>
      </c>
      <c r="Q401" s="39">
        <f t="shared" si="88"/>
        <v>1.7556835894391167</v>
      </c>
      <c r="R401" s="39">
        <f t="shared" si="89"/>
        <v>5.1586639795917426</v>
      </c>
      <c r="S401" s="39">
        <f t="shared" si="90"/>
        <v>6.9143475690308591</v>
      </c>
    </row>
    <row r="402" spans="6:19">
      <c r="F402" s="37">
        <v>379</v>
      </c>
      <c r="G402" s="42">
        <f t="shared" si="78"/>
        <v>141.67859906002201</v>
      </c>
      <c r="H402" s="41">
        <f t="shared" si="79"/>
        <v>1.0815136066541344E-3</v>
      </c>
      <c r="I402" s="49">
        <f t="shared" si="80"/>
        <v>0.48534982549790839</v>
      </c>
      <c r="J402" s="45">
        <f t="shared" si="81"/>
        <v>0.48643133910456254</v>
      </c>
      <c r="K402" s="42">
        <f t="shared" si="82"/>
        <v>595.99941736365008</v>
      </c>
      <c r="L402" s="42">
        <f t="shared" si="83"/>
        <v>1955.2449123266501</v>
      </c>
      <c r="M402" s="42">
        <f t="shared" si="84"/>
        <v>2551.2443296903002</v>
      </c>
      <c r="N402" s="42">
        <f t="shared" si="85"/>
        <v>596.40931102057198</v>
      </c>
      <c r="O402" s="42">
        <f t="shared" si="86"/>
        <v>2139.1924961903569</v>
      </c>
      <c r="P402" s="42">
        <f t="shared" si="87"/>
        <v>2735.6018072109291</v>
      </c>
      <c r="Q402" s="39">
        <f t="shared" si="88"/>
        <v>1.7566570246102313</v>
      </c>
      <c r="R402" s="39">
        <f t="shared" si="89"/>
        <v>5.1568067708942724</v>
      </c>
      <c r="S402" s="39">
        <f t="shared" si="90"/>
        <v>6.9134637955045042</v>
      </c>
    </row>
    <row r="403" spans="6:19">
      <c r="F403" s="47">
        <v>380</v>
      </c>
      <c r="G403" s="42">
        <f t="shared" si="78"/>
        <v>141.77262336984739</v>
      </c>
      <c r="H403" s="41">
        <f t="shared" si="79"/>
        <v>1.0816124369221881E-3</v>
      </c>
      <c r="I403" s="49">
        <f t="shared" si="80"/>
        <v>0.48414685448661476</v>
      </c>
      <c r="J403" s="45">
        <f t="shared" si="81"/>
        <v>0.48522846692353694</v>
      </c>
      <c r="K403" s="42">
        <f t="shared" si="82"/>
        <v>596.40230478387855</v>
      </c>
      <c r="L403" s="42">
        <f t="shared" si="83"/>
        <v>1954.9328125085249</v>
      </c>
      <c r="M403" s="42">
        <f t="shared" si="84"/>
        <v>2551.3351172924035</v>
      </c>
      <c r="N403" s="42">
        <f t="shared" si="85"/>
        <v>596.81331750990898</v>
      </c>
      <c r="O403" s="42">
        <f t="shared" si="86"/>
        <v>2138.9086172134384</v>
      </c>
      <c r="P403" s="42">
        <f t="shared" si="87"/>
        <v>2735.7219347233472</v>
      </c>
      <c r="Q403" s="39">
        <f t="shared" si="88"/>
        <v>1.7576282191484816</v>
      </c>
      <c r="R403" s="39">
        <f t="shared" si="89"/>
        <v>5.1549541027913488</v>
      </c>
      <c r="S403" s="39">
        <f t="shared" si="90"/>
        <v>6.9125823219398299</v>
      </c>
    </row>
    <row r="404" spans="6:19">
      <c r="F404" s="47">
        <v>381</v>
      </c>
      <c r="G404" s="42">
        <f t="shared" si="78"/>
        <v>141.86644861158942</v>
      </c>
      <c r="H404" s="41">
        <f t="shared" si="79"/>
        <v>1.0817111198814283E-3</v>
      </c>
      <c r="I404" s="49">
        <f t="shared" si="80"/>
        <v>0.48294998003742767</v>
      </c>
      <c r="J404" s="45">
        <f t="shared" si="81"/>
        <v>0.4840316911573091</v>
      </c>
      <c r="K404" s="42">
        <f t="shared" si="82"/>
        <v>596.80435821994365</v>
      </c>
      <c r="L404" s="42">
        <f t="shared" si="83"/>
        <v>1954.6212964212425</v>
      </c>
      <c r="M404" s="42">
        <f t="shared" si="84"/>
        <v>2551.4256546411862</v>
      </c>
      <c r="N404" s="42">
        <f t="shared" si="85"/>
        <v>597.21649015661853</v>
      </c>
      <c r="O404" s="42">
        <f t="shared" si="86"/>
        <v>2138.6252388155026</v>
      </c>
      <c r="P404" s="42">
        <f t="shared" si="87"/>
        <v>2735.841728972121</v>
      </c>
      <c r="Q404" s="39">
        <f t="shared" si="88"/>
        <v>1.7585971842203671</v>
      </c>
      <c r="R404" s="39">
        <f t="shared" si="89"/>
        <v>5.1531059519098132</v>
      </c>
      <c r="S404" s="39">
        <f t="shared" si="90"/>
        <v>6.9117031361301802</v>
      </c>
    </row>
    <row r="405" spans="6:19">
      <c r="F405" s="37">
        <v>382</v>
      </c>
      <c r="G405" s="42">
        <f t="shared" si="78"/>
        <v>141.96007573914108</v>
      </c>
      <c r="H405" s="41">
        <f t="shared" si="79"/>
        <v>1.0818096561743529E-3</v>
      </c>
      <c r="I405" s="49">
        <f t="shared" si="80"/>
        <v>0.4817591553502123</v>
      </c>
      <c r="J405" s="45">
        <f t="shared" si="81"/>
        <v>0.48284096500638662</v>
      </c>
      <c r="K405" s="42">
        <f t="shared" si="82"/>
        <v>597.20558166064336</v>
      </c>
      <c r="L405" s="42">
        <f t="shared" si="83"/>
        <v>1954.3103613146509</v>
      </c>
      <c r="M405" s="42">
        <f t="shared" si="84"/>
        <v>2551.5159429752944</v>
      </c>
      <c r="N405" s="42">
        <f t="shared" si="85"/>
        <v>597.61883294930192</v>
      </c>
      <c r="O405" s="42">
        <f t="shared" si="86"/>
        <v>2138.3423586584322</v>
      </c>
      <c r="P405" s="42">
        <f t="shared" si="87"/>
        <v>2735.9611916077342</v>
      </c>
      <c r="Q405" s="39">
        <f t="shared" si="88"/>
        <v>1.7595639309074225</v>
      </c>
      <c r="R405" s="39">
        <f t="shared" si="89"/>
        <v>5.1512622950581983</v>
      </c>
      <c r="S405" s="39">
        <f t="shared" si="90"/>
        <v>6.9108262259656206</v>
      </c>
    </row>
    <row r="406" spans="6:19">
      <c r="F406" s="47">
        <v>383</v>
      </c>
      <c r="G406" s="42">
        <f t="shared" si="78"/>
        <v>142.05350569932295</v>
      </c>
      <c r="H406" s="41">
        <f t="shared" si="79"/>
        <v>1.0819080464390196E-3</v>
      </c>
      <c r="I406" s="49">
        <f t="shared" si="80"/>
        <v>0.48057433410551575</v>
      </c>
      <c r="J406" s="45">
        <f t="shared" si="81"/>
        <v>0.48165624215195479</v>
      </c>
      <c r="K406" s="42">
        <f t="shared" si="82"/>
        <v>597.6059790652339</v>
      </c>
      <c r="L406" s="42">
        <f t="shared" si="83"/>
        <v>1954.0000044588332</v>
      </c>
      <c r="M406" s="42">
        <f t="shared" si="84"/>
        <v>2551.6059835240671</v>
      </c>
      <c r="N406" s="42">
        <f t="shared" si="85"/>
        <v>598.02034984702004</v>
      </c>
      <c r="O406" s="42">
        <f t="shared" si="86"/>
        <v>2138.0599744212454</v>
      </c>
      <c r="P406" s="42">
        <f t="shared" si="87"/>
        <v>2736.0803242682655</v>
      </c>
      <c r="Q406" s="39">
        <f t="shared" si="88"/>
        <v>1.7605284702071275</v>
      </c>
      <c r="R406" s="39">
        <f t="shared" si="89"/>
        <v>5.1494231092248244</v>
      </c>
      <c r="S406" s="39">
        <f t="shared" si="90"/>
        <v>6.9099515794319517</v>
      </c>
    </row>
    <row r="407" spans="6:19">
      <c r="F407" s="37">
        <v>384</v>
      </c>
      <c r="G407" s="42">
        <f t="shared" si="78"/>
        <v>142.14673943194782</v>
      </c>
      <c r="H407" s="41">
        <f t="shared" si="79"/>
        <v>1.082006291309068E-3</v>
      </c>
      <c r="I407" s="49">
        <f t="shared" si="80"/>
        <v>0.47939547045838188</v>
      </c>
      <c r="J407" s="45">
        <f t="shared" si="81"/>
        <v>0.48047747674969093</v>
      </c>
      <c r="K407" s="42">
        <f t="shared" si="82"/>
        <v>598.005554363702</v>
      </c>
      <c r="L407" s="42">
        <f t="shared" si="83"/>
        <v>1953.6902231439146</v>
      </c>
      <c r="M407" s="42">
        <f t="shared" si="84"/>
        <v>2551.6957775076166</v>
      </c>
      <c r="N407" s="42">
        <f t="shared" si="85"/>
        <v>598.42104477956468</v>
      </c>
      <c r="O407" s="42">
        <f t="shared" si="86"/>
        <v>2137.7780837999326</v>
      </c>
      <c r="P407" s="42">
        <f t="shared" si="87"/>
        <v>2736.1991285794975</v>
      </c>
      <c r="Q407" s="39">
        <f t="shared" si="88"/>
        <v>1.761490813033709</v>
      </c>
      <c r="R407" s="39">
        <f t="shared" si="89"/>
        <v>5.1475883715759601</v>
      </c>
      <c r="S407" s="39">
        <f t="shared" si="90"/>
        <v>6.9090791846096691</v>
      </c>
    </row>
    <row r="408" spans="6:19">
      <c r="F408" s="47">
        <v>385</v>
      </c>
      <c r="G408" s="42">
        <f t="shared" si="78"/>
        <v>142.23977786989713</v>
      </c>
      <c r="H408" s="41">
        <f t="shared" si="79"/>
        <v>1.0821043914137792E-3</v>
      </c>
      <c r="I408" s="49">
        <f t="shared" si="80"/>
        <v>0.4782225190322773</v>
      </c>
      <c r="J408" s="45">
        <f t="shared" si="81"/>
        <v>0.47930462342369107</v>
      </c>
      <c r="K408" s="42">
        <f t="shared" si="82"/>
        <v>598.40431145708408</v>
      </c>
      <c r="L408" s="42">
        <f t="shared" si="83"/>
        <v>1953.3810146798537</v>
      </c>
      <c r="M408" s="42">
        <f t="shared" si="84"/>
        <v>2551.7853261369378</v>
      </c>
      <c r="N408" s="42">
        <f t="shared" si="85"/>
        <v>598.82092164777839</v>
      </c>
      <c r="O408" s="42">
        <f t="shared" si="86"/>
        <v>2137.49668450728</v>
      </c>
      <c r="P408" s="42">
        <f t="shared" si="87"/>
        <v>2736.3176061550585</v>
      </c>
      <c r="Q408" s="39">
        <f t="shared" si="88"/>
        <v>1.7624509702190467</v>
      </c>
      <c r="R408" s="39">
        <f t="shared" si="89"/>
        <v>5.1457580594539616</v>
      </c>
      <c r="S408" s="39">
        <f t="shared" si="90"/>
        <v>6.9082090296730083</v>
      </c>
    </row>
    <row r="409" spans="6:19">
      <c r="F409" s="37">
        <v>386</v>
      </c>
      <c r="G409" s="42">
        <f t="shared" si="78"/>
        <v>142.33262193918563</v>
      </c>
      <c r="H409" s="41">
        <f t="shared" si="79"/>
        <v>1.0822023473781085E-3</v>
      </c>
      <c r="I409" s="49">
        <f t="shared" si="80"/>
        <v>0.47705543491309738</v>
      </c>
      <c r="J409" s="45">
        <f t="shared" si="81"/>
        <v>0.47813763726047548</v>
      </c>
      <c r="K409" s="42">
        <f t="shared" si="82"/>
        <v>598.80225421773412</v>
      </c>
      <c r="L409" s="42">
        <f t="shared" si="83"/>
        <v>1953.0723763962528</v>
      </c>
      <c r="M409" s="42">
        <f t="shared" si="84"/>
        <v>2551.8746306139869</v>
      </c>
      <c r="N409" s="42">
        <f t="shared" si="85"/>
        <v>599.21998432382202</v>
      </c>
      <c r="O409" s="42">
        <f t="shared" si="86"/>
        <v>2137.2157742727086</v>
      </c>
      <c r="P409" s="42">
        <f t="shared" si="87"/>
        <v>2736.4357585965308</v>
      </c>
      <c r="Q409" s="39">
        <f t="shared" si="88"/>
        <v>1.763408952513462</v>
      </c>
      <c r="R409" s="39">
        <f t="shared" si="89"/>
        <v>5.1439321503754787</v>
      </c>
      <c r="S409" s="39">
        <f t="shared" si="90"/>
        <v>6.9073411028889407</v>
      </c>
    </row>
    <row r="410" spans="6:19">
      <c r="F410" s="47">
        <v>387</v>
      </c>
      <c r="G410" s="42">
        <f t="shared" si="78"/>
        <v>142.42527255903144</v>
      </c>
      <c r="H410" s="41">
        <f t="shared" si="79"/>
        <v>1.0823001598227247E-3</v>
      </c>
      <c r="I410" s="49">
        <f t="shared" si="80"/>
        <v>0.47589417364327175</v>
      </c>
      <c r="J410" s="45">
        <f t="shared" si="81"/>
        <v>0.47697647380309449</v>
      </c>
      <c r="K410" s="42">
        <f t="shared" si="82"/>
        <v>599.19938648961681</v>
      </c>
      <c r="L410" s="42">
        <f t="shared" si="83"/>
        <v>1952.7643056421621</v>
      </c>
      <c r="M410" s="42">
        <f t="shared" si="84"/>
        <v>2551.9636921317788</v>
      </c>
      <c r="N410" s="42">
        <f t="shared" si="85"/>
        <v>599.61823665146812</v>
      </c>
      <c r="O410" s="42">
        <f t="shared" si="86"/>
        <v>2136.9353508421082</v>
      </c>
      <c r="P410" s="42">
        <f t="shared" si="87"/>
        <v>2736.5535874935763</v>
      </c>
      <c r="Q410" s="39">
        <f t="shared" si="88"/>
        <v>1.7643647705865628</v>
      </c>
      <c r="R410" s="39">
        <f t="shared" si="89"/>
        <v>5.142110622029656</v>
      </c>
      <c r="S410" s="39">
        <f t="shared" si="90"/>
        <v>6.906475392616219</v>
      </c>
    </row>
    <row r="411" spans="6:19">
      <c r="F411" s="37">
        <v>388</v>
      </c>
      <c r="G411" s="42">
        <f t="shared" si="78"/>
        <v>142.51773064192275</v>
      </c>
      <c r="H411" s="41">
        <f t="shared" si="79"/>
        <v>1.0823978293640554E-3</v>
      </c>
      <c r="I411" s="49">
        <f t="shared" si="80"/>
        <v>0.47473869121595669</v>
      </c>
      <c r="J411" s="45">
        <f t="shared" si="81"/>
        <v>0.47582108904532072</v>
      </c>
      <c r="K411" s="42">
        <f t="shared" si="82"/>
        <v>599.5957120885879</v>
      </c>
      <c r="L411" s="42">
        <f t="shared" si="83"/>
        <v>1952.456799785884</v>
      </c>
      <c r="M411" s="42">
        <f t="shared" si="84"/>
        <v>2552.0525118744717</v>
      </c>
      <c r="N411" s="42">
        <f t="shared" si="85"/>
        <v>600.01568244638122</v>
      </c>
      <c r="O411" s="42">
        <f t="shared" si="86"/>
        <v>2136.6554119776747</v>
      </c>
      <c r="P411" s="42">
        <f t="shared" si="87"/>
        <v>2736.6710944240558</v>
      </c>
      <c r="Q411" s="39">
        <f t="shared" si="88"/>
        <v>1.7653184350280506</v>
      </c>
      <c r="R411" s="39">
        <f t="shared" si="89"/>
        <v>5.1402934522763664</v>
      </c>
      <c r="S411" s="39">
        <f t="shared" si="90"/>
        <v>6.905611887304417</v>
      </c>
    </row>
    <row r="412" spans="6:19">
      <c r="F412" s="47">
        <v>389</v>
      </c>
      <c r="G412" s="42">
        <f t="shared" si="78"/>
        <v>142.60999709368519</v>
      </c>
      <c r="H412" s="41">
        <f t="shared" si="79"/>
        <v>1.0824953566143246E-3</v>
      </c>
      <c r="I412" s="49">
        <f t="shared" si="80"/>
        <v>0.4735889440693189</v>
      </c>
      <c r="J412" s="45">
        <f t="shared" si="81"/>
        <v>0.47467143942593321</v>
      </c>
      <c r="K412" s="42">
        <f t="shared" si="82"/>
        <v>599.99123480267349</v>
      </c>
      <c r="L412" s="42">
        <f t="shared" si="83"/>
        <v>1952.1498562147842</v>
      </c>
      <c r="M412" s="42">
        <f t="shared" si="84"/>
        <v>2552.1410910174577</v>
      </c>
      <c r="N412" s="42">
        <f t="shared" si="85"/>
        <v>600.41232549639642</v>
      </c>
      <c r="O412" s="42">
        <f t="shared" si="86"/>
        <v>2136.3759554577491</v>
      </c>
      <c r="P412" s="42">
        <f t="shared" si="87"/>
        <v>2736.7882809541456</v>
      </c>
      <c r="Q412" s="39">
        <f t="shared" si="88"/>
        <v>1.76626995634853</v>
      </c>
      <c r="R412" s="39">
        <f t="shared" si="89"/>
        <v>5.1384806191444667</v>
      </c>
      <c r="S412" s="39">
        <f t="shared" si="90"/>
        <v>6.9047505754929963</v>
      </c>
    </row>
    <row r="413" spans="6:19">
      <c r="F413" s="37">
        <v>390</v>
      </c>
      <c r="G413" s="42">
        <f t="shared" si="78"/>
        <v>142.70207281354737</v>
      </c>
      <c r="H413" s="41">
        <f t="shared" si="79"/>
        <v>1.0825927421815914E-3</v>
      </c>
      <c r="I413" s="49">
        <f t="shared" si="80"/>
        <v>0.47244488908090337</v>
      </c>
      <c r="J413" s="45">
        <f t="shared" si="81"/>
        <v>0.47352748182308496</v>
      </c>
      <c r="K413" s="42">
        <f t="shared" si="82"/>
        <v>600.38595839234324</v>
      </c>
      <c r="L413" s="42">
        <f t="shared" si="83"/>
        <v>1951.8434723351093</v>
      </c>
      <c r="M413" s="42">
        <f t="shared" si="84"/>
        <v>2552.2294307274524</v>
      </c>
      <c r="N413" s="42">
        <f t="shared" si="85"/>
        <v>600.8081695617941</v>
      </c>
      <c r="O413" s="42">
        <f t="shared" si="86"/>
        <v>2136.0969790766612</v>
      </c>
      <c r="P413" s="42">
        <f t="shared" si="87"/>
        <v>2736.9051486384556</v>
      </c>
      <c r="Q413" s="39">
        <f t="shared" si="88"/>
        <v>1.7672193449802998</v>
      </c>
      <c r="R413" s="39">
        <f t="shared" si="89"/>
        <v>5.1366721008300757</v>
      </c>
      <c r="S413" s="39">
        <f t="shared" si="90"/>
        <v>6.9038914458103751</v>
      </c>
    </row>
    <row r="414" spans="6:19">
      <c r="F414" s="47">
        <v>391</v>
      </c>
      <c r="G414" s="42">
        <f t="shared" si="78"/>
        <v>142.79395869420523</v>
      </c>
      <c r="H414" s="41">
        <f t="shared" si="79"/>
        <v>1.0826899866697899E-3</v>
      </c>
      <c r="I414" s="49">
        <f t="shared" si="80"/>
        <v>0.47130648356208843</v>
      </c>
      <c r="J414" s="45">
        <f t="shared" si="81"/>
        <v>0.4723891735487582</v>
      </c>
      <c r="K414" s="42">
        <f t="shared" si="82"/>
        <v>600.77988659077982</v>
      </c>
      <c r="L414" s="42">
        <f t="shared" si="83"/>
        <v>1951.5376455717951</v>
      </c>
      <c r="M414" s="42">
        <f t="shared" si="84"/>
        <v>2552.3175321625749</v>
      </c>
      <c r="N414" s="42">
        <f t="shared" si="85"/>
        <v>601.20321837556776</v>
      </c>
      <c r="O414" s="42">
        <f t="shared" si="86"/>
        <v>2135.8184806445715</v>
      </c>
      <c r="P414" s="42">
        <f t="shared" si="87"/>
        <v>2737.0216990201393</v>
      </c>
      <c r="Q414" s="39">
        <f t="shared" si="88"/>
        <v>1.7681666112781305</v>
      </c>
      <c r="R414" s="39">
        <f t="shared" si="89"/>
        <v>5.134867875694872</v>
      </c>
      <c r="S414" s="39">
        <f t="shared" si="90"/>
        <v>6.9030344869730023</v>
      </c>
    </row>
    <row r="415" spans="6:19">
      <c r="F415" s="37">
        <v>392</v>
      </c>
      <c r="G415" s="42">
        <f t="shared" si="78"/>
        <v>142.88565562188597</v>
      </c>
      <c r="H415" s="41">
        <f t="shared" si="79"/>
        <v>1.0827870906787661E-3</v>
      </c>
      <c r="I415" s="49">
        <f t="shared" si="80"/>
        <v>0.47017368525262321</v>
      </c>
      <c r="J415" s="45">
        <f t="shared" si="81"/>
        <v>0.47125647234330198</v>
      </c>
      <c r="K415" s="42">
        <f t="shared" si="82"/>
        <v>601.17302310414709</v>
      </c>
      <c r="L415" s="42">
        <f t="shared" si="83"/>
        <v>1951.2323733682892</v>
      </c>
      <c r="M415" s="42">
        <f t="shared" si="84"/>
        <v>2552.4053964724362</v>
      </c>
      <c r="N415" s="42">
        <f t="shared" si="85"/>
        <v>601.5974756436932</v>
      </c>
      <c r="O415" s="42">
        <f t="shared" si="86"/>
        <v>2135.540457987318</v>
      </c>
      <c r="P415" s="42">
        <f t="shared" si="87"/>
        <v>2737.137933631011</v>
      </c>
      <c r="Q415" s="39">
        <f t="shared" si="88"/>
        <v>1.7691117655200423</v>
      </c>
      <c r="R415" s="39">
        <f t="shared" si="89"/>
        <v>5.1330679222644164</v>
      </c>
      <c r="S415" s="39">
        <f t="shared" si="90"/>
        <v>6.902179687784459</v>
      </c>
    </row>
    <row r="416" spans="6:19">
      <c r="F416" s="47">
        <v>393</v>
      </c>
      <c r="G416" s="42">
        <f t="shared" si="78"/>
        <v>142.97716447641216</v>
      </c>
      <c r="H416" s="41">
        <f t="shared" si="79"/>
        <v>1.0828840548043177E-3</v>
      </c>
      <c r="I416" s="49">
        <f t="shared" si="80"/>
        <v>0.46904645231525027</v>
      </c>
      <c r="J416" s="45">
        <f t="shared" si="81"/>
        <v>0.47012933637005461</v>
      </c>
      <c r="K416" s="42">
        <f t="shared" si="82"/>
        <v>601.56537161185474</v>
      </c>
      <c r="L416" s="42">
        <f t="shared" si="83"/>
        <v>1950.9276531863677</v>
      </c>
      <c r="M416" s="42">
        <f t="shared" si="84"/>
        <v>2552.4930247982225</v>
      </c>
      <c r="N416" s="42">
        <f t="shared" si="85"/>
        <v>601.99094504539289</v>
      </c>
      <c r="O416" s="42">
        <f t="shared" si="86"/>
        <v>2135.2629089462612</v>
      </c>
      <c r="P416" s="42">
        <f t="shared" si="87"/>
        <v>2737.2538539916541</v>
      </c>
      <c r="Q416" s="39">
        <f t="shared" si="88"/>
        <v>1.7700548179080653</v>
      </c>
      <c r="R416" s="39">
        <f t="shared" si="89"/>
        <v>5.1312722192265028</v>
      </c>
      <c r="S416" s="39">
        <f t="shared" si="90"/>
        <v>6.9013270371345685</v>
      </c>
    </row>
    <row r="417" spans="6:19">
      <c r="F417" s="37">
        <v>394</v>
      </c>
      <c r="G417" s="42">
        <f t="shared" si="78"/>
        <v>143.06848613126408</v>
      </c>
      <c r="H417" s="41">
        <f t="shared" si="79"/>
        <v>1.0829808796382298E-3</v>
      </c>
      <c r="I417" s="49">
        <f t="shared" si="80"/>
        <v>0.46792474333040718</v>
      </c>
      <c r="J417" s="45">
        <f t="shared" si="81"/>
        <v>0.46900772421004538</v>
      </c>
      <c r="K417" s="42">
        <f t="shared" si="82"/>
        <v>601.95693576682072</v>
      </c>
      <c r="L417" s="42">
        <f t="shared" si="83"/>
        <v>1950.6234825059578</v>
      </c>
      <c r="M417" s="42">
        <f t="shared" si="84"/>
        <v>2552.5804182727784</v>
      </c>
      <c r="N417" s="42">
        <f t="shared" si="85"/>
        <v>602.38363023339821</v>
      </c>
      <c r="O417" s="42">
        <f t="shared" si="86"/>
        <v>2134.9858313781378</v>
      </c>
      <c r="P417" s="42">
        <f t="shared" si="87"/>
        <v>2737.3694616115363</v>
      </c>
      <c r="Q417" s="39">
        <f t="shared" si="88"/>
        <v>1.7709957785690014</v>
      </c>
      <c r="R417" s="39">
        <f t="shared" si="89"/>
        <v>5.1294807454295057</v>
      </c>
      <c r="S417" s="39">
        <f t="shared" si="90"/>
        <v>6.9004765239985071</v>
      </c>
    </row>
    <row r="418" spans="6:19">
      <c r="F418" s="47">
        <v>395</v>
      </c>
      <c r="G418" s="42">
        <f t="shared" si="78"/>
        <v>143.15962145364193</v>
      </c>
      <c r="H418" s="41">
        <f t="shared" si="79"/>
        <v>1.0830775657683148E-3</v>
      </c>
      <c r="I418" s="49">
        <f t="shared" si="80"/>
        <v>0.46680851729100886</v>
      </c>
      <c r="J418" s="45">
        <f t="shared" si="81"/>
        <v>0.46789159485677717</v>
      </c>
      <c r="K418" s="42">
        <f t="shared" si="82"/>
        <v>602.34771919573041</v>
      </c>
      <c r="L418" s="42">
        <f t="shared" si="83"/>
        <v>1950.3198588249597</v>
      </c>
      <c r="M418" s="42">
        <f t="shared" si="84"/>
        <v>2552.6675780206901</v>
      </c>
      <c r="N418" s="42">
        <f t="shared" si="85"/>
        <v>602.77553483420888</v>
      </c>
      <c r="O418" s="42">
        <f t="shared" si="86"/>
        <v>2134.7092231549077</v>
      </c>
      <c r="P418" s="42">
        <f t="shared" si="87"/>
        <v>2737.4847579891166</v>
      </c>
      <c r="Q418" s="39">
        <f t="shared" si="88"/>
        <v>1.7719346575551702</v>
      </c>
      <c r="R418" s="39">
        <f t="shared" si="89"/>
        <v>5.1276934798807732</v>
      </c>
      <c r="S418" s="39">
        <f t="shared" si="90"/>
        <v>6.8996281374359434</v>
      </c>
    </row>
    <row r="419" spans="6:19">
      <c r="F419" s="47">
        <v>396</v>
      </c>
      <c r="G419" s="42">
        <f t="shared" ref="G419:G486" si="91">Tsat_p(F419/100)</f>
        <v>143.25057130452547</v>
      </c>
      <c r="H419" s="41">
        <f t="shared" ref="H419:H486" si="92">vL_p(F419/100)</f>
        <v>1.0831741137784451E-3</v>
      </c>
      <c r="I419" s="49">
        <f t="shared" ref="I419:I486" si="93">+J419-H419</f>
        <v>0.46569773359730576</v>
      </c>
      <c r="J419" s="45">
        <f t="shared" ref="J419:J486" si="94">vV_p(F419/100)</f>
        <v>0.46678090771108421</v>
      </c>
      <c r="K419" s="42">
        <f t="shared" ref="K419:K486" si="95">uL_p(F419/100)</f>
        <v>602.73772549928492</v>
      </c>
      <c r="L419" s="42">
        <f t="shared" ref="L419:L486" si="96">+M419-K419</f>
        <v>1950.0167796590763</v>
      </c>
      <c r="M419" s="42">
        <f t="shared" ref="M419:M486" si="97">uV_p(F419/100)</f>
        <v>2552.7545051583611</v>
      </c>
      <c r="N419" s="42">
        <f t="shared" ref="N419:N486" si="98">hL_p(F419/100)</f>
        <v>603.16666244834119</v>
      </c>
      <c r="O419" s="42">
        <f t="shared" ref="O419:O486" si="99">P419-N419</f>
        <v>2134.4330821636095</v>
      </c>
      <c r="P419" s="42">
        <f t="shared" ref="P419:P486" si="100">hV_p(F419/100)</f>
        <v>2737.5997446119504</v>
      </c>
      <c r="Q419" s="39">
        <f t="shared" ref="Q419:Q486" si="101">sL_p(F419/100)</f>
        <v>1.7728714648451294</v>
      </c>
      <c r="R419" s="39">
        <f t="shared" ref="R419:R486" si="102">S419-Q419</f>
        <v>5.1259104017450312</v>
      </c>
      <c r="S419" s="39">
        <f t="shared" ref="S419:S486" si="103">sV_p(F419/100)</f>
        <v>6.8987818665901601</v>
      </c>
    </row>
    <row r="420" spans="6:19">
      <c r="F420" s="37">
        <v>397</v>
      </c>
      <c r="G420" s="42">
        <f t="shared" si="91"/>
        <v>143.34133653873448</v>
      </c>
      <c r="H420" s="41">
        <f t="shared" si="92"/>
        <v>1.0832705242485923E-3</v>
      </c>
      <c r="I420" s="49">
        <f t="shared" si="93"/>
        <v>0.46459235205182114</v>
      </c>
      <c r="J420" s="45">
        <f t="shared" si="94"/>
        <v>0.46567562257606976</v>
      </c>
      <c r="K420" s="42">
        <f t="shared" si="95"/>
        <v>603.12695825245351</v>
      </c>
      <c r="L420" s="42">
        <f t="shared" si="96"/>
        <v>1949.7142425416421</v>
      </c>
      <c r="M420" s="42">
        <f t="shared" si="97"/>
        <v>2552.8412007940956</v>
      </c>
      <c r="N420" s="42">
        <f t="shared" si="98"/>
        <v>603.55701665058007</v>
      </c>
      <c r="O420" s="42">
        <f t="shared" si="99"/>
        <v>2134.1574063062153</v>
      </c>
      <c r="P420" s="42">
        <f t="shared" si="100"/>
        <v>2737.7144229567953</v>
      </c>
      <c r="Q420" s="39">
        <f t="shared" si="101"/>
        <v>1.7738062103444008</v>
      </c>
      <c r="R420" s="39">
        <f t="shared" si="102"/>
        <v>5.1241314903428155</v>
      </c>
      <c r="S420" s="39">
        <f t="shared" si="103"/>
        <v>6.8979377006872165</v>
      </c>
    </row>
    <row r="421" spans="6:19">
      <c r="F421" s="47">
        <v>398</v>
      </c>
      <c r="G421" s="42">
        <f t="shared" si="91"/>
        <v>143.43191800499125</v>
      </c>
      <c r="H421" s="41">
        <f t="shared" si="92"/>
        <v>1.0833667977548627E-3</v>
      </c>
      <c r="I421" s="49">
        <f t="shared" si="93"/>
        <v>0.46349233285436658</v>
      </c>
      <c r="J421" s="45">
        <f t="shared" si="94"/>
        <v>0.46457569965212142</v>
      </c>
      <c r="K421" s="42">
        <f t="shared" si="95"/>
        <v>603.51542100473728</v>
      </c>
      <c r="L421" s="42">
        <f t="shared" si="96"/>
        <v>1949.4122450234431</v>
      </c>
      <c r="M421" s="42">
        <f t="shared" si="97"/>
        <v>2552.9276660281803</v>
      </c>
      <c r="N421" s="42">
        <f t="shared" si="98"/>
        <v>603.94660099024372</v>
      </c>
      <c r="O421" s="42">
        <f t="shared" si="99"/>
        <v>2133.8821934994812</v>
      </c>
      <c r="P421" s="42">
        <f t="shared" si="100"/>
        <v>2737.8287944897247</v>
      </c>
      <c r="Q421" s="39">
        <f t="shared" si="101"/>
        <v>1.7747389038862336</v>
      </c>
      <c r="R421" s="39">
        <f t="shared" si="102"/>
        <v>5.1223567251488902</v>
      </c>
      <c r="S421" s="39">
        <f t="shared" si="103"/>
        <v>6.8970956290351237</v>
      </c>
    </row>
    <row r="422" spans="6:19">
      <c r="F422" s="37">
        <v>399</v>
      </c>
      <c r="G422" s="42">
        <f t="shared" si="91"/>
        <v>143.52231654597512</v>
      </c>
      <c r="H422" s="41">
        <f t="shared" si="92"/>
        <v>1.0834629348695308E-3</v>
      </c>
      <c r="I422" s="49">
        <f t="shared" si="93"/>
        <v>0.4623976365971238</v>
      </c>
      <c r="J422" s="45">
        <f t="shared" si="94"/>
        <v>0.46348109953199335</v>
      </c>
      <c r="K422" s="42">
        <f t="shared" si="95"/>
        <v>603.90311728039148</v>
      </c>
      <c r="L422" s="42">
        <f t="shared" si="96"/>
        <v>1949.1107846725631</v>
      </c>
      <c r="M422" s="42">
        <f t="shared" si="97"/>
        <v>2553.0139019529547</v>
      </c>
      <c r="N422" s="42">
        <f t="shared" si="98"/>
        <v>604.33541899140437</v>
      </c>
      <c r="O422" s="42">
        <f t="shared" si="99"/>
        <v>2133.6074416748161</v>
      </c>
      <c r="P422" s="42">
        <f t="shared" si="100"/>
        <v>2737.9428606662204</v>
      </c>
      <c r="Q422" s="39">
        <f t="shared" si="101"/>
        <v>1.775669555232243</v>
      </c>
      <c r="R422" s="39">
        <f t="shared" si="102"/>
        <v>5.1205860857907428</v>
      </c>
      <c r="S422" s="39">
        <f t="shared" si="103"/>
        <v>6.8962556410229858</v>
      </c>
    </row>
    <row r="423" spans="6:19">
      <c r="F423" s="146">
        <v>400</v>
      </c>
      <c r="G423" s="144">
        <f t="shared" si="91"/>
        <v>143.61253299838268</v>
      </c>
      <c r="H423" s="141">
        <f t="shared" si="92"/>
        <v>1.0835589361610758E-3</v>
      </c>
      <c r="I423" s="142">
        <f t="shared" si="93"/>
        <v>0.46130822425980594</v>
      </c>
      <c r="J423" s="143">
        <f t="shared" si="94"/>
        <v>0.46239178319596702</v>
      </c>
      <c r="K423" s="144">
        <f t="shared" si="95"/>
        <v>604.29005057868153</v>
      </c>
      <c r="L423" s="144">
        <f t="shared" si="96"/>
        <v>1948.809859074212</v>
      </c>
      <c r="M423" s="144">
        <f t="shared" si="97"/>
        <v>2553.0999096528935</v>
      </c>
      <c r="N423" s="144">
        <f t="shared" si="98"/>
        <v>604.72347415314596</v>
      </c>
      <c r="O423" s="144">
        <f t="shared" si="99"/>
        <v>2133.3331487781343</v>
      </c>
      <c r="P423" s="144">
        <f t="shared" si="100"/>
        <v>2738.0566229312803</v>
      </c>
      <c r="Q423" s="140">
        <f t="shared" si="101"/>
        <v>1.7765981740731562</v>
      </c>
      <c r="R423" s="140">
        <f t="shared" si="102"/>
        <v>5.1188195520470501</v>
      </c>
      <c r="S423" s="140">
        <f t="shared" si="103"/>
        <v>6.8954177261202059</v>
      </c>
    </row>
    <row r="424" spans="6:19">
      <c r="F424" s="47"/>
      <c r="G424" s="42"/>
      <c r="H424" s="41"/>
      <c r="I424" s="49"/>
      <c r="J424" s="45"/>
      <c r="K424" s="42"/>
      <c r="L424" s="42"/>
      <c r="M424" s="42"/>
      <c r="N424" s="42"/>
      <c r="O424" s="42"/>
      <c r="P424" s="42"/>
      <c r="Q424" s="39"/>
      <c r="R424" s="39"/>
      <c r="S424" s="39"/>
    </row>
    <row r="425" spans="6:19">
      <c r="F425" s="47"/>
      <c r="G425" s="42"/>
      <c r="H425" s="41"/>
      <c r="I425" s="49"/>
      <c r="J425" s="45"/>
      <c r="K425" s="42"/>
      <c r="L425" s="42"/>
      <c r="M425" s="42"/>
      <c r="N425" s="42"/>
      <c r="O425" s="42"/>
      <c r="P425" s="42"/>
      <c r="Q425" s="39"/>
      <c r="R425" s="39"/>
      <c r="S425" s="39"/>
    </row>
    <row r="426" spans="6:19" ht="15">
      <c r="F426" s="51"/>
      <c r="G426" s="52"/>
      <c r="H426" s="305" t="s">
        <v>252</v>
      </c>
      <c r="I426" s="306"/>
      <c r="J426" s="307"/>
      <c r="K426" s="305" t="s">
        <v>253</v>
      </c>
      <c r="L426" s="306"/>
      <c r="M426" s="307"/>
      <c r="N426" s="305" t="s">
        <v>254</v>
      </c>
      <c r="O426" s="306"/>
      <c r="P426" s="307"/>
      <c r="Q426" s="305" t="s">
        <v>259</v>
      </c>
      <c r="R426" s="306"/>
      <c r="S426" s="307"/>
    </row>
    <row r="427" spans="6:19" ht="53.5" thickBot="1">
      <c r="F427" s="50" t="s">
        <v>271</v>
      </c>
      <c r="G427" s="50" t="s">
        <v>270</v>
      </c>
      <c r="H427" s="54" t="s">
        <v>245</v>
      </c>
      <c r="I427" s="50" t="s">
        <v>267</v>
      </c>
      <c r="J427" s="53" t="s">
        <v>246</v>
      </c>
      <c r="K427" s="54" t="s">
        <v>248</v>
      </c>
      <c r="L427" s="50" t="s">
        <v>250</v>
      </c>
      <c r="M427" s="53" t="s">
        <v>249</v>
      </c>
      <c r="N427" s="54" t="s">
        <v>255</v>
      </c>
      <c r="O427" s="50" t="s">
        <v>256</v>
      </c>
      <c r="P427" s="53" t="s">
        <v>257</v>
      </c>
      <c r="Q427" s="54" t="s">
        <v>260</v>
      </c>
      <c r="R427" s="50" t="s">
        <v>261</v>
      </c>
      <c r="S427" s="53" t="s">
        <v>262</v>
      </c>
    </row>
    <row r="428" spans="6:19" ht="13" thickTop="1">
      <c r="F428" s="47">
        <v>401</v>
      </c>
      <c r="G428" s="42">
        <f t="shared" si="91"/>
        <v>143.70256819298527</v>
      </c>
      <c r="H428" s="41">
        <f t="shared" si="92"/>
        <v>1.0836548021942152E-3</v>
      </c>
      <c r="I428" s="49">
        <f t="shared" si="93"/>
        <v>0.4602240572048894</v>
      </c>
      <c r="J428" s="45">
        <f t="shared" si="94"/>
        <v>0.46130771200708359</v>
      </c>
      <c r="K428" s="42">
        <f t="shared" si="95"/>
        <v>604.67622437412081</v>
      </c>
      <c r="L428" s="42">
        <f t="shared" si="96"/>
        <v>1948.5094658305625</v>
      </c>
      <c r="M428" s="42">
        <f t="shared" si="97"/>
        <v>2553.1856902046834</v>
      </c>
      <c r="N428" s="42">
        <f t="shared" si="98"/>
        <v>605.11076994980056</v>
      </c>
      <c r="O428" s="42">
        <f t="shared" si="99"/>
        <v>2133.059312769723</v>
      </c>
      <c r="P428" s="42">
        <f t="shared" si="100"/>
        <v>2738.1700827195236</v>
      </c>
      <c r="Q428" s="39">
        <f t="shared" si="101"/>
        <v>1.7775247700294909</v>
      </c>
      <c r="R428" s="39">
        <f t="shared" si="102"/>
        <v>5.1170571038461858</v>
      </c>
      <c r="S428" s="39">
        <f t="shared" si="103"/>
        <v>6.8945818738756763</v>
      </c>
    </row>
    <row r="429" spans="6:19">
      <c r="F429" s="37">
        <v>402</v>
      </c>
      <c r="G429" s="42">
        <f t="shared" si="91"/>
        <v>143.79242295468566</v>
      </c>
      <c r="H429" s="41">
        <f t="shared" si="92"/>
        <v>1.0837505335299401E-3</v>
      </c>
      <c r="I429" s="49">
        <f t="shared" si="93"/>
        <v>0.45914509717291491</v>
      </c>
      <c r="J429" s="45">
        <f t="shared" si="94"/>
        <v>0.46022884770644484</v>
      </c>
      <c r="K429" s="42">
        <f t="shared" si="95"/>
        <v>605.06164211670728</v>
      </c>
      <c r="L429" s="42">
        <f t="shared" si="96"/>
        <v>1948.2096025605833</v>
      </c>
      <c r="M429" s="42">
        <f t="shared" si="97"/>
        <v>2553.2712446772907</v>
      </c>
      <c r="N429" s="42">
        <f t="shared" si="98"/>
        <v>605.49730983118627</v>
      </c>
      <c r="O429" s="42">
        <f t="shared" si="99"/>
        <v>2132.7859316240952</v>
      </c>
      <c r="P429" s="42">
        <f t="shared" si="100"/>
        <v>2738.2832414552813</v>
      </c>
      <c r="Q429" s="39">
        <f t="shared" si="101"/>
        <v>1.7784493526522429</v>
      </c>
      <c r="R429" s="39">
        <f t="shared" si="102"/>
        <v>5.1152987212647227</v>
      </c>
      <c r="S429" s="39">
        <f t="shared" si="103"/>
        <v>6.8937480739169654</v>
      </c>
    </row>
    <row r="430" spans="6:19">
      <c r="F430" s="47">
        <v>403</v>
      </c>
      <c r="G430" s="42">
        <f t="shared" si="91"/>
        <v>143.88209810257388</v>
      </c>
      <c r="H430" s="41">
        <f t="shared" si="92"/>
        <v>1.0838461307255496E-3</v>
      </c>
      <c r="I430" s="49">
        <f t="shared" si="93"/>
        <v>0.45807130627785814</v>
      </c>
      <c r="J430" s="45">
        <f t="shared" si="94"/>
        <v>0.45915515240858368</v>
      </c>
      <c r="K430" s="42">
        <f t="shared" si="95"/>
        <v>605.44630723215857</v>
      </c>
      <c r="L430" s="42">
        <f t="shared" si="96"/>
        <v>1947.9102668998871</v>
      </c>
      <c r="M430" s="42">
        <f t="shared" si="97"/>
        <v>2553.3565741320458</v>
      </c>
      <c r="N430" s="42">
        <f t="shared" si="98"/>
        <v>605.88309722284112</v>
      </c>
      <c r="O430" s="42">
        <f t="shared" si="99"/>
        <v>2132.5130033298637</v>
      </c>
      <c r="P430" s="42">
        <f t="shared" si="100"/>
        <v>2738.3961005527049</v>
      </c>
      <c r="Q430" s="39">
        <f t="shared" si="101"/>
        <v>1.7793719314235594</v>
      </c>
      <c r="R430" s="39">
        <f t="shared" si="102"/>
        <v>5.113544384525996</v>
      </c>
      <c r="S430" s="39">
        <f t="shared" si="103"/>
        <v>6.8929163159495559</v>
      </c>
    </row>
    <row r="431" spans="6:19">
      <c r="F431" s="37">
        <v>404</v>
      </c>
      <c r="G431" s="42">
        <f t="shared" si="91"/>
        <v>143.97159444998192</v>
      </c>
      <c r="H431" s="41">
        <f t="shared" si="92"/>
        <v>1.0839415943346795E-3</v>
      </c>
      <c r="I431" s="49">
        <f t="shared" si="93"/>
        <v>0.45700264700256771</v>
      </c>
      <c r="J431" s="45">
        <f t="shared" si="94"/>
        <v>0.45808658859690238</v>
      </c>
      <c r="K431" s="42">
        <f t="shared" si="95"/>
        <v>605.83022312213666</v>
      </c>
      <c r="L431" s="42">
        <f t="shared" si="96"/>
        <v>1947.6114565005712</v>
      </c>
      <c r="M431" s="42">
        <f t="shared" si="97"/>
        <v>2553.4416796227079</v>
      </c>
      <c r="N431" s="42">
        <f t="shared" si="98"/>
        <v>606.26813552624787</v>
      </c>
      <c r="O431" s="42">
        <f t="shared" si="99"/>
        <v>2132.2405258896083</v>
      </c>
      <c r="P431" s="42">
        <f t="shared" si="100"/>
        <v>2738.5086614158563</v>
      </c>
      <c r="Q431" s="39">
        <f t="shared" si="101"/>
        <v>1.7802925157573943</v>
      </c>
      <c r="R431" s="39">
        <f t="shared" si="102"/>
        <v>5.1117940739986532</v>
      </c>
      <c r="S431" s="39">
        <f t="shared" si="103"/>
        <v>6.8920865897560475</v>
      </c>
    </row>
    <row r="432" spans="6:19">
      <c r="F432" s="47">
        <v>405</v>
      </c>
      <c r="G432" s="42">
        <f t="shared" si="91"/>
        <v>144.06091280453916</v>
      </c>
      <c r="H432" s="41">
        <f t="shared" si="92"/>
        <v>1.0840369249073426E-3</v>
      </c>
      <c r="I432" s="49">
        <f t="shared" si="93"/>
        <v>0.45593908219427159</v>
      </c>
      <c r="J432" s="45">
        <f t="shared" si="94"/>
        <v>0.45702311911917892</v>
      </c>
      <c r="K432" s="42">
        <f t="shared" si="95"/>
        <v>606.21339316448314</v>
      </c>
      <c r="L432" s="42">
        <f t="shared" si="96"/>
        <v>1947.3131690310584</v>
      </c>
      <c r="M432" s="42">
        <f t="shared" si="97"/>
        <v>2553.5265621955414</v>
      </c>
      <c r="N432" s="42">
        <f t="shared" si="98"/>
        <v>606.65242811907058</v>
      </c>
      <c r="O432" s="42">
        <f t="shared" si="99"/>
        <v>2131.9684973197386</v>
      </c>
      <c r="P432" s="42">
        <f t="shared" si="100"/>
        <v>2738.6209254388091</v>
      </c>
      <c r="Q432" s="39">
        <f t="shared" si="101"/>
        <v>1.7812111150001808</v>
      </c>
      <c r="R432" s="39">
        <f t="shared" si="102"/>
        <v>5.1100477701952167</v>
      </c>
      <c r="S432" s="39">
        <f t="shared" si="103"/>
        <v>6.8912588851953975</v>
      </c>
    </row>
    <row r="433" spans="6:19">
      <c r="F433" s="37">
        <v>406</v>
      </c>
      <c r="G433" s="42">
        <f t="shared" si="91"/>
        <v>144.15005396822676</v>
      </c>
      <c r="H433" s="41">
        <f t="shared" si="92"/>
        <v>1.0841321229899537E-3</v>
      </c>
      <c r="I433" s="49">
        <f t="shared" si="93"/>
        <v>0.45488057506014806</v>
      </c>
      <c r="J433" s="45">
        <f t="shared" si="94"/>
        <v>0.45596470718313803</v>
      </c>
      <c r="K433" s="42">
        <f t="shared" si="95"/>
        <v>606.59582071344266</v>
      </c>
      <c r="L433" s="42">
        <f t="shared" si="96"/>
        <v>1947.0154021759458</v>
      </c>
      <c r="M433" s="42">
        <f t="shared" si="97"/>
        <v>2553.6112228893885</v>
      </c>
      <c r="N433" s="42">
        <f t="shared" si="98"/>
        <v>607.03597835537653</v>
      </c>
      <c r="O433" s="42">
        <f t="shared" si="99"/>
        <v>2131.6969156503665</v>
      </c>
      <c r="P433" s="42">
        <f t="shared" si="100"/>
        <v>2738.7328940057428</v>
      </c>
      <c r="Q433" s="39">
        <f t="shared" si="101"/>
        <v>1.7821277384314789</v>
      </c>
      <c r="R433" s="39">
        <f t="shared" si="102"/>
        <v>5.1083054537706873</v>
      </c>
      <c r="S433" s="39">
        <f t="shared" si="103"/>
        <v>6.890433192202166</v>
      </c>
    </row>
    <row r="434" spans="6:19">
      <c r="F434" s="47">
        <v>407</v>
      </c>
      <c r="G434" s="42">
        <f t="shared" si="91"/>
        <v>144.23901873742989</v>
      </c>
      <c r="H434" s="41">
        <f t="shared" si="92"/>
        <v>1.0842271891253678E-3</v>
      </c>
      <c r="I434" s="49">
        <f t="shared" si="93"/>
        <v>0.45382708916296149</v>
      </c>
      <c r="J434" s="45">
        <f t="shared" si="94"/>
        <v>0.45491131635208687</v>
      </c>
      <c r="K434" s="42">
        <f t="shared" si="95"/>
        <v>606.97750909988474</v>
      </c>
      <c r="L434" s="42">
        <f t="shared" si="96"/>
        <v>1946.7181536358503</v>
      </c>
      <c r="M434" s="42">
        <f t="shared" si="97"/>
        <v>2553.6956627357349</v>
      </c>
      <c r="N434" s="42">
        <f t="shared" si="98"/>
        <v>607.41878956585879</v>
      </c>
      <c r="O434" s="42">
        <f t="shared" si="99"/>
        <v>2131.4257789251751</v>
      </c>
      <c r="P434" s="42">
        <f t="shared" si="100"/>
        <v>2738.8445684910339</v>
      </c>
      <c r="Q434" s="39">
        <f t="shared" si="101"/>
        <v>1.7830423952646131</v>
      </c>
      <c r="R434" s="39">
        <f t="shared" si="102"/>
        <v>5.1065671055211377</v>
      </c>
      <c r="S434" s="39">
        <f t="shared" si="103"/>
        <v>6.8896095007857507</v>
      </c>
    </row>
    <row r="435" spans="6:19">
      <c r="F435" s="37">
        <v>408</v>
      </c>
      <c r="G435" s="42">
        <f t="shared" si="91"/>
        <v>144.3278079029904</v>
      </c>
      <c r="H435" s="41">
        <f t="shared" si="92"/>
        <v>1.0843221238529079E-3</v>
      </c>
      <c r="I435" s="49">
        <f t="shared" si="93"/>
        <v>0.45277858841676089</v>
      </c>
      <c r="J435" s="45">
        <f t="shared" si="94"/>
        <v>0.45386291054061378</v>
      </c>
      <c r="K435" s="42">
        <f t="shared" si="95"/>
        <v>607.35846163151984</v>
      </c>
      <c r="L435" s="42">
        <f t="shared" si="96"/>
        <v>1946.4214211272629</v>
      </c>
      <c r="M435" s="42">
        <f t="shared" si="97"/>
        <v>2553.7798827587826</v>
      </c>
      <c r="N435" s="42">
        <f t="shared" si="98"/>
        <v>607.80086505805173</v>
      </c>
      <c r="O435" s="42">
        <f t="shared" si="99"/>
        <v>2131.1550852013011</v>
      </c>
      <c r="P435" s="42">
        <f t="shared" si="100"/>
        <v>2738.9559502593529</v>
      </c>
      <c r="Q435" s="39">
        <f t="shared" si="101"/>
        <v>1.7839550946472971</v>
      </c>
      <c r="R435" s="39">
        <f t="shared" si="102"/>
        <v>5.1048327063823704</v>
      </c>
      <c r="S435" s="39">
        <f t="shared" si="103"/>
        <v>6.8887878010296673</v>
      </c>
    </row>
    <row r="436" spans="6:19">
      <c r="F436" s="47">
        <v>409</v>
      </c>
      <c r="G436" s="42">
        <f t="shared" si="91"/>
        <v>144.4164222502622</v>
      </c>
      <c r="H436" s="41">
        <f t="shared" si="92"/>
        <v>1.084416927708402E-3</v>
      </c>
      <c r="I436" s="49">
        <f t="shared" si="93"/>
        <v>0.45173503708264512</v>
      </c>
      <c r="J436" s="45">
        <f t="shared" si="94"/>
        <v>0.45281945401035351</v>
      </c>
      <c r="K436" s="42">
        <f t="shared" si="95"/>
        <v>607.73868159313417</v>
      </c>
      <c r="L436" s="42">
        <f t="shared" si="96"/>
        <v>1946.1252023823886</v>
      </c>
      <c r="M436" s="42">
        <f t="shared" si="97"/>
        <v>2553.8638839755226</v>
      </c>
      <c r="N436" s="42">
        <f t="shared" si="98"/>
        <v>608.18220811656693</v>
      </c>
      <c r="O436" s="42">
        <f t="shared" si="99"/>
        <v>2130.8848325491904</v>
      </c>
      <c r="P436" s="42">
        <f t="shared" si="100"/>
        <v>2739.0670406657573</v>
      </c>
      <c r="Q436" s="39">
        <f t="shared" si="101"/>
        <v>1.7848658456623054</v>
      </c>
      <c r="R436" s="39">
        <f t="shared" si="102"/>
        <v>5.1031022374285131</v>
      </c>
      <c r="S436" s="39">
        <f t="shared" si="103"/>
        <v>6.8879680830908185</v>
      </c>
    </row>
    <row r="437" spans="6:19">
      <c r="F437" s="37">
        <v>410</v>
      </c>
      <c r="G437" s="42">
        <f t="shared" si="91"/>
        <v>144.50486255915735</v>
      </c>
      <c r="H437" s="41">
        <f t="shared" si="92"/>
        <v>1.0845116012242052E-3</v>
      </c>
      <c r="I437" s="49">
        <f t="shared" si="93"/>
        <v>0.45069639976458031</v>
      </c>
      <c r="J437" s="45">
        <f t="shared" si="94"/>
        <v>0.45178091136580451</v>
      </c>
      <c r="K437" s="42">
        <f t="shared" si="95"/>
        <v>608.11817224677895</v>
      </c>
      <c r="L437" s="42">
        <f t="shared" si="96"/>
        <v>1945.8294951490161</v>
      </c>
      <c r="M437" s="42">
        <f t="shared" si="97"/>
        <v>2553.9476673957952</v>
      </c>
      <c r="N437" s="42">
        <f t="shared" si="98"/>
        <v>608.56282200328087</v>
      </c>
      <c r="O437" s="42">
        <f t="shared" si="99"/>
        <v>2130.6150190524945</v>
      </c>
      <c r="P437" s="42">
        <f t="shared" si="100"/>
        <v>2739.1778410557754</v>
      </c>
      <c r="Q437" s="39">
        <f t="shared" si="101"/>
        <v>1.7857746573280278</v>
      </c>
      <c r="R437" s="39">
        <f t="shared" si="102"/>
        <v>5.1013756798707224</v>
      </c>
      <c r="S437" s="39">
        <f t="shared" si="103"/>
        <v>6.8871503371987499</v>
      </c>
    </row>
    <row r="438" spans="6:19">
      <c r="F438" s="47">
        <v>411</v>
      </c>
      <c r="G438" s="42">
        <f t="shared" si="91"/>
        <v>144.59312960420164</v>
      </c>
      <c r="H438" s="41">
        <f t="shared" si="92"/>
        <v>1.0846061449292406E-3</v>
      </c>
      <c r="I438" s="49">
        <f t="shared" si="93"/>
        <v>0.44966264140528833</v>
      </c>
      <c r="J438" s="45">
        <f t="shared" si="94"/>
        <v>0.45074724755021756</v>
      </c>
      <c r="K438" s="42">
        <f t="shared" si="95"/>
        <v>608.49693683200383</v>
      </c>
      <c r="L438" s="42">
        <f t="shared" si="96"/>
        <v>1945.5342971903601</v>
      </c>
      <c r="M438" s="42">
        <f t="shared" si="97"/>
        <v>2554.0312340223641</v>
      </c>
      <c r="N438" s="42">
        <f t="shared" si="98"/>
        <v>608.94270995756972</v>
      </c>
      <c r="O438" s="42">
        <f t="shared" si="99"/>
        <v>2130.3456428079339</v>
      </c>
      <c r="P438" s="42">
        <f t="shared" si="100"/>
        <v>2739.2883527655035</v>
      </c>
      <c r="Q438" s="39">
        <f t="shared" si="101"/>
        <v>1.7866815385991346</v>
      </c>
      <c r="R438" s="39">
        <f t="shared" si="102"/>
        <v>5.0996530150558312</v>
      </c>
      <c r="S438" s="39">
        <f t="shared" si="103"/>
        <v>6.8863345536549661</v>
      </c>
    </row>
    <row r="439" spans="6:19">
      <c r="F439" s="37">
        <v>412</v>
      </c>
      <c r="G439" s="42">
        <f t="shared" si="91"/>
        <v>144.68122415458186</v>
      </c>
      <c r="H439" s="41">
        <f t="shared" si="92"/>
        <v>1.0847005593490218E-3</v>
      </c>
      <c r="I439" s="49">
        <f t="shared" si="93"/>
        <v>0.44863372728218615</v>
      </c>
      <c r="J439" s="45">
        <f t="shared" si="94"/>
        <v>0.44971842784153515</v>
      </c>
      <c r="K439" s="42">
        <f t="shared" si="95"/>
        <v>608.87497856605557</v>
      </c>
      <c r="L439" s="42">
        <f t="shared" si="96"/>
        <v>1945.2396062849216</v>
      </c>
      <c r="M439" s="42">
        <f t="shared" si="97"/>
        <v>2554.1145848509773</v>
      </c>
      <c r="N439" s="42">
        <f t="shared" si="98"/>
        <v>609.32187519650734</v>
      </c>
      <c r="O439" s="42">
        <f t="shared" si="99"/>
        <v>2130.0767019251825</v>
      </c>
      <c r="P439" s="42">
        <f t="shared" si="100"/>
        <v>2739.3985771216899</v>
      </c>
      <c r="Q439" s="39">
        <f t="shared" si="101"/>
        <v>1.7875864983671506</v>
      </c>
      <c r="R439" s="39">
        <f t="shared" si="102"/>
        <v>5.0979342244650523</v>
      </c>
      <c r="S439" s="39">
        <f t="shared" si="103"/>
        <v>6.8855207228322026</v>
      </c>
    </row>
    <row r="440" spans="6:19">
      <c r="F440" s="47">
        <v>413</v>
      </c>
      <c r="G440" s="42">
        <f t="shared" si="91"/>
        <v>144.76914697419693</v>
      </c>
      <c r="H440" s="41">
        <f t="shared" si="92"/>
        <v>1.0847948450056853E-3</v>
      </c>
      <c r="I440" s="49">
        <f t="shared" si="93"/>
        <v>0.44760962300338841</v>
      </c>
      <c r="J440" s="45">
        <f t="shared" si="94"/>
        <v>0.44869441784839409</v>
      </c>
      <c r="K440" s="42">
        <f t="shared" si="95"/>
        <v>609.25230064408686</v>
      </c>
      <c r="L440" s="42">
        <f t="shared" si="96"/>
        <v>1944.945420226351</v>
      </c>
      <c r="M440" s="42">
        <f t="shared" si="97"/>
        <v>2554.1977208704379</v>
      </c>
      <c r="N440" s="42">
        <f t="shared" si="98"/>
        <v>609.70032091507414</v>
      </c>
      <c r="O440" s="42">
        <f t="shared" si="99"/>
        <v>2129.8081945267504</v>
      </c>
      <c r="P440" s="42">
        <f t="shared" si="100"/>
        <v>2739.5085154418243</v>
      </c>
      <c r="Q440" s="39">
        <f t="shared" si="101"/>
        <v>1.7884895454610605</v>
      </c>
      <c r="R440" s="39">
        <f t="shared" si="102"/>
        <v>5.0962192897126881</v>
      </c>
      <c r="S440" s="39">
        <f t="shared" si="103"/>
        <v>6.8847088351737487</v>
      </c>
    </row>
    <row r="441" spans="6:19">
      <c r="F441" s="37">
        <v>414</v>
      </c>
      <c r="G441" s="42">
        <f t="shared" si="91"/>
        <v>144.85689882170834</v>
      </c>
      <c r="H441" s="41">
        <f t="shared" si="92"/>
        <v>1.0848890024180253E-3</v>
      </c>
      <c r="I441" s="49">
        <f t="shared" si="93"/>
        <v>0.44659029450376769</v>
      </c>
      <c r="J441" s="45">
        <f t="shared" si="94"/>
        <v>0.44767518350618574</v>
      </c>
      <c r="K441" s="42">
        <f t="shared" si="95"/>
        <v>609.62890623937517</v>
      </c>
      <c r="L441" s="42">
        <f t="shared" si="96"/>
        <v>1944.6517368232926</v>
      </c>
      <c r="M441" s="42">
        <f t="shared" si="97"/>
        <v>2554.2806430626679</v>
      </c>
      <c r="N441" s="42">
        <f t="shared" si="98"/>
        <v>610.0780502863762</v>
      </c>
      <c r="O441" s="42">
        <f t="shared" si="99"/>
        <v>2129.5401187478524</v>
      </c>
      <c r="P441" s="42">
        <f t="shared" si="100"/>
        <v>2739.6181690342287</v>
      </c>
      <c r="Q441" s="39">
        <f t="shared" si="101"/>
        <v>1.7893906886479298</v>
      </c>
      <c r="R441" s="39">
        <f t="shared" si="102"/>
        <v>5.0945081925448266</v>
      </c>
      <c r="S441" s="39">
        <f t="shared" si="103"/>
        <v>6.8838988811927564</v>
      </c>
    </row>
    <row r="442" spans="6:19">
      <c r="F442" s="47">
        <v>415</v>
      </c>
      <c r="G442" s="42">
        <f t="shared" si="91"/>
        <v>144.94448045058567</v>
      </c>
      <c r="H442" s="41">
        <f t="shared" si="92"/>
        <v>1.0849830321015153E-3</v>
      </c>
      <c r="I442" s="49">
        <f t="shared" si="93"/>
        <v>0.445575708041065</v>
      </c>
      <c r="J442" s="45">
        <f t="shared" si="94"/>
        <v>0.44666069107316653</v>
      </c>
      <c r="K442" s="42">
        <f t="shared" si="95"/>
        <v>610.00479850350291</v>
      </c>
      <c r="L442" s="42">
        <f t="shared" si="96"/>
        <v>1944.3585538992666</v>
      </c>
      <c r="M442" s="42">
        <f t="shared" si="97"/>
        <v>2554.3633524027696</v>
      </c>
      <c r="N442" s="42">
        <f t="shared" si="98"/>
        <v>610.45506646182514</v>
      </c>
      <c r="O442" s="42">
        <f t="shared" si="99"/>
        <v>2129.2724727363084</v>
      </c>
      <c r="P442" s="42">
        <f t="shared" si="100"/>
        <v>2739.7275391981334</v>
      </c>
      <c r="Q442" s="39">
        <f t="shared" si="101"/>
        <v>1.7902899366334328</v>
      </c>
      <c r="R442" s="39">
        <f t="shared" si="102"/>
        <v>5.0928009148381168</v>
      </c>
      <c r="S442" s="39">
        <f t="shared" si="103"/>
        <v>6.8830908514715494</v>
      </c>
    </row>
    <row r="443" spans="6:19">
      <c r="F443" s="47">
        <v>416</v>
      </c>
      <c r="G443" s="42">
        <f t="shared" si="91"/>
        <v>145.03189260915553</v>
      </c>
      <c r="H443" s="41">
        <f t="shared" si="92"/>
        <v>1.0850769345683419E-3</v>
      </c>
      <c r="I443" s="49">
        <f t="shared" si="93"/>
        <v>0.44456583019206186</v>
      </c>
      <c r="J443" s="45">
        <f t="shared" si="94"/>
        <v>0.44565090712663019</v>
      </c>
      <c r="K443" s="42">
        <f t="shared" si="95"/>
        <v>610.37998056656977</v>
      </c>
      <c r="L443" s="42">
        <f t="shared" si="96"/>
        <v>1944.0658692925194</v>
      </c>
      <c r="M443" s="42">
        <f t="shared" si="97"/>
        <v>2554.4458498590893</v>
      </c>
      <c r="N443" s="42">
        <f t="shared" si="98"/>
        <v>610.83137257135013</v>
      </c>
      <c r="O443" s="42">
        <f t="shared" si="99"/>
        <v>2129.0052546524171</v>
      </c>
      <c r="P443" s="42">
        <f t="shared" si="100"/>
        <v>2739.8366272237672</v>
      </c>
      <c r="Q443" s="39">
        <f t="shared" si="101"/>
        <v>1.7911872980624646</v>
      </c>
      <c r="R443" s="39">
        <f t="shared" si="102"/>
        <v>5.0910974385985019</v>
      </c>
      <c r="S443" s="39">
        <f t="shared" si="103"/>
        <v>6.8822847366609663</v>
      </c>
    </row>
    <row r="444" spans="6:19">
      <c r="F444" s="37">
        <v>417</v>
      </c>
      <c r="G444" s="42">
        <f t="shared" si="91"/>
        <v>145.11913604065109</v>
      </c>
      <c r="H444" s="41">
        <f t="shared" si="92"/>
        <v>1.0851707103274326E-3</v>
      </c>
      <c r="I444" s="49">
        <f t="shared" si="93"/>
        <v>0.44356062784880695</v>
      </c>
      <c r="J444" s="45">
        <f t="shared" si="94"/>
        <v>0.44464579855913439</v>
      </c>
      <c r="K444" s="42">
        <f t="shared" si="95"/>
        <v>610.75445553739451</v>
      </c>
      <c r="L444" s="42">
        <f t="shared" si="96"/>
        <v>1943.7736808558905</v>
      </c>
      <c r="M444" s="42">
        <f t="shared" si="97"/>
        <v>2554.528136393285</v>
      </c>
      <c r="N444" s="42">
        <f t="shared" si="98"/>
        <v>611.2069717236011</v>
      </c>
      <c r="O444" s="42">
        <f t="shared" si="99"/>
        <v>2128.7384626688436</v>
      </c>
      <c r="P444" s="42">
        <f t="shared" si="100"/>
        <v>2739.9454343924444</v>
      </c>
      <c r="Q444" s="39">
        <f t="shared" si="101"/>
        <v>1.7920827815197122</v>
      </c>
      <c r="R444" s="39">
        <f t="shared" si="102"/>
        <v>5.0893977459599871</v>
      </c>
      <c r="S444" s="39">
        <f t="shared" si="103"/>
        <v>6.8814805274796988</v>
      </c>
    </row>
    <row r="445" spans="6:19">
      <c r="F445" s="47">
        <v>418</v>
      </c>
      <c r="G445" s="42">
        <f t="shared" si="91"/>
        <v>145.20621148325654</v>
      </c>
      <c r="H445" s="41">
        <f t="shared" si="92"/>
        <v>1.0852643598844843E-3</v>
      </c>
      <c r="I445" s="49">
        <f t="shared" si="93"/>
        <v>0.44256006821489174</v>
      </c>
      <c r="J445" s="45">
        <f t="shared" si="94"/>
        <v>0.44364533257477623</v>
      </c>
      <c r="K445" s="42">
        <f t="shared" si="95"/>
        <v>611.12822650370254</v>
      </c>
      <c r="L445" s="42">
        <f t="shared" si="96"/>
        <v>1943.4819864566821</v>
      </c>
      <c r="M445" s="42">
        <f t="shared" si="97"/>
        <v>2554.6102129603846</v>
      </c>
      <c r="N445" s="42">
        <f t="shared" si="98"/>
        <v>611.58186700613419</v>
      </c>
      <c r="O445" s="42">
        <f t="shared" si="99"/>
        <v>2128.472094970507</v>
      </c>
      <c r="P445" s="42">
        <f t="shared" si="100"/>
        <v>2740.0539619766414</v>
      </c>
      <c r="Q445" s="39">
        <f t="shared" si="101"/>
        <v>1.7929763955302027</v>
      </c>
      <c r="R445" s="39">
        <f t="shared" si="102"/>
        <v>5.0877018191834278</v>
      </c>
      <c r="S445" s="39">
        <f t="shared" si="103"/>
        <v>6.8806782147136305</v>
      </c>
    </row>
    <row r="446" spans="6:19">
      <c r="F446" s="37">
        <v>419</v>
      </c>
      <c r="G446" s="42">
        <f t="shared" si="91"/>
        <v>145.29311967015394</v>
      </c>
      <c r="H446" s="41">
        <f t="shared" si="92"/>
        <v>1.0853578837419901E-3</v>
      </c>
      <c r="I446" s="49">
        <f t="shared" si="93"/>
        <v>0.44156411880178187</v>
      </c>
      <c r="J446" s="45">
        <f t="shared" si="94"/>
        <v>0.44264947668552385</v>
      </c>
      <c r="K446" s="42">
        <f t="shared" si="95"/>
        <v>611.50129653232159</v>
      </c>
      <c r="L446" s="42">
        <f t="shared" si="96"/>
        <v>1943.1907839765217</v>
      </c>
      <c r="M446" s="42">
        <f t="shared" si="97"/>
        <v>2554.6920805088434</v>
      </c>
      <c r="N446" s="42">
        <f t="shared" si="98"/>
        <v>611.95606148560944</v>
      </c>
      <c r="O446" s="42">
        <f t="shared" si="99"/>
        <v>2128.2061497544687</v>
      </c>
      <c r="P446" s="42">
        <f t="shared" si="100"/>
        <v>2740.1622112400782</v>
      </c>
      <c r="Q446" s="39">
        <f t="shared" si="101"/>
        <v>1.7938681485598664</v>
      </c>
      <c r="R446" s="39">
        <f t="shared" si="102"/>
        <v>5.0860096406553215</v>
      </c>
      <c r="S446" s="39">
        <f t="shared" si="103"/>
        <v>6.8798777892151879</v>
      </c>
    </row>
    <row r="447" spans="6:19">
      <c r="F447" s="47">
        <v>420</v>
      </c>
      <c r="G447" s="42">
        <f t="shared" si="91"/>
        <v>145.37986132957087</v>
      </c>
      <c r="H447" s="41">
        <f t="shared" si="92"/>
        <v>1.0854512823992711E-3</v>
      </c>
      <c r="I447" s="49">
        <f t="shared" si="93"/>
        <v>0.44057274742520308</v>
      </c>
      <c r="J447" s="45">
        <f t="shared" si="94"/>
        <v>0.44165819870760237</v>
      </c>
      <c r="K447" s="42">
        <f t="shared" si="95"/>
        <v>611.87366866938055</v>
      </c>
      <c r="L447" s="42">
        <f t="shared" si="96"/>
        <v>1942.9000713112346</v>
      </c>
      <c r="M447" s="42">
        <f t="shared" si="97"/>
        <v>2554.7737399806151</v>
      </c>
      <c r="N447" s="42">
        <f t="shared" si="98"/>
        <v>612.32955820798838</v>
      </c>
      <c r="O447" s="42">
        <f t="shared" si="99"/>
        <v>2127.9406252298195</v>
      </c>
      <c r="P447" s="42">
        <f t="shared" si="100"/>
        <v>2740.2701834378081</v>
      </c>
      <c r="Q447" s="39">
        <f t="shared" si="101"/>
        <v>1.7947580490161013</v>
      </c>
      <c r="R447" s="39">
        <f t="shared" si="102"/>
        <v>5.0843211928866179</v>
      </c>
      <c r="S447" s="39">
        <f t="shared" si="103"/>
        <v>6.8790792419027191</v>
      </c>
    </row>
    <row r="448" spans="6:19">
      <c r="F448" s="47">
        <v>421</v>
      </c>
      <c r="G448" s="42">
        <f t="shared" si="91"/>
        <v>145.4664371848221</v>
      </c>
      <c r="H448" s="41">
        <f t="shared" si="92"/>
        <v>1.0855445563524968E-3</v>
      </c>
      <c r="I448" s="49">
        <f t="shared" si="93"/>
        <v>0.43958592220156933</v>
      </c>
      <c r="J448" s="45">
        <f t="shared" si="94"/>
        <v>0.44067146675792185</v>
      </c>
      <c r="K448" s="42">
        <f t="shared" si="95"/>
        <v>612.24534594048328</v>
      </c>
      <c r="L448" s="42">
        <f t="shared" si="96"/>
        <v>1942.6098463707158</v>
      </c>
      <c r="M448" s="42">
        <f t="shared" si="97"/>
        <v>2554.8551923111991</v>
      </c>
      <c r="N448" s="42">
        <f t="shared" si="98"/>
        <v>612.70236019870777</v>
      </c>
      <c r="O448" s="42">
        <f t="shared" si="99"/>
        <v>2127.6755196175764</v>
      </c>
      <c r="P448" s="42">
        <f t="shared" si="100"/>
        <v>2740.3778798162843</v>
      </c>
      <c r="Q448" s="39">
        <f t="shared" si="101"/>
        <v>1.7956461052482817</v>
      </c>
      <c r="R448" s="39">
        <f t="shared" si="102"/>
        <v>5.0826364585115549</v>
      </c>
      <c r="S448" s="39">
        <f t="shared" si="103"/>
        <v>6.8782825637598366</v>
      </c>
    </row>
    <row r="449" spans="6:19">
      <c r="F449" s="37">
        <v>422</v>
      </c>
      <c r="G449" s="42">
        <f t="shared" si="91"/>
        <v>145.55284795435807</v>
      </c>
      <c r="H449" s="41">
        <f t="shared" si="92"/>
        <v>1.08563770609472E-3</v>
      </c>
      <c r="I449" s="49">
        <f t="shared" si="93"/>
        <v>0.43860361154447258</v>
      </c>
      <c r="J449" s="45">
        <f t="shared" si="94"/>
        <v>0.43968924925056729</v>
      </c>
      <c r="K449" s="42">
        <f t="shared" si="95"/>
        <v>612.61633135091063</v>
      </c>
      <c r="L449" s="42">
        <f t="shared" si="96"/>
        <v>1942.3201070788</v>
      </c>
      <c r="M449" s="42">
        <f t="shared" si="97"/>
        <v>2554.9364384297105</v>
      </c>
      <c r="N449" s="42">
        <f t="shared" si="98"/>
        <v>613.07447046288257</v>
      </c>
      <c r="O449" s="42">
        <f t="shared" si="99"/>
        <v>2127.410831150567</v>
      </c>
      <c r="P449" s="42">
        <f t="shared" si="100"/>
        <v>2740.4853016134493</v>
      </c>
      <c r="Q449" s="39">
        <f t="shared" si="101"/>
        <v>1.7965323255483359</v>
      </c>
      <c r="R449" s="39">
        <f t="shared" si="102"/>
        <v>5.0809554202864833</v>
      </c>
      <c r="S449" s="39">
        <f t="shared" si="103"/>
        <v>6.8774877458348191</v>
      </c>
    </row>
    <row r="450" spans="6:19">
      <c r="F450" s="47">
        <v>423</v>
      </c>
      <c r="G450" s="42">
        <f t="shared" si="91"/>
        <v>145.6390943518067</v>
      </c>
      <c r="H450" s="41">
        <f t="shared" si="92"/>
        <v>1.0857307321159003E-3</v>
      </c>
      <c r="I450" s="49">
        <f t="shared" si="93"/>
        <v>0.43762578416121273</v>
      </c>
      <c r="J450" s="45">
        <f t="shared" si="94"/>
        <v>0.4387115148933286</v>
      </c>
      <c r="K450" s="42">
        <f t="shared" si="95"/>
        <v>612.986627885796</v>
      </c>
      <c r="L450" s="42">
        <f t="shared" si="96"/>
        <v>1942.0308513731359</v>
      </c>
      <c r="M450" s="42">
        <f t="shared" si="97"/>
        <v>2555.0174792589319</v>
      </c>
      <c r="N450" s="42">
        <f t="shared" si="98"/>
        <v>613.44589198548101</v>
      </c>
      <c r="O450" s="42">
        <f t="shared" si="99"/>
        <v>2127.1465580733288</v>
      </c>
      <c r="P450" s="42">
        <f t="shared" si="100"/>
        <v>2740.5924500588098</v>
      </c>
      <c r="Q450" s="39">
        <f t="shared" si="101"/>
        <v>1.7974167181512493</v>
      </c>
      <c r="R450" s="39">
        <f t="shared" si="102"/>
        <v>5.0792780610887291</v>
      </c>
      <c r="S450" s="39">
        <f t="shared" si="103"/>
        <v>6.8766947792399788</v>
      </c>
    </row>
    <row r="451" spans="6:19">
      <c r="F451" s="37">
        <v>424</v>
      </c>
      <c r="G451" s="42">
        <f t="shared" si="91"/>
        <v>145.72517708601777</v>
      </c>
      <c r="H451" s="41">
        <f t="shared" si="92"/>
        <v>1.0858236349029278E-3</v>
      </c>
      <c r="I451" s="49">
        <f t="shared" si="93"/>
        <v>0.43665240904937991</v>
      </c>
      <c r="J451" s="45">
        <f t="shared" si="94"/>
        <v>0.43773823268428286</v>
      </c>
      <c r="K451" s="42">
        <f t="shared" si="95"/>
        <v>613.35623851030846</v>
      </c>
      <c r="L451" s="42">
        <f t="shared" si="96"/>
        <v>1941.7420772050621</v>
      </c>
      <c r="M451" s="42">
        <f t="shared" si="97"/>
        <v>2555.0983157153705</v>
      </c>
      <c r="N451" s="42">
        <f t="shared" si="98"/>
        <v>613.81662773150742</v>
      </c>
      <c r="O451" s="42">
        <f t="shared" si="99"/>
        <v>2126.882698641999</v>
      </c>
      <c r="P451" s="42">
        <f t="shared" si="100"/>
        <v>2740.6993263735067</v>
      </c>
      <c r="Q451" s="39">
        <f t="shared" si="101"/>
        <v>1.7982992912355955</v>
      </c>
      <c r="R451" s="39">
        <f t="shared" si="102"/>
        <v>5.0776043639154587</v>
      </c>
      <c r="S451" s="39">
        <f t="shared" si="103"/>
        <v>6.8759036551510544</v>
      </c>
    </row>
    <row r="452" spans="6:19">
      <c r="F452" s="47">
        <v>425</v>
      </c>
      <c r="G452" s="42">
        <f t="shared" si="91"/>
        <v>145.81109686110733</v>
      </c>
      <c r="H452" s="41">
        <f t="shared" si="92"/>
        <v>1.0859164149396566E-3</v>
      </c>
      <c r="I452" s="49">
        <f t="shared" si="93"/>
        <v>0.43568345549348664</v>
      </c>
      <c r="J452" s="45">
        <f t="shared" si="94"/>
        <v>0.4367693719084263</v>
      </c>
      <c r="K452" s="42">
        <f t="shared" si="95"/>
        <v>613.72516616984103</v>
      </c>
      <c r="L452" s="42">
        <f t="shared" si="96"/>
        <v>1941.4537825394855</v>
      </c>
      <c r="M452" s="42">
        <f t="shared" si="97"/>
        <v>2555.1789487093265</v>
      </c>
      <c r="N452" s="42">
        <f t="shared" si="98"/>
        <v>614.18668064619044</v>
      </c>
      <c r="O452" s="42">
        <f t="shared" si="99"/>
        <v>2126.619251124217</v>
      </c>
      <c r="P452" s="42">
        <f t="shared" si="100"/>
        <v>2740.8059317704074</v>
      </c>
      <c r="Q452" s="39">
        <f t="shared" si="101"/>
        <v>1.7991800529240705</v>
      </c>
      <c r="R452" s="39">
        <f t="shared" si="102"/>
        <v>5.0759343118825599</v>
      </c>
      <c r="S452" s="39">
        <f t="shared" si="103"/>
        <v>6.8751143648066302</v>
      </c>
    </row>
    <row r="453" spans="6:19">
      <c r="F453" s="37">
        <v>426</v>
      </c>
      <c r="G453" s="42">
        <f t="shared" si="91"/>
        <v>145.89685437649865</v>
      </c>
      <c r="H453" s="41">
        <f t="shared" si="92"/>
        <v>1.0860090727069236E-3</v>
      </c>
      <c r="I453" s="49">
        <f t="shared" si="93"/>
        <v>0.4347188930616408</v>
      </c>
      <c r="J453" s="45">
        <f t="shared" si="94"/>
        <v>0.43580490213434775</v>
      </c>
      <c r="K453" s="42">
        <f t="shared" si="95"/>
        <v>614.0934137901794</v>
      </c>
      <c r="L453" s="42">
        <f t="shared" si="96"/>
        <v>1941.1659653547526</v>
      </c>
      <c r="M453" s="42">
        <f t="shared" si="97"/>
        <v>2555.2593791449322</v>
      </c>
      <c r="N453" s="42">
        <f t="shared" si="98"/>
        <v>614.55605365515248</v>
      </c>
      <c r="O453" s="42">
        <f t="shared" si="99"/>
        <v>2126.356213799012</v>
      </c>
      <c r="P453" s="42">
        <f t="shared" si="100"/>
        <v>2740.9122674541645</v>
      </c>
      <c r="Q453" s="39">
        <f t="shared" si="101"/>
        <v>1.8000590112839843</v>
      </c>
      <c r="R453" s="39">
        <f t="shared" si="102"/>
        <v>5.0742678882235195</v>
      </c>
      <c r="S453" s="39">
        <f t="shared" si="103"/>
        <v>6.874326899507504</v>
      </c>
    </row>
    <row r="454" spans="6:19">
      <c r="F454" s="47">
        <v>427</v>
      </c>
      <c r="G454" s="42">
        <f t="shared" si="91"/>
        <v>145.98245032696485</v>
      </c>
      <c r="H454" s="41">
        <f t="shared" si="92"/>
        <v>1.0861016086825791E-3</v>
      </c>
      <c r="I454" s="49">
        <f t="shared" si="93"/>
        <v>0.43375869160226993</v>
      </c>
      <c r="J454" s="45">
        <f t="shared" si="94"/>
        <v>0.43484479321095248</v>
      </c>
      <c r="K454" s="42">
        <f t="shared" si="95"/>
        <v>614.46098427768186</v>
      </c>
      <c r="L454" s="42">
        <f t="shared" si="96"/>
        <v>1940.8786236425403</v>
      </c>
      <c r="M454" s="42">
        <f t="shared" si="97"/>
        <v>2555.3396079202221</v>
      </c>
      <c r="N454" s="42">
        <f t="shared" si="98"/>
        <v>614.9247496645894</v>
      </c>
      <c r="O454" s="42">
        <f t="shared" si="99"/>
        <v>2126.0935849567095</v>
      </c>
      <c r="P454" s="42">
        <f t="shared" si="100"/>
        <v>2741.0183346212989</v>
      </c>
      <c r="Q454" s="39">
        <f t="shared" si="101"/>
        <v>1.8009361743277768</v>
      </c>
      <c r="R454" s="39">
        <f t="shared" si="102"/>
        <v>5.0726050762883599</v>
      </c>
      <c r="S454" s="39">
        <f t="shared" si="103"/>
        <v>6.8735412506161371</v>
      </c>
    </row>
    <row r="455" spans="6:19">
      <c r="F455" s="37">
        <v>428</v>
      </c>
      <c r="G455" s="42">
        <f t="shared" si="91"/>
        <v>146.06788540267127</v>
      </c>
      <c r="H455" s="41">
        <f t="shared" si="92"/>
        <v>1.0861940233415082E-3</v>
      </c>
      <c r="I455" s="49">
        <f t="shared" si="93"/>
        <v>0.43280282124088931</v>
      </c>
      <c r="J455" s="45">
        <f t="shared" si="94"/>
        <v>0.43388901526423085</v>
      </c>
      <c r="K455" s="42">
        <f t="shared" si="95"/>
        <v>614.8278805194534</v>
      </c>
      <c r="L455" s="42">
        <f t="shared" si="96"/>
        <v>1940.5917554077248</v>
      </c>
      <c r="M455" s="42">
        <f t="shared" si="97"/>
        <v>2555.4196359271782</v>
      </c>
      <c r="N455" s="42">
        <f t="shared" si="98"/>
        <v>615.2927715614436</v>
      </c>
      <c r="O455" s="42">
        <f t="shared" si="99"/>
        <v>2125.8313628988253</v>
      </c>
      <c r="P455" s="42">
        <f t="shared" si="100"/>
        <v>2741.124134460269</v>
      </c>
      <c r="Q455" s="39">
        <f t="shared" si="101"/>
        <v>1.8018115500135168</v>
      </c>
      <c r="R455" s="39">
        <f t="shared" si="102"/>
        <v>5.0709458595425261</v>
      </c>
      <c r="S455" s="39">
        <f t="shared" si="103"/>
        <v>6.8727574095560433</v>
      </c>
    </row>
    <row r="456" spans="6:19">
      <c r="F456" s="47">
        <v>429</v>
      </c>
      <c r="G456" s="42">
        <f t="shared" si="91"/>
        <v>146.15316028921779</v>
      </c>
      <c r="H456" s="41">
        <f t="shared" si="92"/>
        <v>1.0862863171556621E-3</v>
      </c>
      <c r="I456" s="49">
        <f t="shared" si="93"/>
        <v>0.43185125237691785</v>
      </c>
      <c r="J456" s="45">
        <f t="shared" si="94"/>
        <v>0.43293753869407353</v>
      </c>
      <c r="K456" s="42">
        <f t="shared" si="95"/>
        <v>615.19410538352622</v>
      </c>
      <c r="L456" s="42">
        <f t="shared" si="96"/>
        <v>1940.3053586682686</v>
      </c>
      <c r="M456" s="42">
        <f t="shared" si="97"/>
        <v>2555.4994640517948</v>
      </c>
      <c r="N456" s="42">
        <f t="shared" si="98"/>
        <v>615.66012221358596</v>
      </c>
      <c r="O456" s="42">
        <f t="shared" si="99"/>
        <v>2125.5695459379663</v>
      </c>
      <c r="P456" s="42">
        <f t="shared" si="100"/>
        <v>2741.2296681515522</v>
      </c>
      <c r="Q456" s="39">
        <f t="shared" si="101"/>
        <v>1.802685146245417</v>
      </c>
      <c r="R456" s="39">
        <f t="shared" si="102"/>
        <v>5.0692902215658222</v>
      </c>
      <c r="S456" s="39">
        <f t="shared" si="103"/>
        <v>6.8719753678112392</v>
      </c>
    </row>
    <row r="457" spans="6:19">
      <c r="F457" s="37">
        <v>430</v>
      </c>
      <c r="G457" s="42">
        <f t="shared" si="91"/>
        <v>146.2382756676767</v>
      </c>
      <c r="H457" s="41">
        <f t="shared" si="92"/>
        <v>1.0863784905940752E-3</v>
      </c>
      <c r="I457" s="49">
        <f t="shared" si="93"/>
        <v>0.43090395568052881</v>
      </c>
      <c r="J457" s="45">
        <f t="shared" si="94"/>
        <v>0.43199033417112287</v>
      </c>
      <c r="K457" s="42">
        <f t="shared" si="95"/>
        <v>615.55966171901366</v>
      </c>
      <c r="L457" s="42">
        <f t="shared" si="96"/>
        <v>1940.019431455109</v>
      </c>
      <c r="M457" s="42">
        <f t="shared" si="97"/>
        <v>2555.5790931741226</v>
      </c>
      <c r="N457" s="42">
        <f t="shared" si="98"/>
        <v>616.02680446996908</v>
      </c>
      <c r="O457" s="42">
        <f t="shared" si="99"/>
        <v>2125.3081323977362</v>
      </c>
      <c r="P457" s="42">
        <f t="shared" si="100"/>
        <v>2741.3349368677054</v>
      </c>
      <c r="Q457" s="39">
        <f t="shared" si="101"/>
        <v>1.8035569708742836</v>
      </c>
      <c r="R457" s="39">
        <f t="shared" si="102"/>
        <v>5.0676381460513831</v>
      </c>
      <c r="S457" s="39">
        <f t="shared" si="103"/>
        <v>6.8711951169256666</v>
      </c>
    </row>
    <row r="458" spans="6:19">
      <c r="F458" s="47">
        <v>431</v>
      </c>
      <c r="G458" s="42">
        <f t="shared" si="91"/>
        <v>146.32323221463503</v>
      </c>
      <c r="H458" s="41">
        <f t="shared" si="92"/>
        <v>1.0864705441228964E-3</v>
      </c>
      <c r="I458" s="49">
        <f t="shared" si="93"/>
        <v>0.42996090208955445</v>
      </c>
      <c r="J458" s="45">
        <f t="shared" si="94"/>
        <v>0.43104737263367737</v>
      </c>
      <c r="K458" s="42">
        <f t="shared" si="95"/>
        <v>615.9245523562895</v>
      </c>
      <c r="L458" s="42">
        <f t="shared" si="96"/>
        <v>1939.733971812037</v>
      </c>
      <c r="M458" s="42">
        <f t="shared" si="97"/>
        <v>2555.6585241683265</v>
      </c>
      <c r="N458" s="42">
        <f t="shared" si="98"/>
        <v>616.39282116080642</v>
      </c>
      <c r="O458" s="42">
        <f t="shared" si="99"/>
        <v>2125.0471206126354</v>
      </c>
      <c r="P458" s="42">
        <f t="shared" si="100"/>
        <v>2741.4399417734417</v>
      </c>
      <c r="Q458" s="39">
        <f t="shared" si="101"/>
        <v>1.8044270316980286</v>
      </c>
      <c r="R458" s="39">
        <f t="shared" si="102"/>
        <v>5.0659896168045977</v>
      </c>
      <c r="S458" s="39">
        <f t="shared" si="103"/>
        <v>6.8704166485026263</v>
      </c>
    </row>
    <row r="459" spans="6:19">
      <c r="F459" s="37">
        <v>432</v>
      </c>
      <c r="G459" s="42">
        <f t="shared" si="91"/>
        <v>146.40803060223584</v>
      </c>
      <c r="H459" s="41">
        <f t="shared" si="92"/>
        <v>1.0865624782054101E-3</v>
      </c>
      <c r="I459" s="49">
        <f t="shared" si="93"/>
        <v>0.42902206280642946</v>
      </c>
      <c r="J459" s="45">
        <f t="shared" si="94"/>
        <v>0.43010862528463489</v>
      </c>
      <c r="K459" s="42">
        <f t="shared" si="95"/>
        <v>616.28878010716051</v>
      </c>
      <c r="L459" s="42">
        <f t="shared" si="96"/>
        <v>1939.448977795581</v>
      </c>
      <c r="M459" s="42">
        <f t="shared" si="97"/>
        <v>2555.7377579027416</v>
      </c>
      <c r="N459" s="42">
        <f t="shared" si="98"/>
        <v>616.75817509774527</v>
      </c>
      <c r="O459" s="42">
        <f t="shared" si="99"/>
        <v>2124.7865089279589</v>
      </c>
      <c r="P459" s="42">
        <f t="shared" si="100"/>
        <v>2741.5446840257041</v>
      </c>
      <c r="Q459" s="39">
        <f t="shared" si="101"/>
        <v>1.8052953364621604</v>
      </c>
      <c r="R459" s="39">
        <f t="shared" si="102"/>
        <v>5.0643446177420763</v>
      </c>
      <c r="S459" s="39">
        <f t="shared" si="103"/>
        <v>6.8696399542042368</v>
      </c>
    </row>
    <row r="460" spans="6:19">
      <c r="F460" s="47">
        <v>433</v>
      </c>
      <c r="G460" s="42">
        <f t="shared" si="91"/>
        <v>146.49267149821441</v>
      </c>
      <c r="H460" s="41">
        <f t="shared" si="92"/>
        <v>1.0866542933020611E-3</v>
      </c>
      <c r="I460" s="49">
        <f t="shared" si="93"/>
        <v>0.42808740929517297</v>
      </c>
      <c r="J460" s="45">
        <f t="shared" si="94"/>
        <v>0.42917406358847504</v>
      </c>
      <c r="K460" s="42">
        <f t="shared" si="95"/>
        <v>616.65234776501768</v>
      </c>
      <c r="L460" s="42">
        <f t="shared" si="96"/>
        <v>1939.1644474749019</v>
      </c>
      <c r="M460" s="42">
        <f t="shared" si="97"/>
        <v>2555.8167952399194</v>
      </c>
      <c r="N460" s="42">
        <f t="shared" si="98"/>
        <v>617.12286907401756</v>
      </c>
      <c r="O460" s="42">
        <f t="shared" si="99"/>
        <v>2124.5262956997112</v>
      </c>
      <c r="P460" s="42">
        <f t="shared" si="100"/>
        <v>2741.6491647737289</v>
      </c>
      <c r="Q460" s="39">
        <f t="shared" si="101"/>
        <v>1.806161892860225</v>
      </c>
      <c r="R460" s="39">
        <f t="shared" si="102"/>
        <v>5.0627031328906584</v>
      </c>
      <c r="S460" s="39">
        <f t="shared" si="103"/>
        <v>6.8688650257508836</v>
      </c>
    </row>
    <row r="461" spans="6:19">
      <c r="F461" s="37">
        <v>434</v>
      </c>
      <c r="G461" s="42">
        <f t="shared" si="91"/>
        <v>146.57715556593962</v>
      </c>
      <c r="H461" s="41">
        <f t="shared" si="92"/>
        <v>1.0867459898704793E-3</v>
      </c>
      <c r="I461" s="49">
        <f t="shared" si="93"/>
        <v>0.42715691327841521</v>
      </c>
      <c r="J461" s="45">
        <f t="shared" si="94"/>
        <v>0.42824365926828567</v>
      </c>
      <c r="K461" s="42">
        <f t="shared" si="95"/>
        <v>617.01525810500448</v>
      </c>
      <c r="L461" s="42">
        <f t="shared" si="96"/>
        <v>1938.8803789316751</v>
      </c>
      <c r="M461" s="42">
        <f t="shared" si="97"/>
        <v>2555.8956370366795</v>
      </c>
      <c r="N461" s="42">
        <f t="shared" si="98"/>
        <v>617.48690586460827</v>
      </c>
      <c r="O461" s="42">
        <f t="shared" si="99"/>
        <v>2124.2664792945075</v>
      </c>
      <c r="P461" s="42">
        <f t="shared" si="100"/>
        <v>2741.7533851591156</v>
      </c>
      <c r="Q461" s="39">
        <f t="shared" si="101"/>
        <v>1.807026708534285</v>
      </c>
      <c r="R461" s="39">
        <f t="shared" si="102"/>
        <v>5.0610651463863743</v>
      </c>
      <c r="S461" s="39">
        <f t="shared" si="103"/>
        <v>6.8680918549206593</v>
      </c>
    </row>
    <row r="462" spans="6:19">
      <c r="F462" s="47">
        <v>435</v>
      </c>
      <c r="G462" s="42">
        <f t="shared" si="91"/>
        <v>146.66148346445209</v>
      </c>
      <c r="H462" s="41">
        <f t="shared" si="92"/>
        <v>1.0868375683655012E-3</v>
      </c>
      <c r="I462" s="49">
        <f t="shared" si="93"/>
        <v>0.42623054673446481</v>
      </c>
      <c r="J462" s="45">
        <f t="shared" si="94"/>
        <v>0.42731738430283034</v>
      </c>
      <c r="K462" s="42">
        <f t="shared" si="95"/>
        <v>617.37751388418462</v>
      </c>
      <c r="L462" s="42">
        <f t="shared" si="96"/>
        <v>1938.5967702599833</v>
      </c>
      <c r="M462" s="42">
        <f t="shared" si="97"/>
        <v>2555.974284144168</v>
      </c>
      <c r="N462" s="42">
        <f t="shared" si="98"/>
        <v>617.85028822642357</v>
      </c>
      <c r="O462" s="42">
        <f t="shared" si="99"/>
        <v>2124.0070580894753</v>
      </c>
      <c r="P462" s="42">
        <f t="shared" si="100"/>
        <v>2741.8573463158991</v>
      </c>
      <c r="Q462" s="39">
        <f t="shared" si="101"/>
        <v>1.8078897910754033</v>
      </c>
      <c r="R462" s="39">
        <f t="shared" si="102"/>
        <v>5.0594306424734636</v>
      </c>
      <c r="S462" s="39">
        <f t="shared" si="103"/>
        <v>6.8673204335488673</v>
      </c>
    </row>
    <row r="463" spans="6:19">
      <c r="F463" s="47">
        <v>436</v>
      </c>
      <c r="G463" s="42">
        <f t="shared" si="91"/>
        <v>146.74565584850171</v>
      </c>
      <c r="H463" s="41">
        <f t="shared" si="92"/>
        <v>1.0869290292391959E-3</v>
      </c>
      <c r="I463" s="49">
        <f t="shared" si="93"/>
        <v>0.42530828189441494</v>
      </c>
      <c r="J463" s="45">
        <f t="shared" si="94"/>
        <v>0.42639521092365412</v>
      </c>
      <c r="K463" s="42">
        <f t="shared" si="95"/>
        <v>617.7391178416899</v>
      </c>
      <c r="L463" s="42">
        <f t="shared" si="96"/>
        <v>1938.3136195662089</v>
      </c>
      <c r="M463" s="42">
        <f t="shared" si="97"/>
        <v>2556.0527374078988</v>
      </c>
      <c r="N463" s="42">
        <f t="shared" si="98"/>
        <v>618.21301889843812</v>
      </c>
      <c r="O463" s="42">
        <f t="shared" si="99"/>
        <v>2123.7480304721739</v>
      </c>
      <c r="P463" s="42">
        <f t="shared" si="100"/>
        <v>2741.9610493706118</v>
      </c>
      <c r="Q463" s="39">
        <f t="shared" si="101"/>
        <v>1.8087511480240652</v>
      </c>
      <c r="R463" s="39">
        <f t="shared" si="102"/>
        <v>5.0577996055033863</v>
      </c>
      <c r="S463" s="39">
        <f t="shared" si="103"/>
        <v>6.8665507535274513</v>
      </c>
    </row>
    <row r="464" spans="6:19">
      <c r="F464" s="37">
        <v>437</v>
      </c>
      <c r="G464" s="42">
        <f t="shared" si="91"/>
        <v>146.82967336858667</v>
      </c>
      <c r="H464" s="41">
        <f t="shared" si="92"/>
        <v>1.0870203729408878E-3</v>
      </c>
      <c r="I464" s="49">
        <f t="shared" si="93"/>
        <v>0.42439009123928967</v>
      </c>
      <c r="J464" s="45">
        <f t="shared" si="94"/>
        <v>0.42547711161223056</v>
      </c>
      <c r="K464" s="42">
        <f t="shared" si="95"/>
        <v>618.10007269888945</v>
      </c>
      <c r="L464" s="42">
        <f t="shared" si="96"/>
        <v>1938.0309249689212</v>
      </c>
      <c r="M464" s="42">
        <f t="shared" si="97"/>
        <v>2556.1309976678108</v>
      </c>
      <c r="N464" s="42">
        <f t="shared" si="98"/>
        <v>618.57510060186462</v>
      </c>
      <c r="O464" s="42">
        <f t="shared" si="99"/>
        <v>2123.4893948404911</v>
      </c>
      <c r="P464" s="42">
        <f t="shared" si="100"/>
        <v>2742.0644954423556</v>
      </c>
      <c r="Q464" s="39">
        <f t="shared" si="101"/>
        <v>1.8096107868706648</v>
      </c>
      <c r="R464" s="39">
        <f t="shared" si="102"/>
        <v>5.0561720199338449</v>
      </c>
      <c r="S464" s="39">
        <f t="shared" si="103"/>
        <v>6.8657828068045097</v>
      </c>
    </row>
    <row r="465" spans="6:19">
      <c r="F465" s="47">
        <v>438</v>
      </c>
      <c r="G465" s="42">
        <f t="shared" si="91"/>
        <v>146.91353667098889</v>
      </c>
      <c r="H465" s="41">
        <f t="shared" si="92"/>
        <v>1.0871115999171747E-3</v>
      </c>
      <c r="I465" s="49">
        <f t="shared" si="93"/>
        <v>0.42347594749722589</v>
      </c>
      <c r="J465" s="45">
        <f t="shared" si="94"/>
        <v>0.42456305909714309</v>
      </c>
      <c r="K465" s="42">
        <f t="shared" si="95"/>
        <v>618.4603811595349</v>
      </c>
      <c r="L465" s="42">
        <f t="shared" si="96"/>
        <v>1937.7486845987778</v>
      </c>
      <c r="M465" s="42">
        <f t="shared" si="97"/>
        <v>2556.2090657583126</v>
      </c>
      <c r="N465" s="42">
        <f t="shared" si="98"/>
        <v>618.93653604029873</v>
      </c>
      <c r="O465" s="42">
        <f t="shared" si="99"/>
        <v>2123.2311496025623</v>
      </c>
      <c r="P465" s="42">
        <f t="shared" si="100"/>
        <v>2742.1676856428612</v>
      </c>
      <c r="Q465" s="39">
        <f t="shared" si="101"/>
        <v>1.8104687150559253</v>
      </c>
      <c r="R465" s="39">
        <f t="shared" si="102"/>
        <v>5.0545478703278217</v>
      </c>
      <c r="S465" s="39">
        <f t="shared" si="103"/>
        <v>6.8650165853837466</v>
      </c>
    </row>
    <row r="466" spans="6:19">
      <c r="F466" s="37">
        <v>439</v>
      </c>
      <c r="G466" s="42">
        <f t="shared" si="91"/>
        <v>146.99724639781249</v>
      </c>
      <c r="H466" s="41">
        <f t="shared" si="92"/>
        <v>1.0872027106119597E-3</v>
      </c>
      <c r="I466" s="49">
        <f t="shared" si="93"/>
        <v>0.42256582364069906</v>
      </c>
      <c r="J466" s="45">
        <f t="shared" si="94"/>
        <v>0.42365302635131102</v>
      </c>
      <c r="K466" s="42">
        <f t="shared" si="95"/>
        <v>618.82004590992074</v>
      </c>
      <c r="L466" s="42">
        <f t="shared" si="96"/>
        <v>1937.4668965984083</v>
      </c>
      <c r="M466" s="42">
        <f t="shared" si="97"/>
        <v>2556.286942508329</v>
      </c>
      <c r="N466" s="42">
        <f t="shared" si="98"/>
        <v>619.29732789987929</v>
      </c>
      <c r="O466" s="42">
        <f t="shared" si="99"/>
        <v>2122.9732931766757</v>
      </c>
      <c r="P466" s="42">
        <f t="shared" si="100"/>
        <v>2742.270621076555</v>
      </c>
      <c r="Q466" s="39">
        <f t="shared" si="101"/>
        <v>1.8113249399713511</v>
      </c>
      <c r="R466" s="39">
        <f t="shared" si="102"/>
        <v>5.0529271413526287</v>
      </c>
      <c r="S466" s="39">
        <f t="shared" si="103"/>
        <v>6.86425208132398</v>
      </c>
    </row>
    <row r="467" spans="6:19">
      <c r="F467" s="47">
        <v>440</v>
      </c>
      <c r="G467" s="42">
        <f t="shared" si="91"/>
        <v>147.08080318702014</v>
      </c>
      <c r="H467" s="41">
        <f t="shared" si="92"/>
        <v>1.0872937054664641E-3</v>
      </c>
      <c r="I467" s="49">
        <f t="shared" si="93"/>
        <v>0.42165969288378136</v>
      </c>
      <c r="J467" s="45">
        <f t="shared" si="94"/>
        <v>0.42274698658924781</v>
      </c>
      <c r="K467" s="42">
        <f t="shared" si="95"/>
        <v>619.17906961903736</v>
      </c>
      <c r="L467" s="42">
        <f t="shared" si="96"/>
        <v>1937.1855591223248</v>
      </c>
      <c r="M467" s="42">
        <f t="shared" si="97"/>
        <v>2556.3646287413621</v>
      </c>
      <c r="N467" s="42">
        <f t="shared" si="98"/>
        <v>619.65747884944267</v>
      </c>
      <c r="O467" s="42">
        <f t="shared" si="99"/>
        <v>2122.7158239911882</v>
      </c>
      <c r="P467" s="42">
        <f t="shared" si="100"/>
        <v>2742.3733028406309</v>
      </c>
      <c r="Q467" s="39">
        <f t="shared" si="101"/>
        <v>1.8121794689596755</v>
      </c>
      <c r="R467" s="39">
        <f t="shared" si="102"/>
        <v>5.0513098177789661</v>
      </c>
      <c r="S467" s="39">
        <f t="shared" si="103"/>
        <v>6.8634892867386421</v>
      </c>
    </row>
    <row r="468" spans="6:19">
      <c r="F468" s="47">
        <v>441</v>
      </c>
      <c r="G468" s="42">
        <f t="shared" si="91"/>
        <v>147.16420767246882</v>
      </c>
      <c r="H468" s="41">
        <f t="shared" si="92"/>
        <v>1.0873845849192572E-3</v>
      </c>
      <c r="I468" s="49">
        <f t="shared" si="93"/>
        <v>0.42075752867943939</v>
      </c>
      <c r="J468" s="45">
        <f t="shared" si="94"/>
        <v>0.42184491326435863</v>
      </c>
      <c r="K468" s="42">
        <f t="shared" si="95"/>
        <v>619.53745493872088</v>
      </c>
      <c r="L468" s="42">
        <f t="shared" si="96"/>
        <v>1936.9046703367987</v>
      </c>
      <c r="M468" s="42">
        <f t="shared" si="97"/>
        <v>2556.4421252755196</v>
      </c>
      <c r="N468" s="42">
        <f t="shared" si="98"/>
        <v>620.01699154067035</v>
      </c>
      <c r="O468" s="42">
        <f t="shared" si="99"/>
        <v>2122.4587404844315</v>
      </c>
      <c r="P468" s="42">
        <f t="shared" si="100"/>
        <v>2742.4757320251019</v>
      </c>
      <c r="Q468" s="39">
        <f t="shared" si="101"/>
        <v>1.8130323093152823</v>
      </c>
      <c r="R468" s="39">
        <f t="shared" si="102"/>
        <v>5.0496958844799797</v>
      </c>
      <c r="S468" s="39">
        <f t="shared" si="103"/>
        <v>6.8627281937952622</v>
      </c>
    </row>
    <row r="469" spans="6:19">
      <c r="F469" s="37">
        <v>442</v>
      </c>
      <c r="G469" s="42">
        <f t="shared" si="91"/>
        <v>147.24746048394445</v>
      </c>
      <c r="H469" s="41">
        <f t="shared" si="92"/>
        <v>1.08747534940627E-3</v>
      </c>
      <c r="I469" s="49">
        <f t="shared" si="93"/>
        <v>0.41985930471686511</v>
      </c>
      <c r="J469" s="45">
        <f t="shared" si="94"/>
        <v>0.4209467800662714</v>
      </c>
      <c r="K469" s="42">
        <f t="shared" si="95"/>
        <v>619.89520450379439</v>
      </c>
      <c r="L469" s="42">
        <f t="shared" si="96"/>
        <v>1936.6242284197833</v>
      </c>
      <c r="M469" s="42">
        <f t="shared" si="97"/>
        <v>2556.5194329235778</v>
      </c>
      <c r="N469" s="42">
        <f t="shared" si="98"/>
        <v>620.37586860823205</v>
      </c>
      <c r="O469" s="42">
        <f t="shared" si="99"/>
        <v>2122.2020411046378</v>
      </c>
      <c r="P469" s="42">
        <f t="shared" si="100"/>
        <v>2742.5779097128698</v>
      </c>
      <c r="Q469" s="39">
        <f t="shared" si="101"/>
        <v>1.8138834682846199</v>
      </c>
      <c r="R469" s="39">
        <f t="shared" si="102"/>
        <v>5.0480853264303613</v>
      </c>
      <c r="S469" s="39">
        <f t="shared" si="103"/>
        <v>6.861968794714981</v>
      </c>
    </row>
    <row r="470" spans="6:19">
      <c r="F470" s="47">
        <v>443</v>
      </c>
      <c r="G470" s="42">
        <f t="shared" si="91"/>
        <v>147.33056224720042</v>
      </c>
      <c r="H470" s="41">
        <f t="shared" si="92"/>
        <v>1.0875659993608282E-3</v>
      </c>
      <c r="I470" s="49">
        <f t="shared" si="93"/>
        <v>0.4189649949188492</v>
      </c>
      <c r="J470" s="45">
        <f t="shared" si="94"/>
        <v>0.42005256091821003</v>
      </c>
      <c r="K470" s="42">
        <f t="shared" si="95"/>
        <v>620.25232093223235</v>
      </c>
      <c r="L470" s="42">
        <f t="shared" si="96"/>
        <v>1936.3442315607924</v>
      </c>
      <c r="M470" s="42">
        <f t="shared" si="97"/>
        <v>2556.5965524930248</v>
      </c>
      <c r="N470" s="42">
        <f t="shared" si="98"/>
        <v>620.73411266994924</v>
      </c>
      <c r="O470" s="42">
        <f t="shared" si="99"/>
        <v>2121.9457243098423</v>
      </c>
      <c r="P470" s="42">
        <f t="shared" si="100"/>
        <v>2742.6798369797916</v>
      </c>
      <c r="Q470" s="39">
        <f t="shared" si="101"/>
        <v>1.8147329530666616</v>
      </c>
      <c r="R470" s="39">
        <f t="shared" si="102"/>
        <v>5.0464781287054192</v>
      </c>
      <c r="S470" s="39">
        <f t="shared" si="103"/>
        <v>6.8612110817720806</v>
      </c>
    </row>
    <row r="471" spans="6:19">
      <c r="F471" s="37">
        <v>444</v>
      </c>
      <c r="G471" s="42">
        <f t="shared" si="91"/>
        <v>147.41351358398765</v>
      </c>
      <c r="H471" s="41">
        <f t="shared" si="92"/>
        <v>1.0876565352136609E-3</v>
      </c>
      <c r="I471" s="49">
        <f t="shared" si="93"/>
        <v>0.41807457343917837</v>
      </c>
      <c r="J471" s="45">
        <f t="shared" si="94"/>
        <v>0.41916222997439201</v>
      </c>
      <c r="K471" s="42">
        <f t="shared" si="95"/>
        <v>620.6088068252858</v>
      </c>
      <c r="L471" s="42">
        <f t="shared" si="96"/>
        <v>1936.0646779608101</v>
      </c>
      <c r="M471" s="42">
        <f t="shared" si="97"/>
        <v>2556.6734847860957</v>
      </c>
      <c r="N471" s="42">
        <f t="shared" si="98"/>
        <v>621.09172632692059</v>
      </c>
      <c r="O471" s="42">
        <f t="shared" si="99"/>
        <v>2121.689788567805</v>
      </c>
      <c r="P471" s="42">
        <f t="shared" si="100"/>
        <v>2742.7815148947257</v>
      </c>
      <c r="Q471" s="39">
        <f t="shared" si="101"/>
        <v>1.8155807708132767</v>
      </c>
      <c r="R471" s="39">
        <f t="shared" si="102"/>
        <v>5.0448742764801819</v>
      </c>
      <c r="S471" s="39">
        <f t="shared" si="103"/>
        <v>6.8604550472934589</v>
      </c>
    </row>
    <row r="472" spans="6:19">
      <c r="F472" s="47">
        <v>445</v>
      </c>
      <c r="G472" s="42">
        <f t="shared" si="91"/>
        <v>147.49631511209515</v>
      </c>
      <c r="H472" s="41">
        <f t="shared" si="92"/>
        <v>1.087746957392932E-3</v>
      </c>
      <c r="I472" s="49">
        <f t="shared" si="93"/>
        <v>0.41718801466008282</v>
      </c>
      <c r="J472" s="45">
        <f t="shared" si="94"/>
        <v>0.41827576161747576</v>
      </c>
      <c r="K472" s="42">
        <f t="shared" si="95"/>
        <v>620.96466476764806</v>
      </c>
      <c r="L472" s="42">
        <f t="shared" si="96"/>
        <v>1935.7855658321882</v>
      </c>
      <c r="M472" s="42">
        <f t="shared" si="97"/>
        <v>2556.7502305998364</v>
      </c>
      <c r="N472" s="42">
        <f t="shared" si="98"/>
        <v>621.44871216368779</v>
      </c>
      <c r="O472" s="42">
        <f t="shared" si="99"/>
        <v>2121.4342323559249</v>
      </c>
      <c r="P472" s="42">
        <f t="shared" si="100"/>
        <v>2742.8829445196129</v>
      </c>
      <c r="Q472" s="39">
        <f t="shared" si="101"/>
        <v>1.8164269286296943</v>
      </c>
      <c r="R472" s="39">
        <f t="shared" si="102"/>
        <v>5.0432737550285136</v>
      </c>
      <c r="S472" s="39">
        <f t="shared" si="103"/>
        <v>6.8597006836582075</v>
      </c>
    </row>
    <row r="473" spans="6:19">
      <c r="F473" s="37">
        <v>446</v>
      </c>
      <c r="G473" s="42">
        <f t="shared" si="91"/>
        <v>147.57896744537834</v>
      </c>
      <c r="H473" s="41">
        <f t="shared" si="92"/>
        <v>1.0878372663242555E-3</v>
      </c>
      <c r="I473" s="49">
        <f t="shared" si="93"/>
        <v>0.41630529318970005</v>
      </c>
      <c r="J473" s="45">
        <f t="shared" si="94"/>
        <v>0.41739313045602433</v>
      </c>
      <c r="K473" s="42">
        <f t="shared" si="95"/>
        <v>621.31989732757938</v>
      </c>
      <c r="L473" s="42">
        <f t="shared" si="96"/>
        <v>1935.5068933985544</v>
      </c>
      <c r="M473" s="42">
        <f t="shared" si="97"/>
        <v>2556.8267907261338</v>
      </c>
      <c r="N473" s="42">
        <f t="shared" si="98"/>
        <v>621.80507274836009</v>
      </c>
      <c r="O473" s="42">
        <f t="shared" si="99"/>
        <v>2121.1790541611608</v>
      </c>
      <c r="P473" s="42">
        <f t="shared" si="100"/>
        <v>2742.9841269095209</v>
      </c>
      <c r="Q473" s="39">
        <f t="shared" si="101"/>
        <v>1.8172714335748668</v>
      </c>
      <c r="R473" s="39">
        <f t="shared" si="102"/>
        <v>5.0416765497222285</v>
      </c>
      <c r="S473" s="39">
        <f t="shared" si="103"/>
        <v>6.858947983297095</v>
      </c>
    </row>
    <row r="474" spans="6:19">
      <c r="F474" s="47">
        <v>447</v>
      </c>
      <c r="G474" s="42">
        <f t="shared" si="91"/>
        <v>147.66147119379758</v>
      </c>
      <c r="H474" s="41">
        <f t="shared" si="92"/>
        <v>1.0879274624307203E-3</v>
      </c>
      <c r="I474" s="49">
        <f t="shared" si="93"/>
        <v>0.41542638385958808</v>
      </c>
      <c r="J474" s="45">
        <f t="shared" si="94"/>
        <v>0.41651431132201877</v>
      </c>
      <c r="K474" s="42">
        <f t="shared" si="95"/>
        <v>621.67450705706131</v>
      </c>
      <c r="L474" s="42">
        <f t="shared" si="96"/>
        <v>1935.2286588947095</v>
      </c>
      <c r="M474" s="42">
        <f t="shared" si="97"/>
        <v>2556.9031659517709</v>
      </c>
      <c r="N474" s="42">
        <f t="shared" si="98"/>
        <v>622.16081063276783</v>
      </c>
      <c r="O474" s="42">
        <f t="shared" si="99"/>
        <v>2120.9242524799456</v>
      </c>
      <c r="P474" s="42">
        <f t="shared" si="100"/>
        <v>2743.0850631127137</v>
      </c>
      <c r="Q474" s="39">
        <f t="shared" si="101"/>
        <v>1.8181142926619107</v>
      </c>
      <c r="R474" s="39">
        <f t="shared" si="102"/>
        <v>5.040082646030223</v>
      </c>
      <c r="S474" s="39">
        <f t="shared" si="103"/>
        <v>6.8581969386921342</v>
      </c>
    </row>
    <row r="475" spans="6:19">
      <c r="F475" s="37">
        <v>448</v>
      </c>
      <c r="G475" s="42">
        <f t="shared" si="91"/>
        <v>147.74382696344702</v>
      </c>
      <c r="H475" s="41">
        <f t="shared" si="92"/>
        <v>1.088017546132906E-3</v>
      </c>
      <c r="I475" s="49">
        <f t="shared" si="93"/>
        <v>0.41455126172225876</v>
      </c>
      <c r="J475" s="45">
        <f t="shared" si="94"/>
        <v>0.41563927926839167</v>
      </c>
      <c r="K475" s="42">
        <f t="shared" si="95"/>
        <v>622.02849649192092</v>
      </c>
      <c r="L475" s="42">
        <f t="shared" si="96"/>
        <v>1934.9508605665387</v>
      </c>
      <c r="M475" s="42">
        <f t="shared" si="97"/>
        <v>2556.9793570584598</v>
      </c>
      <c r="N475" s="42">
        <f t="shared" si="98"/>
        <v>622.51592835258839</v>
      </c>
      <c r="O475" s="42">
        <f t="shared" si="99"/>
        <v>2120.6698258181104</v>
      </c>
      <c r="P475" s="42">
        <f t="shared" si="100"/>
        <v>2743.1857541706991</v>
      </c>
      <c r="Q475" s="39">
        <f t="shared" si="101"/>
        <v>1.8189555128584654</v>
      </c>
      <c r="R475" s="39">
        <f t="shared" si="102"/>
        <v>5.0384920295176236</v>
      </c>
      <c r="S475" s="39">
        <f t="shared" si="103"/>
        <v>6.8574475423760886</v>
      </c>
    </row>
    <row r="476" spans="6:19">
      <c r="F476" s="47">
        <v>449</v>
      </c>
      <c r="G476" s="42">
        <f t="shared" si="91"/>
        <v>147.8260353565932</v>
      </c>
      <c r="H476" s="41">
        <f t="shared" si="92"/>
        <v>1.0881075178489077E-3</v>
      </c>
      <c r="I476" s="49">
        <f t="shared" si="93"/>
        <v>0.41367990204875676</v>
      </c>
      <c r="J476" s="45">
        <f t="shared" si="94"/>
        <v>0.4147680095666057</v>
      </c>
      <c r="K476" s="42">
        <f t="shared" si="95"/>
        <v>622.38186815198992</v>
      </c>
      <c r="L476" s="42">
        <f t="shared" si="96"/>
        <v>1934.6734966709048</v>
      </c>
      <c r="M476" s="42">
        <f t="shared" si="97"/>
        <v>2557.0553648228947</v>
      </c>
      <c r="N476" s="42">
        <f t="shared" si="98"/>
        <v>622.87042842750418</v>
      </c>
      <c r="O476" s="42">
        <f t="shared" si="99"/>
        <v>2120.4157726907965</v>
      </c>
      <c r="P476" s="42">
        <f t="shared" si="100"/>
        <v>2743.2862011183006</v>
      </c>
      <c r="Q476" s="39">
        <f t="shared" si="101"/>
        <v>1.8197951010871412</v>
      </c>
      <c r="R476" s="39">
        <f t="shared" si="102"/>
        <v>5.036904685844906</v>
      </c>
      <c r="S476" s="39">
        <f t="shared" si="103"/>
        <v>6.8566997869320474</v>
      </c>
    </row>
    <row r="477" spans="6:19">
      <c r="F477" s="37">
        <v>450</v>
      </c>
      <c r="G477" s="42">
        <f t="shared" si="91"/>
        <v>147.90809697170204</v>
      </c>
      <c r="H477" s="41">
        <f t="shared" si="92"/>
        <v>1.0881973779943545E-3</v>
      </c>
      <c r="I477" s="49">
        <f t="shared" si="93"/>
        <v>0.41281228032625589</v>
      </c>
      <c r="J477" s="45">
        <f t="shared" si="94"/>
        <v>0.41390047770425026</v>
      </c>
      <c r="K477" s="42">
        <f t="shared" si="95"/>
        <v>622.73462454122148</v>
      </c>
      <c r="L477" s="42">
        <f t="shared" si="96"/>
        <v>1934.3965654755716</v>
      </c>
      <c r="M477" s="42">
        <f t="shared" si="97"/>
        <v>2557.131190016793</v>
      </c>
      <c r="N477" s="42">
        <f t="shared" si="98"/>
        <v>623.22431336131888</v>
      </c>
      <c r="O477" s="42">
        <f t="shared" si="99"/>
        <v>2120.1620916223869</v>
      </c>
      <c r="P477" s="42">
        <f t="shared" si="100"/>
        <v>2743.3864049837057</v>
      </c>
      <c r="Q477" s="39">
        <f t="shared" si="101"/>
        <v>1.8206330642258639</v>
      </c>
      <c r="R477" s="39">
        <f t="shared" si="102"/>
        <v>5.0353206007670916</v>
      </c>
      <c r="S477" s="39">
        <f t="shared" si="103"/>
        <v>6.8559536649929553</v>
      </c>
    </row>
    <row r="478" spans="6:19">
      <c r="F478" s="47">
        <v>451</v>
      </c>
      <c r="G478" s="42">
        <f t="shared" si="91"/>
        <v>147.99001240347559</v>
      </c>
      <c r="H478" s="41">
        <f t="shared" si="92"/>
        <v>1.088287126982427E-3</v>
      </c>
      <c r="I478" s="49">
        <f t="shared" si="93"/>
        <v>0.41194837225570025</v>
      </c>
      <c r="J478" s="45">
        <f t="shared" si="94"/>
        <v>0.41303665938268269</v>
      </c>
      <c r="K478" s="42">
        <f t="shared" si="95"/>
        <v>623.08676814783723</v>
      </c>
      <c r="L478" s="42">
        <f t="shared" si="96"/>
        <v>1934.1200652591001</v>
      </c>
      <c r="M478" s="42">
        <f t="shared" si="97"/>
        <v>2557.2068334069372</v>
      </c>
      <c r="N478" s="42">
        <f t="shared" si="98"/>
        <v>623.57758564210621</v>
      </c>
      <c r="O478" s="42">
        <f t="shared" si="99"/>
        <v>2119.9087811464206</v>
      </c>
      <c r="P478" s="42">
        <f t="shared" si="100"/>
        <v>2743.486366788527</v>
      </c>
      <c r="Q478" s="39">
        <f t="shared" si="101"/>
        <v>1.821469409108287</v>
      </c>
      <c r="R478" s="39">
        <f t="shared" si="102"/>
        <v>5.0337397601328906</v>
      </c>
      <c r="S478" s="39">
        <f t="shared" si="103"/>
        <v>6.8552091692411778</v>
      </c>
    </row>
    <row r="479" spans="6:19">
      <c r="F479" s="37">
        <v>452</v>
      </c>
      <c r="G479" s="42">
        <f t="shared" si="91"/>
        <v>148.07178224288197</v>
      </c>
      <c r="H479" s="41">
        <f t="shared" si="92"/>
        <v>1.0883767652238826E-3</v>
      </c>
      <c r="I479" s="49">
        <f t="shared" si="93"/>
        <v>0.41108815374946778</v>
      </c>
      <c r="J479" s="45">
        <f t="shared" si="94"/>
        <v>0.41217653051469166</v>
      </c>
      <c r="K479" s="42">
        <f t="shared" si="95"/>
        <v>623.43830144445747</v>
      </c>
      <c r="L479" s="42">
        <f t="shared" si="96"/>
        <v>1933.8439943107569</v>
      </c>
      <c r="M479" s="42">
        <f t="shared" si="97"/>
        <v>2557.2822957552144</v>
      </c>
      <c r="N479" s="42">
        <f t="shared" si="98"/>
        <v>623.93024774233857</v>
      </c>
      <c r="O479" s="42">
        <f t="shared" si="99"/>
        <v>2119.6558398055167</v>
      </c>
      <c r="P479" s="42">
        <f t="shared" si="100"/>
        <v>2743.5860875478552</v>
      </c>
      <c r="Q479" s="39">
        <f t="shared" si="101"/>
        <v>1.8223041425241711</v>
      </c>
      <c r="R479" s="39">
        <f t="shared" si="102"/>
        <v>5.0321621498838809</v>
      </c>
      <c r="S479" s="39">
        <f t="shared" si="103"/>
        <v>6.8544662924080519</v>
      </c>
    </row>
    <row r="480" spans="6:19">
      <c r="F480" s="47">
        <v>453</v>
      </c>
      <c r="G480" s="42">
        <f t="shared" si="91"/>
        <v>148.15340707718758</v>
      </c>
      <c r="H480" s="41">
        <f t="shared" si="92"/>
        <v>1.0884662931270703E-3</v>
      </c>
      <c r="I480" s="49">
        <f t="shared" si="93"/>
        <v>0.41023160092906852</v>
      </c>
      <c r="J480" s="45">
        <f t="shared" si="94"/>
        <v>0.41132006722219561</v>
      </c>
      <c r="K480" s="42">
        <f t="shared" si="95"/>
        <v>623.78922688823332</v>
      </c>
      <c r="L480" s="42">
        <f t="shared" si="96"/>
        <v>1933.5683509304299</v>
      </c>
      <c r="M480" s="42">
        <f t="shared" si="97"/>
        <v>2557.3575778186632</v>
      </c>
      <c r="N480" s="42">
        <f t="shared" si="98"/>
        <v>624.28230211901985</v>
      </c>
      <c r="O480" s="42">
        <f t="shared" si="99"/>
        <v>2119.4032661512983</v>
      </c>
      <c r="P480" s="42">
        <f t="shared" si="100"/>
        <v>2743.6855682703181</v>
      </c>
      <c r="Q480" s="39">
        <f t="shared" si="101"/>
        <v>1.8231372712197578</v>
      </c>
      <c r="R480" s="39">
        <f t="shared" si="102"/>
        <v>5.0305877560537011</v>
      </c>
      <c r="S480" s="39">
        <f t="shared" si="103"/>
        <v>6.8537250272734589</v>
      </c>
    </row>
    <row r="481" spans="6:19">
      <c r="F481" s="37">
        <v>454</v>
      </c>
      <c r="G481" s="42">
        <f t="shared" si="91"/>
        <v>148.23488748998784</v>
      </c>
      <c r="H481" s="41">
        <f t="shared" si="92"/>
        <v>1.0885557110979511E-3</v>
      </c>
      <c r="I481" s="49">
        <f t="shared" si="93"/>
        <v>0.40937869012287104</v>
      </c>
      <c r="J481" s="45">
        <f t="shared" si="94"/>
        <v>0.41046724583396899</v>
      </c>
      <c r="K481" s="42">
        <f t="shared" si="95"/>
        <v>624.13954692097684</v>
      </c>
      <c r="L481" s="42">
        <f t="shared" si="96"/>
        <v>1933.2931334285345</v>
      </c>
      <c r="M481" s="42">
        <f t="shared" si="97"/>
        <v>2557.4326803495114</v>
      </c>
      <c r="N481" s="42">
        <f t="shared" si="98"/>
        <v>624.63375121381534</v>
      </c>
      <c r="O481" s="42">
        <f t="shared" si="99"/>
        <v>2119.1510587443181</v>
      </c>
      <c r="P481" s="42">
        <f t="shared" si="100"/>
        <v>2743.7848099581333</v>
      </c>
      <c r="Q481" s="39">
        <f t="shared" si="101"/>
        <v>1.8239688018981433</v>
      </c>
      <c r="R481" s="39">
        <f t="shared" si="102"/>
        <v>5.0290165647672431</v>
      </c>
      <c r="S481" s="39">
        <f t="shared" si="103"/>
        <v>6.8529853666653864</v>
      </c>
    </row>
    <row r="482" spans="6:19">
      <c r="F482" s="47">
        <v>455</v>
      </c>
      <c r="G482" s="42">
        <f t="shared" si="91"/>
        <v>148.31622406123932</v>
      </c>
      <c r="H482" s="41">
        <f t="shared" si="92"/>
        <v>1.0886450195401187E-3</v>
      </c>
      <c r="I482" s="49">
        <f t="shared" si="93"/>
        <v>0.40852939786385956</v>
      </c>
      <c r="J482" s="45">
        <f t="shared" si="94"/>
        <v>0.4096180428833997</v>
      </c>
      <c r="K482" s="42">
        <f t="shared" si="95"/>
        <v>624.48926396929164</v>
      </c>
      <c r="L482" s="42">
        <f t="shared" si="96"/>
        <v>1933.0183401259283</v>
      </c>
      <c r="M482" s="42">
        <f t="shared" si="97"/>
        <v>2557.5076040952199</v>
      </c>
      <c r="N482" s="42">
        <f t="shared" si="98"/>
        <v>624.98459745318235</v>
      </c>
      <c r="O482" s="42">
        <f t="shared" si="99"/>
        <v>2118.899216153985</v>
      </c>
      <c r="P482" s="42">
        <f t="shared" si="100"/>
        <v>2743.8838136071672</v>
      </c>
      <c r="Q482" s="39">
        <f t="shared" si="101"/>
        <v>1.8247987412196554</v>
      </c>
      <c r="R482" s="39">
        <f t="shared" si="102"/>
        <v>5.0274485622398508</v>
      </c>
      <c r="S482" s="39">
        <f t="shared" si="103"/>
        <v>6.8522473034595066</v>
      </c>
    </row>
    <row r="483" spans="6:19">
      <c r="F483" s="47">
        <v>456</v>
      </c>
      <c r="G483" s="42">
        <f t="shared" si="91"/>
        <v>148.39741736729036</v>
      </c>
      <c r="H483" s="41">
        <f t="shared" si="92"/>
        <v>1.0887342188548178E-3</v>
      </c>
      <c r="I483" s="49">
        <f t="shared" si="93"/>
        <v>0.4076837008874209</v>
      </c>
      <c r="J483" s="45">
        <f t="shared" si="94"/>
        <v>0.4087724351062757</v>
      </c>
      <c r="K483" s="42">
        <f t="shared" si="95"/>
        <v>624.83838044470588</v>
      </c>
      <c r="L483" s="42">
        <f t="shared" si="96"/>
        <v>1932.7439693538158</v>
      </c>
      <c r="M483" s="42">
        <f t="shared" si="97"/>
        <v>2557.5823497985216</v>
      </c>
      <c r="N483" s="42">
        <f t="shared" si="98"/>
        <v>625.33484324850372</v>
      </c>
      <c r="O483" s="42">
        <f t="shared" si="99"/>
        <v>2118.64773695848</v>
      </c>
      <c r="P483" s="42">
        <f t="shared" si="100"/>
        <v>2743.9825802069836</v>
      </c>
      <c r="Q483" s="39">
        <f t="shared" si="101"/>
        <v>1.825627095802226</v>
      </c>
      <c r="R483" s="39">
        <f t="shared" si="102"/>
        <v>5.0258837347765333</v>
      </c>
      <c r="S483" s="39">
        <f t="shared" si="103"/>
        <v>6.8515108305787598</v>
      </c>
    </row>
    <row r="484" spans="6:19">
      <c r="F484" s="37">
        <v>457</v>
      </c>
      <c r="G484" s="42">
        <f t="shared" si="91"/>
        <v>148.47846798090899</v>
      </c>
      <c r="H484" s="41">
        <f t="shared" si="92"/>
        <v>1.0888233094409601E-3</v>
      </c>
      <c r="I484" s="49">
        <f t="shared" si="93"/>
        <v>0.40684157612915589</v>
      </c>
      <c r="J484" s="45">
        <f t="shared" si="94"/>
        <v>0.40793039943859682</v>
      </c>
      <c r="K484" s="42">
        <f t="shared" si="95"/>
        <v>625.18689874378379</v>
      </c>
      <c r="L484" s="42">
        <f t="shared" si="96"/>
        <v>1932.4700194536731</v>
      </c>
      <c r="M484" s="42">
        <f t="shared" si="97"/>
        <v>2557.6569181974569</v>
      </c>
      <c r="N484" s="42">
        <f t="shared" si="98"/>
        <v>625.68449099619841</v>
      </c>
      <c r="O484" s="42">
        <f t="shared" si="99"/>
        <v>2118.3966197446971</v>
      </c>
      <c r="P484" s="42">
        <f t="shared" si="100"/>
        <v>2744.0811107408954</v>
      </c>
      <c r="Q484" s="39">
        <f t="shared" si="101"/>
        <v>1.8264538722217218</v>
      </c>
      <c r="R484" s="39">
        <f t="shared" si="102"/>
        <v>5.0243220687711911</v>
      </c>
      <c r="S484" s="39">
        <f t="shared" si="103"/>
        <v>6.8507759409929134</v>
      </c>
    </row>
    <row r="485" spans="6:19">
      <c r="F485" s="47">
        <v>458</v>
      </c>
      <c r="G485" s="42">
        <f t="shared" si="91"/>
        <v>148.55937647131663</v>
      </c>
      <c r="H485" s="41">
        <f t="shared" si="92"/>
        <v>1.0889122916951488E-3</v>
      </c>
      <c r="I485" s="49">
        <f t="shared" si="93"/>
        <v>0.4060030007227271</v>
      </c>
      <c r="J485" s="45">
        <f t="shared" si="94"/>
        <v>0.40709191301442227</v>
      </c>
      <c r="K485" s="42">
        <f t="shared" si="95"/>
        <v>625.53482124826974</v>
      </c>
      <c r="L485" s="42">
        <f t="shared" si="96"/>
        <v>1932.1964887771549</v>
      </c>
      <c r="M485" s="42">
        <f t="shared" si="97"/>
        <v>2557.7313100254246</v>
      </c>
      <c r="N485" s="42">
        <f t="shared" si="98"/>
        <v>626.03354307786606</v>
      </c>
      <c r="O485" s="42">
        <f t="shared" si="99"/>
        <v>2118.1458631081641</v>
      </c>
      <c r="P485" s="42">
        <f t="shared" si="100"/>
        <v>2744.1794061860301</v>
      </c>
      <c r="Q485" s="39">
        <f t="shared" si="101"/>
        <v>1.8272790770123484</v>
      </c>
      <c r="R485" s="39">
        <f t="shared" si="102"/>
        <v>5.022763550705843</v>
      </c>
      <c r="S485" s="39">
        <f t="shared" si="103"/>
        <v>6.8500426277181914</v>
      </c>
    </row>
    <row r="486" spans="6:19">
      <c r="F486" s="37">
        <v>459</v>
      </c>
      <c r="G486" s="42">
        <f t="shared" si="91"/>
        <v>148.64014340421494</v>
      </c>
      <c r="H486" s="41">
        <f t="shared" si="92"/>
        <v>1.0890011660116901E-3</v>
      </c>
      <c r="I486" s="49">
        <f t="shared" si="93"/>
        <v>0.40516795199772621</v>
      </c>
      <c r="J486" s="45">
        <f t="shared" si="94"/>
        <v>0.40625695316373789</v>
      </c>
      <c r="K486" s="42">
        <f t="shared" si="95"/>
        <v>625.88215032519975</v>
      </c>
      <c r="L486" s="42">
        <f t="shared" si="96"/>
        <v>1931.9233756860076</v>
      </c>
      <c r="M486" s="42">
        <f t="shared" si="97"/>
        <v>2557.8055260112073</v>
      </c>
      <c r="N486" s="42">
        <f t="shared" si="98"/>
        <v>626.3820018603991</v>
      </c>
      <c r="O486" s="42">
        <f t="shared" si="99"/>
        <v>2117.895465652964</v>
      </c>
      <c r="P486" s="42">
        <f t="shared" si="100"/>
        <v>2744.2774675133633</v>
      </c>
      <c r="Q486" s="39">
        <f t="shared" si="101"/>
        <v>1.8281027166669672</v>
      </c>
      <c r="R486" s="39">
        <f t="shared" si="102"/>
        <v>5.0212081671498527</v>
      </c>
      <c r="S486" s="39">
        <f t="shared" si="103"/>
        <v>6.8493108838168197</v>
      </c>
    </row>
    <row r="487" spans="6:19">
      <c r="F487" s="47">
        <v>460</v>
      </c>
      <c r="G487" s="42">
        <f t="shared" ref="G487:G532" si="104">Tsat_p(F487/100)</f>
        <v>148.72076934181791</v>
      </c>
      <c r="H487" s="41">
        <f t="shared" ref="H487:H532" si="105">vL_p(F487/100)</f>
        <v>1.0890899327826175E-3</v>
      </c>
      <c r="I487" s="49">
        <f t="shared" ref="I487:I532" si="106">+J487-H487</f>
        <v>0.40433640747757515</v>
      </c>
      <c r="J487" s="45">
        <f t="shared" ref="J487:J532" si="107">vV_p(F487/100)</f>
        <v>0.40542549741035777</v>
      </c>
      <c r="K487" s="42">
        <f t="shared" ref="K487:K532" si="108">uL_p(F487/100)</f>
        <v>626.22888832703438</v>
      </c>
      <c r="L487" s="42">
        <f t="shared" ref="L487:L532" si="109">+M487-K487</f>
        <v>1931.6506785519896</v>
      </c>
      <c r="M487" s="42">
        <f t="shared" ref="M487:M532" si="110">uV_p(F487/100)</f>
        <v>2557.879566879024</v>
      </c>
      <c r="N487" s="42">
        <f t="shared" ref="N487:N532" si="111">hL_p(F487/100)</f>
        <v>626.72986969611429</v>
      </c>
      <c r="O487" s="42">
        <f t="shared" ref="O487:O532" si="112">P487-N487</f>
        <v>2117.6454259916741</v>
      </c>
      <c r="P487" s="42">
        <f t="shared" ref="P487:P532" si="113">hV_p(F487/100)</f>
        <v>2744.3752956877884</v>
      </c>
      <c r="Q487" s="39">
        <f t="shared" ref="Q487:Q532" si="114">sL_p(F487/100)</f>
        <v>1.8289247976374827</v>
      </c>
      <c r="R487" s="39">
        <f t="shared" ref="R487:R532" si="115">S487-Q487</f>
        <v>5.0196559047591851</v>
      </c>
      <c r="S487" s="39">
        <f t="shared" ref="S487:S532" si="116">sV_p(F487/100)</f>
        <v>6.8485807023966681</v>
      </c>
    </row>
    <row r="488" spans="6:19">
      <c r="F488" s="47">
        <v>461</v>
      </c>
      <c r="G488" s="42">
        <f t="shared" si="104"/>
        <v>148.80125484287731</v>
      </c>
      <c r="H488" s="41">
        <f t="shared" si="105"/>
        <v>1.0891785923977065E-3</v>
      </c>
      <c r="I488" s="49">
        <f t="shared" si="106"/>
        <v>0.40350834487744797</v>
      </c>
      <c r="J488" s="45">
        <f t="shared" si="107"/>
        <v>0.40459752346984568</v>
      </c>
      <c r="K488" s="42">
        <f t="shared" si="108"/>
        <v>626.57503759176473</v>
      </c>
      <c r="L488" s="42">
        <f t="shared" si="109"/>
        <v>1931.3783957567939</v>
      </c>
      <c r="M488" s="42">
        <f t="shared" si="110"/>
        <v>2557.9534333485585</v>
      </c>
      <c r="N488" s="42">
        <f t="shared" si="111"/>
        <v>627.07714892286015</v>
      </c>
      <c r="O488" s="42">
        <f t="shared" si="112"/>
        <v>2117.3957427452974</v>
      </c>
      <c r="P488" s="42">
        <f t="shared" si="113"/>
        <v>2744.4728916681574</v>
      </c>
      <c r="Q488" s="39">
        <f t="shared" si="114"/>
        <v>1.8297453263351426</v>
      </c>
      <c r="R488" s="39">
        <f t="shared" si="115"/>
        <v>5.0181067502756775</v>
      </c>
      <c r="S488" s="39">
        <f t="shared" si="116"/>
        <v>6.8478520766108204</v>
      </c>
    </row>
    <row r="489" spans="6:19">
      <c r="F489" s="37">
        <v>462</v>
      </c>
      <c r="G489" s="42">
        <f t="shared" si="104"/>
        <v>148.88160046271503</v>
      </c>
      <c r="H489" s="41">
        <f t="shared" si="105"/>
        <v>1.0892671452444914E-3</v>
      </c>
      <c r="I489" s="49">
        <f t="shared" si="106"/>
        <v>0.40268374210222702</v>
      </c>
      <c r="J489" s="45">
        <f t="shared" si="107"/>
        <v>0.4037730092474715</v>
      </c>
      <c r="K489" s="42">
        <f t="shared" si="108"/>
        <v>626.92060044304992</v>
      </c>
      <c r="L489" s="42">
        <f t="shared" si="109"/>
        <v>1931.1065256919514</v>
      </c>
      <c r="M489" s="42">
        <f t="shared" si="110"/>
        <v>2558.0271261350013</v>
      </c>
      <c r="N489" s="42">
        <f t="shared" si="111"/>
        <v>627.42384186415291</v>
      </c>
      <c r="O489" s="42">
        <f t="shared" si="112"/>
        <v>2117.1464145431801</v>
      </c>
      <c r="P489" s="42">
        <f t="shared" si="113"/>
        <v>2744.5702564073331</v>
      </c>
      <c r="Q489" s="39">
        <f t="shared" si="114"/>
        <v>1.8305643091309278</v>
      </c>
      <c r="R489" s="39">
        <f t="shared" si="115"/>
        <v>5.0165606905262576</v>
      </c>
      <c r="S489" s="39">
        <f t="shared" si="116"/>
        <v>6.8471249996571855</v>
      </c>
    </row>
    <row r="490" spans="6:19">
      <c r="F490" s="47">
        <v>463</v>
      </c>
      <c r="G490" s="42">
        <f t="shared" si="104"/>
        <v>148.96180675324882</v>
      </c>
      <c r="H490" s="41">
        <f t="shared" si="105"/>
        <v>1.089355591708285E-3</v>
      </c>
      <c r="I490" s="49">
        <f t="shared" si="106"/>
        <v>0.40186257724447799</v>
      </c>
      <c r="J490" s="45">
        <f t="shared" si="107"/>
        <v>0.4029519328361863</v>
      </c>
      <c r="K490" s="42">
        <f t="shared" si="108"/>
        <v>627.26557919032325</v>
      </c>
      <c r="L490" s="42">
        <f t="shared" si="109"/>
        <v>1930.8350667587604</v>
      </c>
      <c r="M490" s="42">
        <f t="shared" si="110"/>
        <v>2558.1006459490836</v>
      </c>
      <c r="N490" s="42">
        <f t="shared" si="111"/>
        <v>627.7699508292842</v>
      </c>
      <c r="O490" s="42">
        <f t="shared" si="112"/>
        <v>2116.8974400229545</v>
      </c>
      <c r="P490" s="42">
        <f t="shared" si="113"/>
        <v>2744.6673908522384</v>
      </c>
      <c r="Q490" s="39">
        <f t="shared" si="114"/>
        <v>1.831381752355862</v>
      </c>
      <c r="R490" s="39">
        <f t="shared" si="115"/>
        <v>5.0150177124222495</v>
      </c>
      <c r="S490" s="39">
        <f t="shared" si="116"/>
        <v>6.8463994647781119</v>
      </c>
    </row>
    <row r="491" spans="6:19">
      <c r="F491" s="37">
        <v>464</v>
      </c>
      <c r="G491" s="42">
        <f t="shared" si="104"/>
        <v>149.04187426302286</v>
      </c>
      <c r="H491" s="41">
        <f t="shared" si="105"/>
        <v>1.0894439321721978E-3</v>
      </c>
      <c r="I491" s="49">
        <f t="shared" si="106"/>
        <v>0.40104482858245666</v>
      </c>
      <c r="J491" s="45">
        <f t="shared" si="107"/>
        <v>0.40213427251462885</v>
      </c>
      <c r="K491" s="42">
        <f t="shared" si="108"/>
        <v>627.60997612891845</v>
      </c>
      <c r="L491" s="42">
        <f t="shared" si="109"/>
        <v>1930.5640173682045</v>
      </c>
      <c r="M491" s="42">
        <f t="shared" si="110"/>
        <v>2558.1739934971229</v>
      </c>
      <c r="N491" s="42">
        <f t="shared" si="111"/>
        <v>628.11547811344633</v>
      </c>
      <c r="O491" s="42">
        <f t="shared" si="112"/>
        <v>2116.6488178304644</v>
      </c>
      <c r="P491" s="42">
        <f t="shared" si="113"/>
        <v>2744.7642959439108</v>
      </c>
      <c r="Q491" s="39">
        <f t="shared" si="114"/>
        <v>1.832197662301366</v>
      </c>
      <c r="R491" s="39">
        <f t="shared" si="115"/>
        <v>5.0134778029586418</v>
      </c>
      <c r="S491" s="39">
        <f t="shared" si="116"/>
        <v>6.8456754652600083</v>
      </c>
    </row>
    <row r="492" spans="6:19">
      <c r="F492" s="47">
        <v>465</v>
      </c>
      <c r="G492" s="42">
        <f t="shared" si="104"/>
        <v>149.1218035372342</v>
      </c>
      <c r="H492" s="41">
        <f t="shared" si="105"/>
        <v>1.089532167017153E-3</v>
      </c>
      <c r="I492" s="49">
        <f t="shared" si="106"/>
        <v>0.4002304745781371</v>
      </c>
      <c r="J492" s="45">
        <f t="shared" si="107"/>
        <v>0.40132000674515422</v>
      </c>
      <c r="K492" s="42">
        <f t="shared" si="108"/>
        <v>627.95379354018121</v>
      </c>
      <c r="L492" s="42">
        <f t="shared" si="109"/>
        <v>1930.2933759408688</v>
      </c>
      <c r="M492" s="42">
        <f t="shared" si="110"/>
        <v>2558.2471694810502</v>
      </c>
      <c r="N492" s="42">
        <f t="shared" si="111"/>
        <v>628.46042599784414</v>
      </c>
      <c r="O492" s="42">
        <f t="shared" si="112"/>
        <v>2116.4005466197027</v>
      </c>
      <c r="P492" s="42">
        <f t="shared" si="113"/>
        <v>2744.8609726175468</v>
      </c>
      <c r="Q492" s="39">
        <f t="shared" si="114"/>
        <v>1.8330120452195815</v>
      </c>
      <c r="R492" s="39">
        <f t="shared" si="115"/>
        <v>5.0119409492133666</v>
      </c>
      <c r="S492" s="39">
        <f t="shared" si="116"/>
        <v>6.8449529944329486</v>
      </c>
    </row>
    <row r="493" spans="6:19">
      <c r="F493" s="37">
        <v>466</v>
      </c>
      <c r="G493" s="42">
        <f t="shared" si="104"/>
        <v>149.20159511776097</v>
      </c>
      <c r="H493" s="41">
        <f t="shared" si="105"/>
        <v>1.0896202966218999E-3</v>
      </c>
      <c r="I493" s="49">
        <f t="shared" si="106"/>
        <v>0.39941949387526771</v>
      </c>
      <c r="J493" s="45">
        <f t="shared" si="107"/>
        <v>0.40050911417188961</v>
      </c>
      <c r="K493" s="42">
        <f t="shared" si="108"/>
        <v>628.29703369158813</v>
      </c>
      <c r="L493" s="42">
        <f t="shared" si="109"/>
        <v>1930.0231409068647</v>
      </c>
      <c r="M493" s="42">
        <f t="shared" si="110"/>
        <v>2558.3201745984529</v>
      </c>
      <c r="N493" s="42">
        <f t="shared" si="111"/>
        <v>628.80479674981393</v>
      </c>
      <c r="O493" s="42">
        <f t="shared" si="112"/>
        <v>2116.1526250527395</v>
      </c>
      <c r="P493" s="42">
        <f t="shared" si="113"/>
        <v>2744.9574218025532</v>
      </c>
      <c r="Q493" s="39">
        <f t="shared" si="114"/>
        <v>1.833824907323707</v>
      </c>
      <c r="R493" s="39">
        <f t="shared" si="115"/>
        <v>5.0104071383465998</v>
      </c>
      <c r="S493" s="39">
        <f t="shared" si="116"/>
        <v>6.8442320456703065</v>
      </c>
    </row>
    <row r="494" spans="6:19">
      <c r="F494" s="47">
        <v>467</v>
      </c>
      <c r="G494" s="42">
        <f t="shared" si="104"/>
        <v>149.28124954318832</v>
      </c>
      <c r="H494" s="41">
        <f t="shared" si="105"/>
        <v>1.0897083213630399E-3</v>
      </c>
      <c r="I494" s="49">
        <f t="shared" si="106"/>
        <v>0.39861186529744835</v>
      </c>
      <c r="J494" s="45">
        <f t="shared" si="107"/>
        <v>0.39970157361881137</v>
      </c>
      <c r="K494" s="42">
        <f t="shared" si="108"/>
        <v>628.6396988368532</v>
      </c>
      <c r="L494" s="42">
        <f t="shared" si="109"/>
        <v>1929.7533107057548</v>
      </c>
      <c r="M494" s="42">
        <f t="shared" si="110"/>
        <v>2558.3930095426081</v>
      </c>
      <c r="N494" s="42">
        <f t="shared" si="111"/>
        <v>629.14859262292987</v>
      </c>
      <c r="O494" s="42">
        <f t="shared" si="112"/>
        <v>2115.9050517996629</v>
      </c>
      <c r="P494" s="42">
        <f t="shared" si="113"/>
        <v>2745.0536444225927</v>
      </c>
      <c r="Q494" s="39">
        <f t="shared" si="114"/>
        <v>1.8346362547883066</v>
      </c>
      <c r="R494" s="39">
        <f t="shared" si="115"/>
        <v>5.0088763576000623</v>
      </c>
      <c r="S494" s="39">
        <f t="shared" si="116"/>
        <v>6.8435126123883689</v>
      </c>
    </row>
    <row r="495" spans="6:19">
      <c r="F495" s="37">
        <v>468</v>
      </c>
      <c r="G495" s="42">
        <f t="shared" si="104"/>
        <v>149.36076734883716</v>
      </c>
      <c r="H495" s="41">
        <f t="shared" si="105"/>
        <v>1.0897962416150341E-3</v>
      </c>
      <c r="I495" s="49">
        <f t="shared" si="106"/>
        <v>0.39780756784623628</v>
      </c>
      <c r="J495" s="45">
        <f t="shared" si="107"/>
        <v>0.39889736408785131</v>
      </c>
      <c r="K495" s="42">
        <f t="shared" si="108"/>
        <v>628.98179121604926</v>
      </c>
      <c r="L495" s="42">
        <f t="shared" si="109"/>
        <v>1929.4838837864659</v>
      </c>
      <c r="M495" s="42">
        <f t="shared" si="110"/>
        <v>2558.4656750025151</v>
      </c>
      <c r="N495" s="42">
        <f t="shared" si="111"/>
        <v>629.49181585712506</v>
      </c>
      <c r="O495" s="42">
        <f t="shared" si="112"/>
        <v>2115.6578255385043</v>
      </c>
      <c r="P495" s="42">
        <f t="shared" si="113"/>
        <v>2745.1496413956293</v>
      </c>
      <c r="Q495" s="39">
        <f t="shared" si="114"/>
        <v>1.8354460937496531</v>
      </c>
      <c r="R495" s="39">
        <f t="shared" si="115"/>
        <v>5.0073485942963156</v>
      </c>
      <c r="S495" s="39">
        <f t="shared" si="116"/>
        <v>6.8427946880459682</v>
      </c>
    </row>
    <row r="496" spans="6:19">
      <c r="F496" s="47">
        <v>469</v>
      </c>
      <c r="G496" s="42">
        <f t="shared" si="104"/>
        <v>149.44014906679132</v>
      </c>
      <c r="H496" s="41">
        <f t="shared" si="105"/>
        <v>1.0898840577502269E-3</v>
      </c>
      <c r="I496" s="49">
        <f t="shared" si="106"/>
        <v>0.39700658069927519</v>
      </c>
      <c r="J496" s="45">
        <f t="shared" si="107"/>
        <v>0.39809646475702543</v>
      </c>
      <c r="K496" s="42">
        <f t="shared" si="108"/>
        <v>629.32331305572075</v>
      </c>
      <c r="L496" s="42">
        <f t="shared" si="109"/>
        <v>1929.2148586072205</v>
      </c>
      <c r="M496" s="42">
        <f t="shared" si="110"/>
        <v>2558.5381716629413</v>
      </c>
      <c r="N496" s="42">
        <f t="shared" si="111"/>
        <v>629.83446867880559</v>
      </c>
      <c r="O496" s="42">
        <f t="shared" si="112"/>
        <v>2115.4109449551811</v>
      </c>
      <c r="P496" s="42">
        <f t="shared" si="113"/>
        <v>2745.2454136339866</v>
      </c>
      <c r="Q496" s="39">
        <f t="shared" si="114"/>
        <v>1.8362544303060497</v>
      </c>
      <c r="R496" s="39">
        <f t="shared" si="115"/>
        <v>5.0058238358380907</v>
      </c>
      <c r="S496" s="39">
        <f t="shared" si="116"/>
        <v>6.8420782661441404</v>
      </c>
    </row>
    <row r="497" spans="6:19">
      <c r="F497" s="37">
        <v>470</v>
      </c>
      <c r="G497" s="42">
        <f t="shared" si="104"/>
        <v>149.51939522592158</v>
      </c>
      <c r="H497" s="41">
        <f t="shared" si="105"/>
        <v>1.0899717701388584E-3</v>
      </c>
      <c r="I497" s="49">
        <f t="shared" si="106"/>
        <v>0.39620888320844327</v>
      </c>
      <c r="J497" s="45">
        <f t="shared" si="107"/>
        <v>0.39729885497858214</v>
      </c>
      <c r="K497" s="42">
        <f t="shared" si="108"/>
        <v>629.66426656898227</v>
      </c>
      <c r="L497" s="42">
        <f t="shared" si="109"/>
        <v>1928.9462336354632</v>
      </c>
      <c r="M497" s="42">
        <f t="shared" si="110"/>
        <v>2558.6105002044455</v>
      </c>
      <c r="N497" s="42">
        <f t="shared" si="111"/>
        <v>630.1765533009476</v>
      </c>
      <c r="O497" s="42">
        <f t="shared" si="112"/>
        <v>2115.164408743432</v>
      </c>
      <c r="P497" s="42">
        <f t="shared" si="113"/>
        <v>2745.3409620443795</v>
      </c>
      <c r="Q497" s="39">
        <f t="shared" si="114"/>
        <v>1.8370612705181162</v>
      </c>
      <c r="R497" s="39">
        <f t="shared" si="115"/>
        <v>5.0043020697076148</v>
      </c>
      <c r="S497" s="39">
        <f t="shared" si="116"/>
        <v>6.8413633402257314</v>
      </c>
    </row>
    <row r="498" spans="6:19">
      <c r="F498" s="47">
        <v>471</v>
      </c>
      <c r="G498" s="42">
        <f t="shared" si="104"/>
        <v>149.59850635191356</v>
      </c>
      <c r="H498" s="41">
        <f t="shared" si="105"/>
        <v>1.0900593791490817E-3</v>
      </c>
      <c r="I498" s="49">
        <f t="shared" si="106"/>
        <v>0.3954144548980299</v>
      </c>
      <c r="J498" s="45">
        <f t="shared" si="107"/>
        <v>0.39650451427717898</v>
      </c>
      <c r="K498" s="42">
        <f t="shared" si="108"/>
        <v>630.00465395564004</v>
      </c>
      <c r="L498" s="42">
        <f t="shared" si="109"/>
        <v>1928.6780073477757</v>
      </c>
      <c r="M498" s="42">
        <f t="shared" si="110"/>
        <v>2558.6826613034159</v>
      </c>
      <c r="N498" s="42">
        <f t="shared" si="111"/>
        <v>630.51807192321917</v>
      </c>
      <c r="O498" s="42">
        <f t="shared" si="112"/>
        <v>2114.9182156047482</v>
      </c>
      <c r="P498" s="42">
        <f t="shared" si="113"/>
        <v>2745.4362875279671</v>
      </c>
      <c r="Q498" s="39">
        <f t="shared" si="114"/>
        <v>1.8378666204091312</v>
      </c>
      <c r="R498" s="39">
        <f t="shared" si="115"/>
        <v>5.0027832834659174</v>
      </c>
      <c r="S498" s="39">
        <f t="shared" si="116"/>
        <v>6.8406499038750486</v>
      </c>
    </row>
    <row r="499" spans="6:19">
      <c r="F499" s="37">
        <v>472</v>
      </c>
      <c r="G499" s="42">
        <f t="shared" si="104"/>
        <v>149.67748296729405</v>
      </c>
      <c r="H499" s="41">
        <f t="shared" si="105"/>
        <v>1.0901468851469791E-3</v>
      </c>
      <c r="I499" s="49">
        <f t="shared" si="106"/>
        <v>0.39462327546293424</v>
      </c>
      <c r="J499" s="45">
        <f t="shared" si="107"/>
        <v>0.39571342234808121</v>
      </c>
      <c r="K499" s="42">
        <f t="shared" si="108"/>
        <v>630.34447740229507</v>
      </c>
      <c r="L499" s="42">
        <f t="shared" si="109"/>
        <v>1928.4101782298139</v>
      </c>
      <c r="M499" s="42">
        <f t="shared" si="110"/>
        <v>2558.754655632109</v>
      </c>
      <c r="N499" s="42">
        <f t="shared" si="111"/>
        <v>630.85902673208443</v>
      </c>
      <c r="O499" s="42">
        <f t="shared" si="112"/>
        <v>2114.6723642483194</v>
      </c>
      <c r="P499" s="42">
        <f t="shared" si="113"/>
        <v>2745.5313909804036</v>
      </c>
      <c r="Q499" s="39">
        <f t="shared" si="114"/>
        <v>1.8386704859653282</v>
      </c>
      <c r="R499" s="39">
        <f t="shared" si="115"/>
        <v>5.0012674647521953</v>
      </c>
      <c r="S499" s="39">
        <f t="shared" si="116"/>
        <v>6.8399379507175233</v>
      </c>
    </row>
    <row r="500" spans="6:19">
      <c r="F500" s="47">
        <v>473</v>
      </c>
      <c r="G500" s="42">
        <f t="shared" si="104"/>
        <v>149.75632559145583</v>
      </c>
      <c r="H500" s="41">
        <f t="shared" si="105"/>
        <v>1.09023428849658E-3</v>
      </c>
      <c r="I500" s="49">
        <f t="shared" si="106"/>
        <v>0.39383532476688443</v>
      </c>
      <c r="J500" s="45">
        <f t="shared" si="107"/>
        <v>0.39492555905538101</v>
      </c>
      <c r="K500" s="42">
        <f t="shared" si="108"/>
        <v>630.68373908245292</v>
      </c>
      <c r="L500" s="42">
        <f t="shared" si="109"/>
        <v>1928.1427447762262</v>
      </c>
      <c r="M500" s="42">
        <f t="shared" si="110"/>
        <v>2558.8264838586792</v>
      </c>
      <c r="N500" s="42">
        <f t="shared" si="111"/>
        <v>631.19941990091195</v>
      </c>
      <c r="O500" s="42">
        <f t="shared" si="112"/>
        <v>2114.4268533909626</v>
      </c>
      <c r="P500" s="42">
        <f t="shared" si="113"/>
        <v>2745.6262732918744</v>
      </c>
      <c r="Q500" s="39">
        <f t="shared" si="114"/>
        <v>1.8394728731362091</v>
      </c>
      <c r="R500" s="39">
        <f t="shared" si="115"/>
        <v>4.9997546012831275</v>
      </c>
      <c r="S500" s="39">
        <f t="shared" si="116"/>
        <v>6.8392274744193369</v>
      </c>
    </row>
    <row r="501" spans="6:19">
      <c r="F501" s="37">
        <v>474</v>
      </c>
      <c r="G501" s="42">
        <f t="shared" si="104"/>
        <v>149.83503474068334</v>
      </c>
      <c r="H501" s="41">
        <f t="shared" si="105"/>
        <v>1.0903215895598734E-3</v>
      </c>
      <c r="I501" s="49">
        <f t="shared" si="106"/>
        <v>0.39305058284068051</v>
      </c>
      <c r="J501" s="45">
        <f t="shared" si="107"/>
        <v>0.39414090443024036</v>
      </c>
      <c r="K501" s="42">
        <f t="shared" si="108"/>
        <v>631.0224411566287</v>
      </c>
      <c r="L501" s="42">
        <f t="shared" si="109"/>
        <v>1927.8757054905841</v>
      </c>
      <c r="M501" s="42">
        <f t="shared" si="110"/>
        <v>2558.8981466472128</v>
      </c>
      <c r="N501" s="42">
        <f t="shared" si="111"/>
        <v>631.53925359008008</v>
      </c>
      <c r="O501" s="42">
        <f t="shared" si="112"/>
        <v>2114.1816817570666</v>
      </c>
      <c r="P501" s="42">
        <f t="shared" si="113"/>
        <v>2745.7209353471467</v>
      </c>
      <c r="Q501" s="39">
        <f t="shared" si="114"/>
        <v>1.8402737878348416</v>
      </c>
      <c r="R501" s="39">
        <f t="shared" si="115"/>
        <v>4.9982446808522569</v>
      </c>
      <c r="S501" s="39">
        <f t="shared" si="116"/>
        <v>6.8385184686870986</v>
      </c>
    </row>
    <row r="502" spans="6:19">
      <c r="F502" s="47">
        <v>475</v>
      </c>
      <c r="G502" s="42">
        <f t="shared" si="104"/>
        <v>149.91361092817692</v>
      </c>
      <c r="H502" s="41">
        <f t="shared" si="105"/>
        <v>1.090408788696824E-3</v>
      </c>
      <c r="I502" s="49">
        <f t="shared" si="106"/>
        <v>0.39226902988045792</v>
      </c>
      <c r="J502" s="45">
        <f t="shared" si="107"/>
        <v>0.39335943866915474</v>
      </c>
      <c r="K502" s="42">
        <f t="shared" si="108"/>
        <v>631.36058577244512</v>
      </c>
      <c r="L502" s="42">
        <f t="shared" si="109"/>
        <v>1927.6090588853144</v>
      </c>
      <c r="M502" s="42">
        <f t="shared" si="110"/>
        <v>2558.9696446577595</v>
      </c>
      <c r="N502" s="42">
        <f t="shared" si="111"/>
        <v>631.87852994707612</v>
      </c>
      <c r="O502" s="42">
        <f t="shared" si="112"/>
        <v>2113.9368480785315</v>
      </c>
      <c r="P502" s="42">
        <f t="shared" si="113"/>
        <v>2745.8153780256075</v>
      </c>
      <c r="Q502" s="39">
        <f t="shared" si="114"/>
        <v>1.8410732359381461</v>
      </c>
      <c r="R502" s="39">
        <f t="shared" si="115"/>
        <v>4.9967376913293284</v>
      </c>
      <c r="S502" s="39">
        <f t="shared" si="116"/>
        <v>6.8378109272674745</v>
      </c>
    </row>
    <row r="503" spans="6:19">
      <c r="F503" s="47">
        <v>476</v>
      </c>
      <c r="G503" s="42">
        <f t="shared" si="104"/>
        <v>149.99205466407955</v>
      </c>
      <c r="H503" s="41">
        <f t="shared" si="105"/>
        <v>1.0904958862653917E-3</v>
      </c>
      <c r="I503" s="49">
        <f t="shared" si="106"/>
        <v>0.39149064624597618</v>
      </c>
      <c r="J503" s="45">
        <f t="shared" si="107"/>
        <v>0.3925811421322416</v>
      </c>
      <c r="K503" s="42">
        <f t="shared" si="108"/>
        <v>631.69817506474953</v>
      </c>
      <c r="L503" s="42">
        <f t="shared" si="109"/>
        <v>1927.3428034816202</v>
      </c>
      <c r="M503" s="42">
        <f t="shared" si="110"/>
        <v>2559.0409785463698</v>
      </c>
      <c r="N503" s="42">
        <f t="shared" si="111"/>
        <v>632.21725110661191</v>
      </c>
      <c r="O503" s="42">
        <f t="shared" si="112"/>
        <v>2113.6923510947049</v>
      </c>
      <c r="P503" s="42">
        <f t="shared" si="113"/>
        <v>2745.9096022013168</v>
      </c>
      <c r="Q503" s="39">
        <f t="shared" si="114"/>
        <v>1.8418712232872205</v>
      </c>
      <c r="R503" s="39">
        <f t="shared" si="115"/>
        <v>4.9952336206596542</v>
      </c>
      <c r="S503" s="39">
        <f t="shared" si="116"/>
        <v>6.8371048439468751</v>
      </c>
    </row>
    <row r="504" spans="6:19">
      <c r="F504" s="37">
        <v>477</v>
      </c>
      <c r="G504" s="42">
        <f t="shared" si="104"/>
        <v>150.07036645550113</v>
      </c>
      <c r="H504" s="41">
        <f t="shared" si="105"/>
        <v>1.0905828826215419E-3</v>
      </c>
      <c r="I504" s="49">
        <f t="shared" si="106"/>
        <v>0.39071541245892555</v>
      </c>
      <c r="J504" s="45">
        <f t="shared" si="107"/>
        <v>0.39180599534154709</v>
      </c>
      <c r="K504" s="42">
        <f t="shared" si="108"/>
        <v>632.03521115571232</v>
      </c>
      <c r="L504" s="42">
        <f t="shared" si="109"/>
        <v>1927.0769378094151</v>
      </c>
      <c r="M504" s="42">
        <f t="shared" si="110"/>
        <v>2559.1121489651273</v>
      </c>
      <c r="N504" s="42">
        <f t="shared" si="111"/>
        <v>632.55541919072289</v>
      </c>
      <c r="O504" s="42">
        <f t="shared" si="112"/>
        <v>2113.4481895523222</v>
      </c>
      <c r="P504" s="42">
        <f t="shared" si="113"/>
        <v>2746.0036087430449</v>
      </c>
      <c r="Q504" s="39">
        <f t="shared" si="114"/>
        <v>1.842667755687623</v>
      </c>
      <c r="R504" s="39">
        <f t="shared" si="115"/>
        <v>4.9937324568634827</v>
      </c>
      <c r="S504" s="39">
        <f t="shared" si="116"/>
        <v>6.8364002125511059</v>
      </c>
    </row>
    <row r="505" spans="6:19">
      <c r="F505" s="47">
        <v>478</v>
      </c>
      <c r="G505" s="42">
        <f t="shared" si="104"/>
        <v>150.14854680654025</v>
      </c>
      <c r="H505" s="41">
        <f t="shared" si="105"/>
        <v>1.0906697781192644E-3</v>
      </c>
      <c r="I505" s="49">
        <f t="shared" si="106"/>
        <v>0.38994330920125303</v>
      </c>
      <c r="J505" s="45">
        <f t="shared" si="107"/>
        <v>0.39103397897937231</v>
      </c>
      <c r="K505" s="42">
        <f t="shared" si="108"/>
        <v>632.37169615491746</v>
      </c>
      <c r="L505" s="42">
        <f t="shared" si="109"/>
        <v>1926.8114604072534</v>
      </c>
      <c r="M505" s="42">
        <f t="shared" si="110"/>
        <v>2559.183156562171</v>
      </c>
      <c r="N505" s="42">
        <f t="shared" si="111"/>
        <v>632.89303630885854</v>
      </c>
      <c r="O505" s="42">
        <f t="shared" si="112"/>
        <v>2113.2043622054521</v>
      </c>
      <c r="P505" s="42">
        <f t="shared" si="113"/>
        <v>2746.0973985143105</v>
      </c>
      <c r="Q505" s="39">
        <f t="shared" si="114"/>
        <v>1.8434628389096406</v>
      </c>
      <c r="R505" s="39">
        <f t="shared" si="115"/>
        <v>4.992234188035388</v>
      </c>
      <c r="S505" s="39">
        <f t="shared" si="116"/>
        <v>6.835697026945029</v>
      </c>
    </row>
    <row r="506" spans="6:19">
      <c r="F506" s="37">
        <v>479</v>
      </c>
      <c r="G506" s="42">
        <f t="shared" si="104"/>
        <v>150.22659621831178</v>
      </c>
      <c r="H506" s="41">
        <f t="shared" si="105"/>
        <v>1.090756573110585E-3</v>
      </c>
      <c r="I506" s="49">
        <f t="shared" si="106"/>
        <v>0.38917431731351532</v>
      </c>
      <c r="J506" s="45">
        <f t="shared" si="107"/>
        <v>0.3902650738866259</v>
      </c>
      <c r="K506" s="42">
        <f t="shared" si="108"/>
        <v>632.70763215947989</v>
      </c>
      <c r="L506" s="42">
        <f t="shared" si="109"/>
        <v>1926.5463698222602</v>
      </c>
      <c r="M506" s="42">
        <f t="shared" si="110"/>
        <v>2559.2540019817402</v>
      </c>
      <c r="N506" s="42">
        <f t="shared" si="111"/>
        <v>633.23010455799988</v>
      </c>
      <c r="O506" s="42">
        <f t="shared" si="112"/>
        <v>2112.9608678154345</v>
      </c>
      <c r="P506" s="42">
        <f t="shared" si="113"/>
        <v>2746.1909723734343</v>
      </c>
      <c r="Q506" s="39">
        <f t="shared" si="114"/>
        <v>1.8442564786886082</v>
      </c>
      <c r="R506" s="39">
        <f t="shared" si="115"/>
        <v>4.9907388023436461</v>
      </c>
      <c r="S506" s="39">
        <f t="shared" si="116"/>
        <v>6.8349952810322545</v>
      </c>
    </row>
    <row r="507" spans="6:19">
      <c r="F507" s="146">
        <v>480</v>
      </c>
      <c r="G507" s="144">
        <f t="shared" si="104"/>
        <v>150.30451518896939</v>
      </c>
      <c r="H507" s="141">
        <f t="shared" si="105"/>
        <v>1.090843267945585E-3</v>
      </c>
      <c r="I507" s="142">
        <f t="shared" si="106"/>
        <v>0.38840841779324708</v>
      </c>
      <c r="J507" s="143">
        <f t="shared" si="107"/>
        <v>0.38949926106119265</v>
      </c>
      <c r="K507" s="144">
        <f t="shared" si="108"/>
        <v>633.04302125413597</v>
      </c>
      <c r="L507" s="144">
        <f t="shared" si="109"/>
        <v>1926.281664610065</v>
      </c>
      <c r="M507" s="144">
        <f t="shared" si="110"/>
        <v>2559.324685864201</v>
      </c>
      <c r="N507" s="144">
        <f t="shared" si="111"/>
        <v>633.56662602274992</v>
      </c>
      <c r="O507" s="144">
        <f t="shared" si="112"/>
        <v>2112.7177051508233</v>
      </c>
      <c r="P507" s="144">
        <f t="shared" si="113"/>
        <v>2746.2843311735733</v>
      </c>
      <c r="Q507" s="140">
        <f t="shared" si="114"/>
        <v>1.8450486807251769</v>
      </c>
      <c r="R507" s="140">
        <f t="shared" si="115"/>
        <v>4.9892462880296238</v>
      </c>
      <c r="S507" s="140">
        <f t="shared" si="116"/>
        <v>6.8342949687548007</v>
      </c>
    </row>
    <row r="508" spans="6:19">
      <c r="F508" s="47"/>
      <c r="G508" s="42"/>
      <c r="H508" s="41"/>
      <c r="I508" s="49"/>
      <c r="J508" s="45"/>
      <c r="K508" s="42"/>
      <c r="L508" s="42"/>
      <c r="M508" s="42"/>
      <c r="N508" s="42"/>
      <c r="O508" s="42"/>
      <c r="P508" s="42"/>
      <c r="Q508" s="39"/>
      <c r="R508" s="39"/>
      <c r="S508" s="39"/>
    </row>
    <row r="509" spans="6:19">
      <c r="F509" s="47"/>
      <c r="G509" s="42"/>
      <c r="H509" s="41"/>
      <c r="I509" s="49"/>
      <c r="J509" s="45"/>
      <c r="K509" s="42"/>
      <c r="L509" s="42"/>
      <c r="M509" s="42"/>
      <c r="N509" s="42"/>
      <c r="O509" s="42"/>
      <c r="P509" s="42"/>
      <c r="Q509" s="39"/>
      <c r="R509" s="39"/>
      <c r="S509" s="39"/>
    </row>
    <row r="510" spans="6:19" ht="15">
      <c r="F510" s="51"/>
      <c r="G510" s="52"/>
      <c r="H510" s="305" t="s">
        <v>252</v>
      </c>
      <c r="I510" s="306"/>
      <c r="J510" s="307"/>
      <c r="K510" s="305" t="s">
        <v>253</v>
      </c>
      <c r="L510" s="306"/>
      <c r="M510" s="307"/>
      <c r="N510" s="305" t="s">
        <v>254</v>
      </c>
      <c r="O510" s="306"/>
      <c r="P510" s="307"/>
      <c r="Q510" s="305" t="s">
        <v>259</v>
      </c>
      <c r="R510" s="306"/>
      <c r="S510" s="307"/>
    </row>
    <row r="511" spans="6:19" ht="53.5" thickBot="1">
      <c r="F511" s="50" t="s">
        <v>271</v>
      </c>
      <c r="G511" s="50" t="s">
        <v>270</v>
      </c>
      <c r="H511" s="54" t="s">
        <v>245</v>
      </c>
      <c r="I511" s="50" t="s">
        <v>267</v>
      </c>
      <c r="J511" s="53" t="s">
        <v>246</v>
      </c>
      <c r="K511" s="54" t="s">
        <v>248</v>
      </c>
      <c r="L511" s="50" t="s">
        <v>250</v>
      </c>
      <c r="M511" s="53" t="s">
        <v>249</v>
      </c>
      <c r="N511" s="54" t="s">
        <v>255</v>
      </c>
      <c r="O511" s="50" t="s">
        <v>256</v>
      </c>
      <c r="P511" s="53" t="s">
        <v>257</v>
      </c>
      <c r="Q511" s="54" t="s">
        <v>260</v>
      </c>
      <c r="R511" s="50" t="s">
        <v>261</v>
      </c>
      <c r="S511" s="53" t="s">
        <v>262</v>
      </c>
    </row>
    <row r="512" spans="6:19" ht="13" thickTop="1">
      <c r="F512" s="47">
        <v>481</v>
      </c>
      <c r="G512" s="42">
        <f t="shared" si="104"/>
        <v>150.38230421372828</v>
      </c>
      <c r="H512" s="41">
        <f t="shared" si="105"/>
        <v>1.0909298629724119E-3</v>
      </c>
      <c r="I512" s="49">
        <f t="shared" si="106"/>
        <v>0.38764559179334973</v>
      </c>
      <c r="J512" s="45">
        <f t="shared" si="107"/>
        <v>0.38873652165632216</v>
      </c>
      <c r="K512" s="42">
        <f t="shared" si="108"/>
        <v>633.37786551134332</v>
      </c>
      <c r="L512" s="42">
        <f t="shared" si="109"/>
        <v>1926.0173433347313</v>
      </c>
      <c r="M512" s="42">
        <f t="shared" si="110"/>
        <v>2559.3952088460746</v>
      </c>
      <c r="N512" s="42">
        <f t="shared" si="111"/>
        <v>633.90260277543302</v>
      </c>
      <c r="O512" s="42">
        <f t="shared" si="112"/>
        <v>2112.4748729873322</v>
      </c>
      <c r="P512" s="42">
        <f t="shared" si="113"/>
        <v>2746.3774757627652</v>
      </c>
      <c r="Q512" s="39">
        <f t="shared" si="114"/>
        <v>1.8458394506855966</v>
      </c>
      <c r="R512" s="39">
        <f t="shared" si="115"/>
        <v>4.9877566334071748</v>
      </c>
      <c r="S512" s="39">
        <f t="shared" si="116"/>
        <v>6.833596084092771</v>
      </c>
    </row>
    <row r="513" spans="6:19">
      <c r="F513" s="37">
        <v>482</v>
      </c>
      <c r="G513" s="42">
        <f t="shared" si="104"/>
        <v>150.45996378489042</v>
      </c>
      <c r="H513" s="41">
        <f t="shared" si="105"/>
        <v>1.0910163585372947E-3</v>
      </c>
      <c r="I513" s="49">
        <f t="shared" si="106"/>
        <v>0.38688582062050286</v>
      </c>
      <c r="J513" s="45">
        <f t="shared" si="107"/>
        <v>0.38797683697904017</v>
      </c>
      <c r="K513" s="42">
        <f t="shared" si="108"/>
        <v>633.71216699138108</v>
      </c>
      <c r="L513" s="42">
        <f t="shared" si="109"/>
        <v>1925.7534045686891</v>
      </c>
      <c r="M513" s="42">
        <f t="shared" si="110"/>
        <v>2559.4655715600702</v>
      </c>
      <c r="N513" s="42">
        <f t="shared" si="111"/>
        <v>634.23803687619613</v>
      </c>
      <c r="O513" s="42">
        <f t="shared" si="112"/>
        <v>2112.2323701077717</v>
      </c>
      <c r="P513" s="42">
        <f t="shared" si="113"/>
        <v>2746.4704069839677</v>
      </c>
      <c r="Q513" s="39">
        <f t="shared" si="114"/>
        <v>1.846628794202001</v>
      </c>
      <c r="R513" s="39">
        <f t="shared" si="115"/>
        <v>4.986269826862042</v>
      </c>
      <c r="S513" s="39">
        <f t="shared" si="116"/>
        <v>6.832898621064043</v>
      </c>
    </row>
    <row r="514" spans="6:19">
      <c r="F514" s="47">
        <v>483</v>
      </c>
      <c r="G514" s="42">
        <f t="shared" si="104"/>
        <v>150.53749439186572</v>
      </c>
      <c r="H514" s="41">
        <f t="shared" si="105"/>
        <v>1.0911027549845615E-3</v>
      </c>
      <c r="I514" s="49">
        <f t="shared" si="106"/>
        <v>0.38612908573359173</v>
      </c>
      <c r="J514" s="45">
        <f t="shared" si="107"/>
        <v>0.38722018848857631</v>
      </c>
      <c r="K514" s="42">
        <f t="shared" si="108"/>
        <v>634.04592774244361</v>
      </c>
      <c r="L514" s="42">
        <f t="shared" si="109"/>
        <v>1925.4898468926742</v>
      </c>
      <c r="M514" s="42">
        <f t="shared" si="110"/>
        <v>2559.5357746351178</v>
      </c>
      <c r="N514" s="42">
        <f t="shared" si="111"/>
        <v>634.57293037310114</v>
      </c>
      <c r="O514" s="42">
        <f t="shared" si="112"/>
        <v>2111.9901953019989</v>
      </c>
      <c r="P514" s="42">
        <f t="shared" si="113"/>
        <v>2746.5631256751003</v>
      </c>
      <c r="Q514" s="39">
        <f t="shared" si="114"/>
        <v>1.8474167168726729</v>
      </c>
      <c r="R514" s="39">
        <f t="shared" si="115"/>
        <v>4.9847858568512775</v>
      </c>
      <c r="S514" s="39">
        <f t="shared" si="116"/>
        <v>6.8322025737239507</v>
      </c>
    </row>
    <row r="515" spans="6:19">
      <c r="F515" s="37">
        <v>484</v>
      </c>
      <c r="G515" s="42">
        <f t="shared" si="104"/>
        <v>150.61489652119724</v>
      </c>
      <c r="H515" s="41">
        <f t="shared" si="105"/>
        <v>1.0911890526566505E-3</v>
      </c>
      <c r="I515" s="49">
        <f t="shared" si="106"/>
        <v>0.3853753687421575</v>
      </c>
      <c r="J515" s="45">
        <f t="shared" si="107"/>
        <v>0.38646655779481415</v>
      </c>
      <c r="K515" s="42">
        <f t="shared" si="108"/>
        <v>634.37914980074083</v>
      </c>
      <c r="L515" s="42">
        <f t="shared" si="109"/>
        <v>1925.2266688956556</v>
      </c>
      <c r="M515" s="42">
        <f t="shared" si="110"/>
        <v>2559.6058186963965</v>
      </c>
      <c r="N515" s="42">
        <f t="shared" si="111"/>
        <v>634.90728530222668</v>
      </c>
      <c r="O515" s="42">
        <f t="shared" si="112"/>
        <v>2111.7483473668594</v>
      </c>
      <c r="P515" s="42">
        <f t="shared" si="113"/>
        <v>2746.6556326690861</v>
      </c>
      <c r="Q515" s="39">
        <f t="shared" si="114"/>
        <v>1.8482032242623339</v>
      </c>
      <c r="R515" s="39">
        <f t="shared" si="115"/>
        <v>4.9833047119026412</v>
      </c>
      <c r="S515" s="39">
        <f t="shared" si="116"/>
        <v>6.8315079361649751</v>
      </c>
    </row>
    <row r="516" spans="6:19">
      <c r="F516" s="47">
        <v>485</v>
      </c>
      <c r="G516" s="42">
        <f t="shared" si="104"/>
        <v>150.69217065658205</v>
      </c>
      <c r="H516" s="41">
        <f t="shared" si="105"/>
        <v>1.0912752518941252E-3</v>
      </c>
      <c r="I516" s="49">
        <f t="shared" si="106"/>
        <v>0.38462465140486285</v>
      </c>
      <c r="J516" s="45">
        <f t="shared" si="107"/>
        <v>0.38571592665675697</v>
      </c>
      <c r="K516" s="42">
        <f t="shared" si="108"/>
        <v>634.71183519058775</v>
      </c>
      <c r="L516" s="42">
        <f t="shared" si="109"/>
        <v>1924.963869174775</v>
      </c>
      <c r="M516" s="42">
        <f t="shared" si="110"/>
        <v>2559.6757043653629</v>
      </c>
      <c r="N516" s="42">
        <f t="shared" si="111"/>
        <v>635.24110368775644</v>
      </c>
      <c r="O516" s="42">
        <f t="shared" si="112"/>
        <v>2111.5068251061334</v>
      </c>
      <c r="P516" s="42">
        <f t="shared" si="113"/>
        <v>2746.74792879389</v>
      </c>
      <c r="Q516" s="39">
        <f t="shared" si="114"/>
        <v>1.8489883219023977</v>
      </c>
      <c r="R516" s="39">
        <f t="shared" si="115"/>
        <v>4.9818263806140317</v>
      </c>
      <c r="S516" s="39">
        <f t="shared" si="116"/>
        <v>6.8308147025164292</v>
      </c>
    </row>
    <row r="517" spans="6:19">
      <c r="F517" s="37">
        <v>486</v>
      </c>
      <c r="G517" s="42">
        <f t="shared" si="104"/>
        <v>150.7693172788945</v>
      </c>
      <c r="H517" s="41">
        <f t="shared" si="105"/>
        <v>1.0913613530356876E-3</v>
      </c>
      <c r="I517" s="49">
        <f t="shared" si="106"/>
        <v>0.38387691562797932</v>
      </c>
      <c r="J517" s="45">
        <f t="shared" si="107"/>
        <v>0.38496827698101499</v>
      </c>
      <c r="K517" s="42">
        <f t="shared" si="108"/>
        <v>635.04398592450264</v>
      </c>
      <c r="L517" s="42">
        <f t="shared" si="109"/>
        <v>1924.7014463352821</v>
      </c>
      <c r="M517" s="42">
        <f t="shared" si="110"/>
        <v>2559.7454322597846</v>
      </c>
      <c r="N517" s="42">
        <f t="shared" si="111"/>
        <v>635.57438754207794</v>
      </c>
      <c r="O517" s="42">
        <f t="shared" si="112"/>
        <v>2111.2656273304797</v>
      </c>
      <c r="P517" s="42">
        <f t="shared" si="113"/>
        <v>2746.8400148725577</v>
      </c>
      <c r="Q517" s="39">
        <f t="shared" si="114"/>
        <v>1.84977201529125</v>
      </c>
      <c r="R517" s="39">
        <f t="shared" si="115"/>
        <v>4.9803508516529069</v>
      </c>
      <c r="S517" s="39">
        <f t="shared" si="116"/>
        <v>6.8301228669441567</v>
      </c>
    </row>
    <row r="518" spans="6:19">
      <c r="F518" s="47">
        <v>487</v>
      </c>
      <c r="G518" s="42">
        <f t="shared" si="104"/>
        <v>150.84633686620833</v>
      </c>
      <c r="H518" s="41">
        <f t="shared" si="105"/>
        <v>1.0914473564181961E-3</v>
      </c>
      <c r="I518" s="49">
        <f t="shared" si="106"/>
        <v>0.38313214346389135</v>
      </c>
      <c r="J518" s="45">
        <f t="shared" si="107"/>
        <v>0.38422359082030955</v>
      </c>
      <c r="K518" s="42">
        <f t="shared" si="108"/>
        <v>635.37560400329619</v>
      </c>
      <c r="L518" s="42">
        <f t="shared" si="109"/>
        <v>1924.4393989904675</v>
      </c>
      <c r="M518" s="42">
        <f t="shared" si="110"/>
        <v>2559.8150029937638</v>
      </c>
      <c r="N518" s="42">
        <f t="shared" si="111"/>
        <v>635.90713886587184</v>
      </c>
      <c r="O518" s="42">
        <f t="shared" si="112"/>
        <v>2111.0247528573832</v>
      </c>
      <c r="P518" s="42">
        <f t="shared" si="113"/>
        <v>2746.9318917232549</v>
      </c>
      <c r="Q518" s="39">
        <f t="shared" si="114"/>
        <v>1.8505543098945021</v>
      </c>
      <c r="R518" s="39">
        <f t="shared" si="115"/>
        <v>4.9788781137557274</v>
      </c>
      <c r="S518" s="39">
        <f t="shared" si="116"/>
        <v>6.8294324236502293</v>
      </c>
    </row>
    <row r="519" spans="6:19">
      <c r="F519" s="37">
        <v>488</v>
      </c>
      <c r="G519" s="42">
        <f t="shared" si="104"/>
        <v>150.92322989381887</v>
      </c>
      <c r="H519" s="41">
        <f t="shared" si="105"/>
        <v>1.0915332623766731E-3</v>
      </c>
      <c r="I519" s="49">
        <f t="shared" si="106"/>
        <v>0.38239031710961924</v>
      </c>
      <c r="J519" s="45">
        <f t="shared" si="107"/>
        <v>0.38348185037199589</v>
      </c>
      <c r="K519" s="42">
        <f t="shared" si="108"/>
        <v>635.70669141616804</v>
      </c>
      <c r="L519" s="42">
        <f t="shared" si="109"/>
        <v>1924.1777257616075</v>
      </c>
      <c r="M519" s="42">
        <f t="shared" si="110"/>
        <v>2559.8844171777755</v>
      </c>
      <c r="N519" s="42">
        <f t="shared" si="111"/>
        <v>636.23935964820794</v>
      </c>
      <c r="O519" s="42">
        <f t="shared" si="112"/>
        <v>2110.7842005111015</v>
      </c>
      <c r="P519" s="42">
        <f t="shared" si="113"/>
        <v>2747.0235601593095</v>
      </c>
      <c r="Q519" s="39">
        <f t="shared" si="114"/>
        <v>1.8513352111452657</v>
      </c>
      <c r="R519" s="39">
        <f t="shared" si="115"/>
        <v>4.9774081557273897</v>
      </c>
      <c r="S519" s="39">
        <f t="shared" si="116"/>
        <v>6.8287433668726552</v>
      </c>
    </row>
    <row r="520" spans="6:19">
      <c r="F520" s="47">
        <v>489</v>
      </c>
      <c r="G520" s="42">
        <f t="shared" si="104"/>
        <v>150.99999683426557</v>
      </c>
      <c r="H520" s="41">
        <f t="shared" si="105"/>
        <v>1.0916190712443245E-3</v>
      </c>
      <c r="I520" s="49">
        <f t="shared" si="106"/>
        <v>0.38165141890536086</v>
      </c>
      <c r="J520" s="45">
        <f t="shared" si="107"/>
        <v>0.38274303797660519</v>
      </c>
      <c r="K520" s="42">
        <f t="shared" si="108"/>
        <v>636.0372501407968</v>
      </c>
      <c r="L520" s="42">
        <f t="shared" si="109"/>
        <v>1923.9164252778892</v>
      </c>
      <c r="M520" s="42">
        <f t="shared" si="110"/>
        <v>2559.9536754186861</v>
      </c>
      <c r="N520" s="42">
        <f t="shared" si="111"/>
        <v>636.57105186663534</v>
      </c>
      <c r="O520" s="42">
        <f t="shared" si="112"/>
        <v>2110.5439691226102</v>
      </c>
      <c r="P520" s="42">
        <f t="shared" si="113"/>
        <v>2747.1150209892457</v>
      </c>
      <c r="Q520" s="39">
        <f t="shared" si="114"/>
        <v>1.8521147244444114</v>
      </c>
      <c r="R520" s="39">
        <f t="shared" si="115"/>
        <v>4.9759409664406533</v>
      </c>
      <c r="S520" s="39">
        <f t="shared" si="116"/>
        <v>6.8280556908850647</v>
      </c>
    </row>
    <row r="521" spans="6:19">
      <c r="F521" s="37">
        <v>490</v>
      </c>
      <c r="G521" s="42">
        <f t="shared" si="104"/>
        <v>151.0766381573506</v>
      </c>
      <c r="H521" s="41">
        <f t="shared" si="105"/>
        <v>1.0917047833525488E-3</v>
      </c>
      <c r="I521" s="49">
        <f t="shared" si="106"/>
        <v>0.38091543133304634</v>
      </c>
      <c r="J521" s="45">
        <f t="shared" si="107"/>
        <v>0.38200713611639892</v>
      </c>
      <c r="K521" s="42">
        <f t="shared" si="108"/>
        <v>636.36728214342259</v>
      </c>
      <c r="L521" s="42">
        <f t="shared" si="109"/>
        <v>1923.6554961763641</v>
      </c>
      <c r="M521" s="42">
        <f t="shared" si="110"/>
        <v>2560.0227783197865</v>
      </c>
      <c r="N521" s="42">
        <f t="shared" si="111"/>
        <v>636.90221748726537</v>
      </c>
      <c r="O521" s="42">
        <f t="shared" si="112"/>
        <v>2110.3040575295563</v>
      </c>
      <c r="P521" s="42">
        <f t="shared" si="113"/>
        <v>2747.2062750168216</v>
      </c>
      <c r="Q521" s="39">
        <f t="shared" si="114"/>
        <v>1.8528928551608015</v>
      </c>
      <c r="R521" s="39">
        <f t="shared" si="115"/>
        <v>4.9744765348356292</v>
      </c>
      <c r="S521" s="39">
        <f t="shared" si="116"/>
        <v>6.8273693899964307</v>
      </c>
    </row>
    <row r="522" spans="6:19">
      <c r="F522" s="47">
        <v>491</v>
      </c>
      <c r="G522" s="42">
        <f t="shared" si="104"/>
        <v>151.15315433016571</v>
      </c>
      <c r="H522" s="41">
        <f t="shared" si="105"/>
        <v>1.091790399030955E-3</v>
      </c>
      <c r="I522" s="49">
        <f t="shared" si="106"/>
        <v>0.38018233701492032</v>
      </c>
      <c r="J522" s="45">
        <f t="shared" si="107"/>
        <v>0.38127412741395128</v>
      </c>
      <c r="K522" s="42">
        <f t="shared" si="108"/>
        <v>636.69678937895458</v>
      </c>
      <c r="L522" s="42">
        <f t="shared" si="109"/>
        <v>1923.3949371018712</v>
      </c>
      <c r="M522" s="42">
        <f t="shared" si="110"/>
        <v>2560.0917264808259</v>
      </c>
      <c r="N522" s="42">
        <f t="shared" si="111"/>
        <v>637.23285846487875</v>
      </c>
      <c r="O522" s="42">
        <f t="shared" si="112"/>
        <v>2110.0644645761977</v>
      </c>
      <c r="P522" s="42">
        <f t="shared" si="113"/>
        <v>2747.2973230410762</v>
      </c>
      <c r="Q522" s="39">
        <f t="shared" si="114"/>
        <v>1.8536696086315947</v>
      </c>
      <c r="R522" s="39">
        <f t="shared" si="115"/>
        <v>4.9730148499191946</v>
      </c>
      <c r="S522" s="39">
        <f t="shared" si="116"/>
        <v>6.8266844585507895</v>
      </c>
    </row>
    <row r="523" spans="6:19">
      <c r="F523" s="37">
        <v>492</v>
      </c>
      <c r="G523" s="42">
        <f t="shared" si="104"/>
        <v>151.22954581710667</v>
      </c>
      <c r="H523" s="41">
        <f t="shared" si="105"/>
        <v>1.0918759186073696E-3</v>
      </c>
      <c r="I523" s="49">
        <f t="shared" si="106"/>
        <v>0.37945211871212708</v>
      </c>
      <c r="J523" s="45">
        <f t="shared" si="107"/>
        <v>0.38054399463073446</v>
      </c>
      <c r="K523" s="42">
        <f t="shared" si="108"/>
        <v>637.02577379103423</v>
      </c>
      <c r="L523" s="42">
        <f t="shared" si="109"/>
        <v>1923.1347467069904</v>
      </c>
      <c r="M523" s="42">
        <f t="shared" si="110"/>
        <v>2560.1605204980247</v>
      </c>
      <c r="N523" s="42">
        <f t="shared" si="111"/>
        <v>637.56297674298901</v>
      </c>
      <c r="O523" s="42">
        <f t="shared" si="112"/>
        <v>2109.8251891133568</v>
      </c>
      <c r="P523" s="42">
        <f t="shared" si="113"/>
        <v>2747.3881658563459</v>
      </c>
      <c r="Q523" s="39">
        <f t="shared" si="114"/>
        <v>1.8544449901624342</v>
      </c>
      <c r="R523" s="39">
        <f t="shared" si="115"/>
        <v>4.9715559007644803</v>
      </c>
      <c r="S523" s="39">
        <f t="shared" si="116"/>
        <v>6.8260008909269141</v>
      </c>
    </row>
    <row r="524" spans="6:19">
      <c r="F524" s="47">
        <v>493</v>
      </c>
      <c r="G524" s="42">
        <f t="shared" si="104"/>
        <v>151.30581307990099</v>
      </c>
      <c r="H524" s="41">
        <f t="shared" si="105"/>
        <v>1.0919613424078564E-3</v>
      </c>
      <c r="I524" s="49">
        <f t="shared" si="106"/>
        <v>0.37872475932332789</v>
      </c>
      <c r="J524" s="45">
        <f t="shared" si="107"/>
        <v>0.37981672066573574</v>
      </c>
      <c r="K524" s="42">
        <f t="shared" si="108"/>
        <v>637.35423731214894</v>
      </c>
      <c r="L524" s="42">
        <f t="shared" si="109"/>
        <v>1922.8749236519729</v>
      </c>
      <c r="M524" s="42">
        <f t="shared" si="110"/>
        <v>2560.229160964122</v>
      </c>
      <c r="N524" s="42">
        <f t="shared" si="111"/>
        <v>637.89257425395601</v>
      </c>
      <c r="O524" s="42">
        <f t="shared" si="112"/>
        <v>2109.5862299983742</v>
      </c>
      <c r="P524" s="42">
        <f t="shared" si="113"/>
        <v>2747.4788042523301</v>
      </c>
      <c r="Q524" s="39">
        <f t="shared" si="114"/>
        <v>1.8552190050277604</v>
      </c>
      <c r="R524" s="39">
        <f t="shared" si="115"/>
        <v>4.9700996765103262</v>
      </c>
      <c r="S524" s="39">
        <f t="shared" si="116"/>
        <v>6.8253186815380866</v>
      </c>
    </row>
    <row r="525" spans="6:19">
      <c r="F525" s="37">
        <v>494</v>
      </c>
      <c r="G525" s="42">
        <f t="shared" si="104"/>
        <v>151.38195657762412</v>
      </c>
      <c r="H525" s="41">
        <f t="shared" si="105"/>
        <v>1.092046670756727E-3</v>
      </c>
      <c r="I525" s="49">
        <f t="shared" si="106"/>
        <v>0.37800024188332304</v>
      </c>
      <c r="J525" s="45">
        <f t="shared" si="107"/>
        <v>0.37909228855407978</v>
      </c>
      <c r="K525" s="42">
        <f t="shared" si="108"/>
        <v>637.68218186370257</v>
      </c>
      <c r="L525" s="42">
        <f t="shared" si="109"/>
        <v>1922.6154666046846</v>
      </c>
      <c r="M525" s="42">
        <f t="shared" si="110"/>
        <v>2560.2976484683873</v>
      </c>
      <c r="N525" s="42">
        <f t="shared" si="111"/>
        <v>638.2216529190564</v>
      </c>
      <c r="O525" s="42">
        <f t="shared" si="112"/>
        <v>2109.3475860950462</v>
      </c>
      <c r="P525" s="42">
        <f t="shared" si="113"/>
        <v>2747.5692390141025</v>
      </c>
      <c r="Q525" s="39">
        <f t="shared" si="114"/>
        <v>1.8559916584710152</v>
      </c>
      <c r="R525" s="39">
        <f t="shared" si="115"/>
        <v>4.968646166360756</v>
      </c>
      <c r="S525" s="39">
        <f t="shared" si="116"/>
        <v>6.8246378248317709</v>
      </c>
    </row>
    <row r="526" spans="6:19">
      <c r="F526" s="47">
        <v>495</v>
      </c>
      <c r="G526" s="42">
        <f t="shared" si="104"/>
        <v>151.45797676672049</v>
      </c>
      <c r="H526" s="41">
        <f t="shared" si="105"/>
        <v>1.092131903976551E-3</v>
      </c>
      <c r="I526" s="49">
        <f t="shared" si="106"/>
        <v>0.37727854956169499</v>
      </c>
      <c r="J526" s="45">
        <f t="shared" si="107"/>
        <v>0.37837068146567154</v>
      </c>
      <c r="K526" s="42">
        <f t="shared" si="108"/>
        <v>638.00960935609953</v>
      </c>
      <c r="L526" s="42">
        <f t="shared" si="109"/>
        <v>1922.3563742405495</v>
      </c>
      <c r="M526" s="42">
        <f t="shared" si="110"/>
        <v>2560.3659835966491</v>
      </c>
      <c r="N526" s="42">
        <f t="shared" si="111"/>
        <v>638.55021464856782</v>
      </c>
      <c r="O526" s="42">
        <f t="shared" si="112"/>
        <v>2109.1092562735889</v>
      </c>
      <c r="P526" s="42">
        <f t="shared" si="113"/>
        <v>2747.6594709221567</v>
      </c>
      <c r="Q526" s="39">
        <f t="shared" si="114"/>
        <v>1.8567629557048893</v>
      </c>
      <c r="R526" s="39">
        <f t="shared" si="115"/>
        <v>4.9671953595844522</v>
      </c>
      <c r="S526" s="39">
        <f t="shared" si="116"/>
        <v>6.8239583152893415</v>
      </c>
    </row>
    <row r="527" spans="6:19">
      <c r="F527" s="47">
        <v>496</v>
      </c>
      <c r="G527" s="42">
        <f t="shared" si="104"/>
        <v>151.53387410102675</v>
      </c>
      <c r="H527" s="41">
        <f t="shared" si="105"/>
        <v>1.0922170423881734E-3</v>
      </c>
      <c r="I527" s="49">
        <f t="shared" si="106"/>
        <v>0.37655966566147103</v>
      </c>
      <c r="J527" s="45">
        <f t="shared" si="107"/>
        <v>0.37765188270385919</v>
      </c>
      <c r="K527" s="42">
        <f t="shared" si="108"/>
        <v>638.33652168884566</v>
      </c>
      <c r="L527" s="42">
        <f t="shared" si="109"/>
        <v>1922.0976452424889</v>
      </c>
      <c r="M527" s="42">
        <f t="shared" si="110"/>
        <v>2560.4341669313344</v>
      </c>
      <c r="N527" s="42">
        <f t="shared" si="111"/>
        <v>638.87826134187014</v>
      </c>
      <c r="O527" s="42">
        <f t="shared" si="112"/>
        <v>2108.8712394105783</v>
      </c>
      <c r="P527" s="42">
        <f t="shared" si="113"/>
        <v>2747.7495007524485</v>
      </c>
      <c r="Q527" s="39">
        <f t="shared" si="114"/>
        <v>1.8575329019115971</v>
      </c>
      <c r="R527" s="39">
        <f t="shared" si="115"/>
        <v>4.965747245514244</v>
      </c>
      <c r="S527" s="39">
        <f t="shared" si="116"/>
        <v>6.8232801474258409</v>
      </c>
    </row>
    <row r="528" spans="6:19">
      <c r="F528" s="37">
        <v>497</v>
      </c>
      <c r="G528" s="42">
        <f t="shared" si="104"/>
        <v>151.6096490317891</v>
      </c>
      <c r="H528" s="41">
        <f t="shared" si="105"/>
        <v>1.0923020863107245E-3</v>
      </c>
      <c r="I528" s="49">
        <f t="shared" si="106"/>
        <v>0.3758435736177953</v>
      </c>
      <c r="J528" s="45">
        <f t="shared" si="107"/>
        <v>0.37693587570410603</v>
      </c>
      <c r="K528" s="42">
        <f t="shared" si="108"/>
        <v>638.66292075061813</v>
      </c>
      <c r="L528" s="42">
        <f t="shared" si="109"/>
        <v>1921.8392783008653</v>
      </c>
      <c r="M528" s="42">
        <f t="shared" si="110"/>
        <v>2560.5021990514833</v>
      </c>
      <c r="N528" s="42">
        <f t="shared" si="111"/>
        <v>639.20579488751457</v>
      </c>
      <c r="O528" s="42">
        <f t="shared" si="112"/>
        <v>2108.6335343889091</v>
      </c>
      <c r="P528" s="42">
        <f t="shared" si="113"/>
        <v>2747.8393292764235</v>
      </c>
      <c r="Q528" s="39">
        <f t="shared" si="114"/>
        <v>1.8583015022430827</v>
      </c>
      <c r="R528" s="39">
        <f t="shared" si="115"/>
        <v>4.9643018135465891</v>
      </c>
      <c r="S528" s="39">
        <f t="shared" si="116"/>
        <v>6.8226033157896717</v>
      </c>
    </row>
    <row r="529" spans="6:19">
      <c r="F529" s="47">
        <v>498</v>
      </c>
      <c r="G529" s="42">
        <f t="shared" si="104"/>
        <v>151.68530200768294</v>
      </c>
      <c r="H529" s="41">
        <f t="shared" si="105"/>
        <v>1.0923870360616318E-3</v>
      </c>
      <c r="I529" s="49">
        <f t="shared" si="106"/>
        <v>0.37513025699661995</v>
      </c>
      <c r="J529" s="45">
        <f t="shared" si="107"/>
        <v>0.37622264403268157</v>
      </c>
      <c r="K529" s="42">
        <f t="shared" si="108"/>
        <v>638.98880841934795</v>
      </c>
      <c r="L529" s="42">
        <f t="shared" si="109"/>
        <v>1921.5812721134225</v>
      </c>
      <c r="M529" s="42">
        <f t="shared" si="110"/>
        <v>2560.5700805327706</v>
      </c>
      <c r="N529" s="42">
        <f t="shared" si="111"/>
        <v>639.53281716330673</v>
      </c>
      <c r="O529" s="42">
        <f t="shared" si="112"/>
        <v>2108.3961400977391</v>
      </c>
      <c r="P529" s="42">
        <f t="shared" si="113"/>
        <v>2747.928957261046</v>
      </c>
      <c r="Q529" s="39">
        <f t="shared" si="114"/>
        <v>1.8590687618212556</v>
      </c>
      <c r="R529" s="39">
        <f t="shared" si="115"/>
        <v>4.9628590531410621</v>
      </c>
      <c r="S529" s="39">
        <f t="shared" si="116"/>
        <v>6.8219278149623177</v>
      </c>
    </row>
    <row r="530" spans="6:19">
      <c r="F530" s="37">
        <v>499</v>
      </c>
      <c r="G530" s="42">
        <f t="shared" si="104"/>
        <v>151.76083347483598</v>
      </c>
      <c r="H530" s="41">
        <f t="shared" si="105"/>
        <v>1.0924718919566344E-3</v>
      </c>
      <c r="I530" s="49">
        <f t="shared" si="106"/>
        <v>0.3744196994934148</v>
      </c>
      <c r="J530" s="45">
        <f t="shared" si="107"/>
        <v>0.37551217138537146</v>
      </c>
      <c r="K530" s="42">
        <f t="shared" si="108"/>
        <v>639.31418656231813</v>
      </c>
      <c r="L530" s="42">
        <f t="shared" si="109"/>
        <v>1921.323625385234</v>
      </c>
      <c r="M530" s="42">
        <f t="shared" si="110"/>
        <v>2560.6378119475521</v>
      </c>
      <c r="N530" s="42">
        <f t="shared" si="111"/>
        <v>639.85933003640446</v>
      </c>
      <c r="O530" s="42">
        <f t="shared" si="112"/>
        <v>2108.1590554324475</v>
      </c>
      <c r="P530" s="42">
        <f t="shared" si="113"/>
        <v>2748.0183854688521</v>
      </c>
      <c r="Q530" s="39">
        <f t="shared" si="114"/>
        <v>1.8598346857382644</v>
      </c>
      <c r="R530" s="39">
        <f t="shared" si="115"/>
        <v>4.9614189538198703</v>
      </c>
      <c r="S530" s="39">
        <f t="shared" si="116"/>
        <v>6.8212536395581349</v>
      </c>
    </row>
    <row r="531" spans="6:19">
      <c r="F531" s="47">
        <v>500</v>
      </c>
      <c r="G531" s="42">
        <f t="shared" si="104"/>
        <v>151.83624387684512</v>
      </c>
      <c r="H531" s="41">
        <f t="shared" si="105"/>
        <v>1.0925566543097977E-3</v>
      </c>
      <c r="I531" s="49">
        <f t="shared" si="106"/>
        <v>0.37371188493188728</v>
      </c>
      <c r="J531" s="45">
        <f t="shared" si="107"/>
        <v>0.37480444158619708</v>
      </c>
      <c r="K531" s="42">
        <f t="shared" si="108"/>
        <v>639.63905703623118</v>
      </c>
      <c r="L531" s="42">
        <f t="shared" si="109"/>
        <v>1921.0663368286389</v>
      </c>
      <c r="M531" s="42">
        <f t="shared" si="110"/>
        <v>2560.7053938648701</v>
      </c>
      <c r="N531" s="42">
        <f t="shared" si="111"/>
        <v>640.18533536338612</v>
      </c>
      <c r="O531" s="42">
        <f t="shared" si="112"/>
        <v>2107.9222792945825</v>
      </c>
      <c r="P531" s="42">
        <f t="shared" si="113"/>
        <v>2748.1076146579685</v>
      </c>
      <c r="Q531" s="39">
        <f t="shared" si="114"/>
        <v>1.8605992790566916</v>
      </c>
      <c r="R531" s="39">
        <f t="shared" si="115"/>
        <v>4.9599815051673293</v>
      </c>
      <c r="S531" s="39">
        <f t="shared" si="116"/>
        <v>6.8205807842240205</v>
      </c>
    </row>
    <row r="532" spans="6:19">
      <c r="F532" s="47">
        <v>510</v>
      </c>
      <c r="G532" s="42">
        <f t="shared" si="104"/>
        <v>152.58378513446843</v>
      </c>
      <c r="H532" s="41">
        <f t="shared" si="105"/>
        <v>1.0933992009592793E-3</v>
      </c>
      <c r="I532" s="49">
        <f t="shared" si="106"/>
        <v>0.36678113153033443</v>
      </c>
      <c r="J532" s="45">
        <f t="shared" si="107"/>
        <v>0.36787453073129373</v>
      </c>
      <c r="K532" s="42">
        <f t="shared" si="108"/>
        <v>642.86024104948297</v>
      </c>
      <c r="L532" s="42">
        <f t="shared" si="109"/>
        <v>1918.5128725049865</v>
      </c>
      <c r="M532" s="42">
        <f t="shared" si="110"/>
        <v>2561.3731135544695</v>
      </c>
      <c r="N532" s="42">
        <f t="shared" si="111"/>
        <v>643.41787464197228</v>
      </c>
      <c r="O532" s="42">
        <f t="shared" si="112"/>
        <v>2105.5712495854568</v>
      </c>
      <c r="P532" s="42">
        <f t="shared" si="113"/>
        <v>2748.9891242274293</v>
      </c>
      <c r="Q532" s="39">
        <f t="shared" si="114"/>
        <v>1.8681731224106362</v>
      </c>
      <c r="R532" s="39">
        <f t="shared" si="115"/>
        <v>4.9457505574162681</v>
      </c>
      <c r="S532" s="39">
        <f t="shared" si="116"/>
        <v>6.8139236798269041</v>
      </c>
    </row>
    <row r="533" spans="6:19">
      <c r="F533" s="47">
        <v>520</v>
      </c>
      <c r="G533" s="42">
        <f t="shared" ref="G533:G546" si="117">Tsat_p(F533/100)</f>
        <v>153.31968977106283</v>
      </c>
      <c r="H533" s="41">
        <f t="shared" ref="H533:H546" si="118">vL_p(F533/100)</f>
        <v>1.0942327269005602E-3</v>
      </c>
      <c r="I533" s="49">
        <f t="shared" ref="I533:I546" si="119">+J533-H533</f>
        <v>0.36010778377294661</v>
      </c>
      <c r="J533" s="45">
        <f t="shared" ref="J533:J546" si="120">vV_p(F533/100)</f>
        <v>0.36120201649984718</v>
      </c>
      <c r="K533" s="42">
        <f t="shared" ref="K533:K546" si="121">uL_p(F533/100)</f>
        <v>646.03262502326652</v>
      </c>
      <c r="L533" s="42">
        <f t="shared" ref="L533:L546" si="122">+M533-K533</f>
        <v>1915.9938608338616</v>
      </c>
      <c r="M533" s="42">
        <f t="shared" ref="M533:M546" si="123">uV_p(F533/100)</f>
        <v>2562.0264858571281</v>
      </c>
      <c r="N533" s="42">
        <f t="shared" ref="N533:N546" si="124">hL_p(F533/100)</f>
        <v>646.6016260412548</v>
      </c>
      <c r="O533" s="42">
        <f t="shared" ref="O533:O546" si="125">P533-N533</f>
        <v>2103.2499083957937</v>
      </c>
      <c r="P533" s="42">
        <f t="shared" ref="P533:P546" si="126">hV_p(F533/100)</f>
        <v>2749.8515344370485</v>
      </c>
      <c r="Q533" s="39">
        <f t="shared" ref="Q533:Q546" si="127">sL_p(F533/100)</f>
        <v>1.8756192639020575</v>
      </c>
      <c r="R533" s="39">
        <f t="shared" ref="R533:R546" si="128">S533-Q533</f>
        <v>4.9317736622056412</v>
      </c>
      <c r="S533" s="39">
        <f t="shared" ref="S533:S546" si="129">sV_p(F533/100)</f>
        <v>6.8073929261076982</v>
      </c>
    </row>
    <row r="534" spans="6:19">
      <c r="F534" s="47">
        <v>530</v>
      </c>
      <c r="G534" s="42">
        <f t="shared" si="117"/>
        <v>154.04436250795845</v>
      </c>
      <c r="H534" s="41">
        <f t="shared" si="118"/>
        <v>1.0950575203441991E-3</v>
      </c>
      <c r="I534" s="49">
        <f t="shared" si="119"/>
        <v>0.35367759667941567</v>
      </c>
      <c r="J534" s="45">
        <f t="shared" si="120"/>
        <v>0.3547726541997599</v>
      </c>
      <c r="K534" s="42">
        <f t="shared" si="121"/>
        <v>649.15790315031813</v>
      </c>
      <c r="L534" s="42">
        <f t="shared" si="122"/>
        <v>1913.5081259107453</v>
      </c>
      <c r="M534" s="42">
        <f t="shared" si="123"/>
        <v>2562.6660290610635</v>
      </c>
      <c r="N534" s="42">
        <f t="shared" si="124"/>
        <v>649.7382836361005</v>
      </c>
      <c r="O534" s="42">
        <f t="shared" si="125"/>
        <v>2100.9572521508353</v>
      </c>
      <c r="P534" s="42">
        <f t="shared" si="126"/>
        <v>2750.695535786936</v>
      </c>
      <c r="Q534" s="39">
        <f t="shared" si="127"/>
        <v>1.8829423125703626</v>
      </c>
      <c r="R534" s="39">
        <f t="shared" si="128"/>
        <v>4.9180413561136982</v>
      </c>
      <c r="S534" s="39">
        <f t="shared" si="129"/>
        <v>6.8009836686840606</v>
      </c>
    </row>
    <row r="535" spans="6:19">
      <c r="F535" s="47">
        <v>540</v>
      </c>
      <c r="G535" s="42">
        <f t="shared" si="117"/>
        <v>154.75818660805953</v>
      </c>
      <c r="H535" s="41">
        <f t="shared" si="118"/>
        <v>1.0958738551646871E-3</v>
      </c>
      <c r="I535" s="49">
        <f t="shared" si="119"/>
        <v>0.34747736321706368</v>
      </c>
      <c r="J535" s="45">
        <f t="shared" si="120"/>
        <v>0.34857323707222837</v>
      </c>
      <c r="K535" s="42">
        <f t="shared" si="121"/>
        <v>652.23767991432726</v>
      </c>
      <c r="L535" s="42">
        <f t="shared" si="122"/>
        <v>1911.0545535469496</v>
      </c>
      <c r="M535" s="42">
        <f t="shared" si="123"/>
        <v>2563.2922334612767</v>
      </c>
      <c r="N535" s="42">
        <f t="shared" si="124"/>
        <v>652.82945179611636</v>
      </c>
      <c r="O535" s="42">
        <f t="shared" si="125"/>
        <v>2098.6923296841637</v>
      </c>
      <c r="P535" s="42">
        <f t="shared" si="126"/>
        <v>2751.52178148028</v>
      </c>
      <c r="Q535" s="39">
        <f t="shared" si="127"/>
        <v>1.8901466275036056</v>
      </c>
      <c r="R535" s="39">
        <f t="shared" si="128"/>
        <v>4.9045446996978974</v>
      </c>
      <c r="S535" s="39">
        <f t="shared" si="129"/>
        <v>6.7946913272015026</v>
      </c>
    </row>
    <row r="536" spans="6:19">
      <c r="F536" s="47">
        <v>550</v>
      </c>
      <c r="G536" s="42">
        <f t="shared" si="117"/>
        <v>155.46152538913122</v>
      </c>
      <c r="H536" s="41">
        <f t="shared" si="118"/>
        <v>1.0966819918633473E-3</v>
      </c>
      <c r="I536" s="49">
        <f t="shared" si="119"/>
        <v>0.34149482114700797</v>
      </c>
      <c r="J536" s="45">
        <f t="shared" si="120"/>
        <v>0.34259150313887132</v>
      </c>
      <c r="K536" s="42">
        <f t="shared" si="121"/>
        <v>655.2734764112156</v>
      </c>
      <c r="L536" s="42">
        <f t="shared" si="122"/>
        <v>1908.6320869399847</v>
      </c>
      <c r="M536" s="42">
        <f t="shared" si="123"/>
        <v>2563.9055633512003</v>
      </c>
      <c r="N536" s="42">
        <f t="shared" si="124"/>
        <v>655.87665150674047</v>
      </c>
      <c r="O536" s="42">
        <f t="shared" si="125"/>
        <v>2096.4542385708392</v>
      </c>
      <c r="P536" s="42">
        <f t="shared" si="126"/>
        <v>2752.3308900775796</v>
      </c>
      <c r="Q536" s="39">
        <f t="shared" si="127"/>
        <v>1.8972363357531978</v>
      </c>
      <c r="R536" s="39">
        <f t="shared" si="128"/>
        <v>4.8912752393484098</v>
      </c>
      <c r="S536" s="39">
        <f t="shared" si="129"/>
        <v>6.7885115751016079</v>
      </c>
    </row>
    <row r="537" spans="6:19">
      <c r="F537" s="47">
        <v>560</v>
      </c>
      <c r="G537" s="42">
        <f t="shared" si="117"/>
        <v>156.15472360488513</v>
      </c>
      <c r="H537" s="41">
        <f t="shared" si="118"/>
        <v>1.0974821784504084E-3</v>
      </c>
      <c r="I537" s="49">
        <f t="shared" si="119"/>
        <v>0.33571856974710723</v>
      </c>
      <c r="J537" s="45">
        <f t="shared" si="120"/>
        <v>0.33681605192555764</v>
      </c>
      <c r="K537" s="42">
        <f t="shared" si="121"/>
        <v>658.2667361184856</v>
      </c>
      <c r="L537" s="42">
        <f t="shared" si="122"/>
        <v>1906.2397227211015</v>
      </c>
      <c r="M537" s="42">
        <f t="shared" si="123"/>
        <v>2564.5064588395871</v>
      </c>
      <c r="N537" s="42">
        <f t="shared" si="124"/>
        <v>658.88132613841788</v>
      </c>
      <c r="O537" s="42">
        <f t="shared" si="125"/>
        <v>2094.2421217794813</v>
      </c>
      <c r="P537" s="42">
        <f t="shared" si="126"/>
        <v>2753.1234479178993</v>
      </c>
      <c r="Q537" s="39">
        <f t="shared" si="127"/>
        <v>1.9042153486637938</v>
      </c>
      <c r="R537" s="39">
        <f t="shared" si="128"/>
        <v>4.8782249725587379</v>
      </c>
      <c r="S537" s="39">
        <f t="shared" si="129"/>
        <v>6.7824403212225315</v>
      </c>
    </row>
    <row r="538" spans="6:19">
      <c r="F538" s="47">
        <v>570</v>
      </c>
      <c r="G538" s="42">
        <f t="shared" si="117"/>
        <v>156.83810870754945</v>
      </c>
      <c r="H538" s="41">
        <f t="shared" si="118"/>
        <v>1.0982746512543209E-3</v>
      </c>
      <c r="I538" s="49">
        <f t="shared" si="119"/>
        <v>0.33013799520936699</v>
      </c>
      <c r="J538" s="45">
        <f t="shared" si="120"/>
        <v>0.33123626986062132</v>
      </c>
      <c r="K538" s="42">
        <f t="shared" si="121"/>
        <v>661.21883016976881</v>
      </c>
      <c r="L538" s="42">
        <f t="shared" si="122"/>
        <v>1903.8765073409836</v>
      </c>
      <c r="M538" s="42">
        <f t="shared" si="123"/>
        <v>2565.0953375107524</v>
      </c>
      <c r="N538" s="42">
        <f t="shared" si="124"/>
        <v>661.8448467209837</v>
      </c>
      <c r="O538" s="42">
        <f t="shared" si="125"/>
        <v>2092.0551646103231</v>
      </c>
      <c r="P538" s="42">
        <f t="shared" si="126"/>
        <v>2753.9000113313068</v>
      </c>
      <c r="Q538" s="39">
        <f t="shared" si="127"/>
        <v>1.9110873767841456</v>
      </c>
      <c r="R538" s="39">
        <f t="shared" si="128"/>
        <v>4.8653863162521116</v>
      </c>
      <c r="S538" s="39">
        <f t="shared" si="129"/>
        <v>6.776473693036257</v>
      </c>
    </row>
    <row r="539" spans="6:19">
      <c r="F539" s="47">
        <v>580</v>
      </c>
      <c r="G539" s="42">
        <f t="shared" si="117"/>
        <v>157.51199200399526</v>
      </c>
      <c r="H539" s="41">
        <f t="shared" si="118"/>
        <v>1.0990596356654963E-3</v>
      </c>
      <c r="I539" s="49">
        <f t="shared" si="119"/>
        <v>0.32474320367408693</v>
      </c>
      <c r="J539" s="45">
        <f t="shared" si="120"/>
        <v>0.32584226330975241</v>
      </c>
      <c r="K539" s="42">
        <f t="shared" si="121"/>
        <v>664.13106218493363</v>
      </c>
      <c r="L539" s="42">
        <f t="shared" si="122"/>
        <v>1901.5415337592678</v>
      </c>
      <c r="M539" s="42">
        <f t="shared" si="123"/>
        <v>2565.6725959442015</v>
      </c>
      <c r="N539" s="42">
        <f t="shared" si="124"/>
        <v>664.76851677361947</v>
      </c>
      <c r="O539" s="42">
        <f t="shared" si="125"/>
        <v>2089.8925918902387</v>
      </c>
      <c r="P539" s="42">
        <f t="shared" si="126"/>
        <v>2754.6611086638582</v>
      </c>
      <c r="Q539" s="39">
        <f t="shared" si="127"/>
        <v>1.9178559435049052</v>
      </c>
      <c r="R539" s="39">
        <f t="shared" si="128"/>
        <v>4.8527520778461728</v>
      </c>
      <c r="S539" s="39">
        <f t="shared" si="129"/>
        <v>6.7706080213510775</v>
      </c>
    </row>
    <row r="540" spans="6:19">
      <c r="F540" s="47">
        <v>590</v>
      </c>
      <c r="G540" s="42">
        <f t="shared" si="117"/>
        <v>158.17666971605786</v>
      </c>
      <c r="H540" s="41">
        <f t="shared" si="118"/>
        <v>1.0998373468207919E-3</v>
      </c>
      <c r="I540" s="49">
        <f t="shared" si="119"/>
        <v>0.31952496100266059</v>
      </c>
      <c r="J540" s="45">
        <f t="shared" si="120"/>
        <v>0.32062479834948138</v>
      </c>
      <c r="K540" s="42">
        <f t="shared" si="121"/>
        <v>667.00467270016918</v>
      </c>
      <c r="L540" s="42">
        <f t="shared" si="122"/>
        <v>1899.2339384075299</v>
      </c>
      <c r="M540" s="42">
        <f t="shared" si="123"/>
        <v>2566.2386111076989</v>
      </c>
      <c r="N540" s="42">
        <f t="shared" si="124"/>
        <v>667.65357673479343</v>
      </c>
      <c r="O540" s="42">
        <f t="shared" si="125"/>
        <v>2087.7536653991001</v>
      </c>
      <c r="P540" s="42">
        <f t="shared" si="126"/>
        <v>2755.4072421338933</v>
      </c>
      <c r="Q540" s="39">
        <f t="shared" si="127"/>
        <v>1.9245243975519502</v>
      </c>
      <c r="R540" s="39">
        <f t="shared" si="128"/>
        <v>4.8403154287763579</v>
      </c>
      <c r="S540" s="39">
        <f t="shared" si="129"/>
        <v>6.7648398263283083</v>
      </c>
    </row>
    <row r="541" spans="6:19">
      <c r="F541" s="47">
        <v>600</v>
      </c>
      <c r="G541" s="42">
        <f t="shared" si="117"/>
        <v>158.83242395448463</v>
      </c>
      <c r="H541" s="41">
        <f t="shared" si="118"/>
        <v>1.1006079902343977E-3</v>
      </c>
      <c r="I541" s="49">
        <f t="shared" si="119"/>
        <v>0.31447463850979845</v>
      </c>
      <c r="J541" s="45">
        <f t="shared" si="120"/>
        <v>0.31557524650003282</v>
      </c>
      <c r="K541" s="42">
        <f t="shared" si="121"/>
        <v>669.84084323740615</v>
      </c>
      <c r="L541" s="42">
        <f t="shared" si="122"/>
        <v>1896.9528983989048</v>
      </c>
      <c r="M541" s="42">
        <f t="shared" si="123"/>
        <v>2566.7937416363111</v>
      </c>
      <c r="N541" s="42">
        <f t="shared" si="124"/>
        <v>670.50120803154675</v>
      </c>
      <c r="O541" s="42">
        <f t="shared" si="125"/>
        <v>2085.6376815047843</v>
      </c>
      <c r="P541" s="42">
        <f t="shared" si="126"/>
        <v>2756.1388895363311</v>
      </c>
      <c r="Q541" s="39">
        <f t="shared" si="127"/>
        <v>1.9310959244490644</v>
      </c>
      <c r="R541" s="39">
        <f t="shared" si="128"/>
        <v>4.8280698802310837</v>
      </c>
      <c r="S541" s="39">
        <f t="shared" si="129"/>
        <v>6.7591658046801477</v>
      </c>
    </row>
    <row r="542" spans="6:19">
      <c r="F542" s="47">
        <v>610</v>
      </c>
      <c r="G542" s="42">
        <f t="shared" si="117"/>
        <v>159.47952361485909</v>
      </c>
      <c r="H542" s="41">
        <f t="shared" si="118"/>
        <v>1.1013717623801279E-3</v>
      </c>
      <c r="I542" s="49">
        <f t="shared" si="119"/>
        <v>0.30958416397734467</v>
      </c>
      <c r="J542" s="45">
        <f t="shared" si="120"/>
        <v>0.31068553573972479</v>
      </c>
      <c r="K542" s="42">
        <f t="shared" si="121"/>
        <v>672.64070004791688</v>
      </c>
      <c r="L542" s="42">
        <f t="shared" si="122"/>
        <v>1894.6976289605338</v>
      </c>
      <c r="M542" s="42">
        <f t="shared" si="123"/>
        <v>2567.3383290084507</v>
      </c>
      <c r="N542" s="42">
        <f t="shared" si="124"/>
        <v>673.3125368229687</v>
      </c>
      <c r="O542" s="42">
        <f t="shared" si="125"/>
        <v>2083.5439689867144</v>
      </c>
      <c r="P542" s="42">
        <f t="shared" si="126"/>
        <v>2756.8565058096833</v>
      </c>
      <c r="Q542" s="39">
        <f t="shared" si="127"/>
        <v>1.9375735570506056</v>
      </c>
      <c r="R542" s="39">
        <f t="shared" si="128"/>
        <v>4.8160092608803975</v>
      </c>
      <c r="S542" s="39">
        <f t="shared" si="129"/>
        <v>6.7535828179310027</v>
      </c>
    </row>
    <row r="543" spans="6:19">
      <c r="F543" s="47">
        <v>620</v>
      </c>
      <c r="G543" s="42">
        <f t="shared" si="117"/>
        <v>160.11822520291975</v>
      </c>
      <c r="H543" s="41">
        <f t="shared" si="118"/>
        <v>1.1021288512295831E-3</v>
      </c>
      <c r="I543" s="49">
        <f t="shared" si="119"/>
        <v>0.30484597735866242</v>
      </c>
      <c r="J543" s="45">
        <f t="shared" si="120"/>
        <v>0.30594810620989199</v>
      </c>
      <c r="K543" s="42">
        <f t="shared" si="121"/>
        <v>675.40531756108101</v>
      </c>
      <c r="L543" s="42">
        <f t="shared" si="122"/>
        <v>1892.4673810676654</v>
      </c>
      <c r="M543" s="42">
        <f t="shared" si="123"/>
        <v>2567.8726986287465</v>
      </c>
      <c r="N543" s="42">
        <f t="shared" si="124"/>
        <v>676.08863744884331</v>
      </c>
      <c r="O543" s="42">
        <f t="shared" si="125"/>
        <v>2081.4718870300362</v>
      </c>
      <c r="P543" s="42">
        <f t="shared" si="126"/>
        <v>2757.5605244788794</v>
      </c>
      <c r="Q543" s="39">
        <f t="shared" si="127"/>
        <v>1.9439601852335642</v>
      </c>
      <c r="R543" s="39">
        <f t="shared" si="128"/>
        <v>4.8041276964044446</v>
      </c>
      <c r="S543" s="39">
        <f t="shared" si="129"/>
        <v>6.7480878816380088</v>
      </c>
    </row>
    <row r="544" spans="6:19">
      <c r="F544" s="47">
        <v>630</v>
      </c>
      <c r="G544" s="42">
        <f t="shared" si="117"/>
        <v>160.74877359589129</v>
      </c>
      <c r="H544" s="41">
        <f t="shared" si="118"/>
        <v>1.1028794367501957E-3</v>
      </c>
      <c r="I544" s="49">
        <f t="shared" si="119"/>
        <v>0.30025299065704614</v>
      </c>
      <c r="J544" s="45">
        <f t="shared" si="120"/>
        <v>0.30135587009379633</v>
      </c>
      <c r="K544" s="42">
        <f t="shared" si="121"/>
        <v>678.13572156590772</v>
      </c>
      <c r="L544" s="42">
        <f t="shared" si="122"/>
        <v>1890.2614392606101</v>
      </c>
      <c r="M544" s="42">
        <f t="shared" si="123"/>
        <v>2568.3971608265178</v>
      </c>
      <c r="N544" s="42">
        <f t="shared" si="124"/>
        <v>678.83053561106044</v>
      </c>
      <c r="O544" s="42">
        <f t="shared" si="125"/>
        <v>2079.4208233745489</v>
      </c>
      <c r="P544" s="42">
        <f t="shared" si="126"/>
        <v>2758.2513589856094</v>
      </c>
      <c r="Q544" s="39">
        <f t="shared" si="127"/>
        <v>1.9502585648285333</v>
      </c>
      <c r="R544" s="39">
        <f t="shared" si="128"/>
        <v>4.7924195906498008</v>
      </c>
      <c r="S544" s="39">
        <f t="shared" si="129"/>
        <v>6.7426781554783339</v>
      </c>
    </row>
    <row r="545" spans="6:19">
      <c r="F545" s="47">
        <v>640</v>
      </c>
      <c r="G545" s="42">
        <f t="shared" si="117"/>
        <v>161.37140274572062</v>
      </c>
      <c r="H545" s="41">
        <f t="shared" si="118"/>
        <v>1.1036236913667147E-3</v>
      </c>
      <c r="I545" s="49">
        <f t="shared" si="119"/>
        <v>0.29579855152568879</v>
      </c>
      <c r="J545" s="45">
        <f t="shared" si="120"/>
        <v>0.29690217521705553</v>
      </c>
      <c r="K545" s="42">
        <f t="shared" si="121"/>
        <v>680.8328921499533</v>
      </c>
      <c r="L545" s="42">
        <f t="shared" si="122"/>
        <v>1888.0791196276768</v>
      </c>
      <c r="M545" s="42">
        <f t="shared" si="123"/>
        <v>2568.9120117776301</v>
      </c>
      <c r="N545" s="42">
        <f t="shared" si="124"/>
        <v>681.53921131242794</v>
      </c>
      <c r="O545" s="42">
        <f t="shared" si="125"/>
        <v>2077.3901926041176</v>
      </c>
      <c r="P545" s="42">
        <f t="shared" si="126"/>
        <v>2758.9294039165457</v>
      </c>
      <c r="Q545" s="39">
        <f t="shared" si="127"/>
        <v>1.9564713258604902</v>
      </c>
      <c r="R545" s="39">
        <f t="shared" si="128"/>
        <v>4.780879608260463</v>
      </c>
      <c r="S545" s="39">
        <f t="shared" si="129"/>
        <v>6.7373509341209532</v>
      </c>
    </row>
    <row r="546" spans="6:19">
      <c r="F546" s="47">
        <v>650</v>
      </c>
      <c r="G546" s="42">
        <f t="shared" si="117"/>
        <v>161.98633632947877</v>
      </c>
      <c r="H546" s="41">
        <f t="shared" si="118"/>
        <v>1.1043617803893557E-3</v>
      </c>
      <c r="I546" s="49">
        <f t="shared" si="119"/>
        <v>0.291476410191986</v>
      </c>
      <c r="J546" s="45">
        <f t="shared" si="120"/>
        <v>0.29258077197237536</v>
      </c>
      <c r="K546" s="42">
        <f t="shared" si="121"/>
        <v>683.49776641755602</v>
      </c>
      <c r="L546" s="42">
        <f t="shared" si="122"/>
        <v>1885.9197679391343</v>
      </c>
      <c r="M546" s="42">
        <f t="shared" si="123"/>
        <v>2569.4175343566903</v>
      </c>
      <c r="N546" s="42">
        <f t="shared" si="124"/>
        <v>684.21560157480906</v>
      </c>
      <c r="O546" s="42">
        <f t="shared" si="125"/>
        <v>2075.3794345639253</v>
      </c>
      <c r="P546" s="42">
        <f t="shared" si="126"/>
        <v>2759.5950361387345</v>
      </c>
      <c r="Q546" s="39">
        <f t="shared" si="127"/>
        <v>1.9626009801624895</v>
      </c>
      <c r="R546" s="39">
        <f t="shared" si="128"/>
        <v>4.7695026586470419</v>
      </c>
      <c r="S546" s="39">
        <f t="shared" si="129"/>
        <v>6.732103638809531</v>
      </c>
    </row>
    <row r="547" spans="6:19">
      <c r="F547" s="47">
        <v>660</v>
      </c>
      <c r="G547" s="42">
        <f t="shared" ref="G547:G614" si="130">Tsat_p(F547/100)</f>
        <v>162.59378835166308</v>
      </c>
      <c r="H547" s="41">
        <f t="shared" ref="H547:H614" si="131">vL_p(F547/100)</f>
        <v>1.1050938624114833E-3</v>
      </c>
      <c r="I547" s="49">
        <f t="shared" ref="I547:I614" si="132">+J547-H547</f>
        <v>0.28728068935676143</v>
      </c>
      <c r="J547" s="45">
        <f t="shared" ref="J547:J614" si="133">vV_p(F547/100)</f>
        <v>0.28838578321917291</v>
      </c>
      <c r="K547" s="42">
        <f t="shared" ref="K547:K614" si="134">uL_p(F547/100)</f>
        <v>686.13124100717926</v>
      </c>
      <c r="L547" s="42">
        <f t="shared" ref="L547:L614" si="135">+M547-K547</f>
        <v>1883.782757918676</v>
      </c>
      <c r="M547" s="42">
        <f t="shared" ref="M547:M614" si="136">uV_p(F547/100)</f>
        <v>2569.9139989258551</v>
      </c>
      <c r="N547" s="42">
        <f t="shared" ref="N547:N614" si="137">hL_p(F547/100)</f>
        <v>686.86060295637083</v>
      </c>
      <c r="O547" s="42">
        <f t="shared" ref="O547:O614" si="138">P547-N547</f>
        <v>2073.3880128941387</v>
      </c>
      <c r="P547" s="42">
        <f t="shared" ref="P547:P614" si="139">hV_p(F547/100)</f>
        <v>2760.2486158505094</v>
      </c>
      <c r="Q547" s="39">
        <f t="shared" ref="Q547:Q614" si="140">sL_p(F547/100)</f>
        <v>1.96864992841905</v>
      </c>
      <c r="R547" s="39">
        <f t="shared" ref="R547:R614" si="141">S547-Q547</f>
        <v>4.7582838811720745</v>
      </c>
      <c r="S547" s="39">
        <f t="shared" ref="S547:S614" si="142">sV_p(F547/100)</f>
        <v>6.7269338095911246</v>
      </c>
    </row>
    <row r="548" spans="6:19">
      <c r="F548" s="47">
        <v>670</v>
      </c>
      <c r="G548" s="42">
        <f t="shared" si="130"/>
        <v>163.19396370260972</v>
      </c>
      <c r="H548" s="41">
        <f t="shared" si="131"/>
        <v>1.1058200896794193E-3</v>
      </c>
      <c r="I548" s="49">
        <f t="shared" si="132"/>
        <v>0.28320585676036503</v>
      </c>
      <c r="J548" s="45">
        <f t="shared" si="133"/>
        <v>0.28431167685004444</v>
      </c>
      <c r="K548" s="42">
        <f t="shared" si="134"/>
        <v>688.7341744254328</v>
      </c>
      <c r="L548" s="42">
        <f t="shared" si="135"/>
        <v>1881.6674896403883</v>
      </c>
      <c r="M548" s="42">
        <f t="shared" si="136"/>
        <v>2570.401664065821</v>
      </c>
      <c r="N548" s="42">
        <f t="shared" si="137"/>
        <v>689.47507388551799</v>
      </c>
      <c r="O548" s="42">
        <f t="shared" si="138"/>
        <v>2071.4154136698335</v>
      </c>
      <c r="P548" s="42">
        <f t="shared" si="139"/>
        <v>2760.8904875553512</v>
      </c>
      <c r="Q548" s="39">
        <f t="shared" si="140"/>
        <v>1.9746204666897142</v>
      </c>
      <c r="R548" s="39">
        <f t="shared" si="141"/>
        <v>4.7472186314423039</v>
      </c>
      <c r="S548" s="39">
        <f t="shared" si="142"/>
        <v>6.7218390981320182</v>
      </c>
    </row>
    <row r="549" spans="6:19">
      <c r="F549" s="47">
        <v>680</v>
      </c>
      <c r="G549" s="42">
        <f t="shared" si="130"/>
        <v>163.78705867684215</v>
      </c>
      <c r="H549" s="41">
        <f t="shared" si="131"/>
        <v>1.106540608436727E-3</v>
      </c>
      <c r="I549" s="49">
        <f t="shared" si="132"/>
        <v>0.27924670014359387</v>
      </c>
      <c r="J549" s="45">
        <f t="shared" si="133"/>
        <v>0.28035324075203061</v>
      </c>
      <c r="K549" s="42">
        <f t="shared" si="134"/>
        <v>691.30738921373484</v>
      </c>
      <c r="L549" s="42">
        <f t="shared" si="135"/>
        <v>1879.5733880402918</v>
      </c>
      <c r="M549" s="42">
        <f t="shared" si="136"/>
        <v>2570.8807772540267</v>
      </c>
      <c r="N549" s="42">
        <f t="shared" si="137"/>
        <v>692.05983682747183</v>
      </c>
      <c r="O549" s="42">
        <f t="shared" si="138"/>
        <v>2069.4611441379361</v>
      </c>
      <c r="P549" s="42">
        <f t="shared" si="139"/>
        <v>2761.5209809654079</v>
      </c>
      <c r="Q549" s="39">
        <f t="shared" si="140"/>
        <v>1.9805147924584989</v>
      </c>
      <c r="R549" s="39">
        <f t="shared" si="141"/>
        <v>4.7363024686098907</v>
      </c>
      <c r="S549" s="39">
        <f t="shared" si="142"/>
        <v>6.7168172610683898</v>
      </c>
    </row>
    <row r="550" spans="6:19">
      <c r="F550" s="47">
        <v>690</v>
      </c>
      <c r="G550" s="42">
        <f t="shared" si="130"/>
        <v>164.37326145475714</v>
      </c>
      <c r="H550" s="41">
        <f t="shared" si="131"/>
        <v>1.1072555592450692E-3</v>
      </c>
      <c r="I550" s="49">
        <f t="shared" si="132"/>
        <v>0.27539830436265023</v>
      </c>
      <c r="J550" s="45">
        <f t="shared" si="133"/>
        <v>0.27650555992189529</v>
      </c>
      <c r="K550" s="42">
        <f t="shared" si="134"/>
        <v>693.85167396183863</v>
      </c>
      <c r="L550" s="42">
        <f t="shared" si="135"/>
        <v>1877.4999015327699</v>
      </c>
      <c r="M550" s="42">
        <f t="shared" si="136"/>
        <v>2571.3515754946084</v>
      </c>
      <c r="N550" s="42">
        <f t="shared" si="137"/>
        <v>694.61568029771774</v>
      </c>
      <c r="O550" s="42">
        <f t="shared" si="138"/>
        <v>2067.5247315429988</v>
      </c>
      <c r="P550" s="42">
        <f t="shared" si="139"/>
        <v>2762.1404118407163</v>
      </c>
      <c r="Q550" s="39">
        <f t="shared" si="140"/>
        <v>1.9863350102499917</v>
      </c>
      <c r="R550" s="39">
        <f t="shared" si="141"/>
        <v>4.7255311435947061</v>
      </c>
      <c r="S550" s="39">
        <f t="shared" si="142"/>
        <v>6.7118661538446975</v>
      </c>
    </row>
    <row r="551" spans="6:19">
      <c r="F551" s="47">
        <v>700</v>
      </c>
      <c r="G551" s="42">
        <f t="shared" si="130"/>
        <v>164.95275255074188</v>
      </c>
      <c r="H551" s="41">
        <f t="shared" si="131"/>
        <v>1.107965077283539E-3</v>
      </c>
      <c r="I551" s="49">
        <f t="shared" si="132"/>
        <v>0.27165603044467929</v>
      </c>
      <c r="J551" s="45">
        <f t="shared" si="133"/>
        <v>0.27276399552196284</v>
      </c>
      <c r="K551" s="42">
        <f t="shared" si="134"/>
        <v>696.36778518110918</v>
      </c>
      <c r="L551" s="42">
        <f t="shared" si="135"/>
        <v>1875.4465007230272</v>
      </c>
      <c r="M551" s="42">
        <f t="shared" si="136"/>
        <v>2571.8142859041363</v>
      </c>
      <c r="N551" s="42">
        <f t="shared" si="137"/>
        <v>697.14336073520769</v>
      </c>
      <c r="O551" s="42">
        <f t="shared" si="138"/>
        <v>2065.6057220343023</v>
      </c>
      <c r="P551" s="42">
        <f t="shared" si="139"/>
        <v>2762.7490827695101</v>
      </c>
      <c r="Q551" s="39">
        <f t="shared" si="140"/>
        <v>1.9920831368489642</v>
      </c>
      <c r="R551" s="39">
        <f t="shared" si="141"/>
        <v>4.7149005881485007</v>
      </c>
      <c r="S551" s="39">
        <f t="shared" si="142"/>
        <v>6.7069837249974649</v>
      </c>
    </row>
    <row r="552" spans="6:19">
      <c r="F552" s="47">
        <v>710</v>
      </c>
      <c r="G552" s="42">
        <f t="shared" si="130"/>
        <v>165.52570523050832</v>
      </c>
      <c r="H552" s="41">
        <f t="shared" si="131"/>
        <v>1.1086692926282179E-3</v>
      </c>
      <c r="I552" s="49">
        <f t="shared" si="132"/>
        <v>0.26801549639428762</v>
      </c>
      <c r="J552" s="45">
        <f t="shared" si="133"/>
        <v>0.26912416568691583</v>
      </c>
      <c r="K552" s="42">
        <f t="shared" si="134"/>
        <v>698.85644904921696</v>
      </c>
      <c r="L552" s="42">
        <f t="shared" si="135"/>
        <v>1873.4126772076627</v>
      </c>
      <c r="M552" s="42">
        <f t="shared" si="136"/>
        <v>2572.2691262568796</v>
      </c>
      <c r="N552" s="42">
        <f t="shared" si="137"/>
        <v>699.64360424698305</v>
      </c>
      <c r="O552" s="42">
        <f t="shared" si="138"/>
        <v>2063.7036796476068</v>
      </c>
      <c r="P552" s="42">
        <f t="shared" si="139"/>
        <v>2763.34728389459</v>
      </c>
      <c r="Q552" s="39">
        <f t="shared" si="140"/>
        <v>1.9977611061568166</v>
      </c>
      <c r="R552" s="39">
        <f t="shared" si="141"/>
        <v>4.7044069046896659</v>
      </c>
      <c r="S552" s="39">
        <f t="shared" si="142"/>
        <v>6.7021680108464823</v>
      </c>
    </row>
    <row r="553" spans="6:19">
      <c r="F553" s="47">
        <v>720</v>
      </c>
      <c r="G553" s="42">
        <f t="shared" si="130"/>
        <v>166.09228590015624</v>
      </c>
      <c r="H553" s="41">
        <f t="shared" si="131"/>
        <v>1.1093683305135023E-3</v>
      </c>
      <c r="I553" s="49">
        <f t="shared" si="132"/>
        <v>0.26447255958234184</v>
      </c>
      <c r="J553" s="45">
        <f t="shared" si="133"/>
        <v>0.26558192791285534</v>
      </c>
      <c r="K553" s="42">
        <f t="shared" si="134"/>
        <v>701.31836303671059</v>
      </c>
      <c r="L553" s="42">
        <f t="shared" si="135"/>
        <v>1871.3979424561435</v>
      </c>
      <c r="M553" s="42">
        <f t="shared" si="136"/>
        <v>2572.7163054928542</v>
      </c>
      <c r="N553" s="42">
        <f t="shared" si="137"/>
        <v>702.11710823468025</v>
      </c>
      <c r="O553" s="42">
        <f t="shared" si="138"/>
        <v>2061.8181853554297</v>
      </c>
      <c r="P553" s="42">
        <f t="shared" si="139"/>
        <v>2763.9352935901102</v>
      </c>
      <c r="Q553" s="39">
        <f t="shared" si="140"/>
        <v>2.0033707737147606</v>
      </c>
      <c r="R553" s="39">
        <f t="shared" si="141"/>
        <v>4.6940463568442308</v>
      </c>
      <c r="S553" s="39">
        <f t="shared" si="142"/>
        <v>6.6974171305589909</v>
      </c>
    </row>
    <row r="554" spans="6:19">
      <c r="F554" s="47">
        <v>730</v>
      </c>
      <c r="G554" s="42">
        <f t="shared" si="130"/>
        <v>166.6526544692527</v>
      </c>
      <c r="H554" s="41">
        <f t="shared" si="131"/>
        <v>1.1100623115766304E-3</v>
      </c>
      <c r="I554" s="49">
        <f t="shared" si="132"/>
        <v>0.26102330056670103</v>
      </c>
      <c r="J554" s="45">
        <f t="shared" si="133"/>
        <v>0.26213336287827765</v>
      </c>
      <c r="K554" s="42">
        <f t="shared" si="134"/>
        <v>703.75419742503163</v>
      </c>
      <c r="L554" s="42">
        <f t="shared" si="135"/>
        <v>1869.4018267666902</v>
      </c>
      <c r="M554" s="42">
        <f t="shared" si="136"/>
        <v>2573.1560241917218</v>
      </c>
      <c r="N554" s="42">
        <f t="shared" si="137"/>
        <v>704.56454291248258</v>
      </c>
      <c r="O554" s="42">
        <f t="shared" si="138"/>
        <v>2059.9488361803819</v>
      </c>
      <c r="P554" s="42">
        <f t="shared" si="139"/>
        <v>2764.5133790928644</v>
      </c>
      <c r="Q554" s="39">
        <f t="shared" si="140"/>
        <v>2.0089139209210027</v>
      </c>
      <c r="R554" s="39">
        <f t="shared" si="141"/>
        <v>4.6838153606349113</v>
      </c>
      <c r="S554" s="39">
        <f t="shared" si="142"/>
        <v>6.6927292815559145</v>
      </c>
    </row>
    <row r="555" spans="6:19">
      <c r="F555" s="47">
        <v>740</v>
      </c>
      <c r="G555" s="42">
        <f t="shared" si="130"/>
        <v>167.20696468998426</v>
      </c>
      <c r="H555" s="41">
        <f t="shared" si="131"/>
        <v>1.1107513520867049E-3</v>
      </c>
      <c r="I555" s="49">
        <f t="shared" si="132"/>
        <v>0.25766400821064772</v>
      </c>
      <c r="J555" s="45">
        <f t="shared" si="133"/>
        <v>0.25877475956273444</v>
      </c>
      <c r="K555" s="42">
        <f t="shared" si="134"/>
        <v>706.16459672456244</v>
      </c>
      <c r="L555" s="42">
        <f t="shared" si="135"/>
        <v>1867.4238782906566</v>
      </c>
      <c r="M555" s="42">
        <f t="shared" si="136"/>
        <v>2573.588475015219</v>
      </c>
      <c r="N555" s="42">
        <f t="shared" si="137"/>
        <v>706.98655272510666</v>
      </c>
      <c r="O555" s="42">
        <f t="shared" si="138"/>
        <v>2058.0952443665356</v>
      </c>
      <c r="P555" s="42">
        <f t="shared" si="139"/>
        <v>2765.0817970916423</v>
      </c>
      <c r="Q555" s="39">
        <f t="shared" si="140"/>
        <v>2.0143922589664038</v>
      </c>
      <c r="R555" s="39">
        <f t="shared" si="141"/>
        <v>4.6737104762656294</v>
      </c>
      <c r="S555" s="39">
        <f t="shared" si="142"/>
        <v>6.6881027352320332</v>
      </c>
    </row>
    <row r="556" spans="6:19">
      <c r="F556" s="47">
        <v>750</v>
      </c>
      <c r="G556" s="42">
        <f t="shared" si="130"/>
        <v>167.75536447427334</v>
      </c>
      <c r="H556" s="41">
        <f t="shared" si="131"/>
        <v>1.1114355641593898E-3</v>
      </c>
      <c r="I556" s="49">
        <f t="shared" si="132"/>
        <v>0.25439116597901062</v>
      </c>
      <c r="J556" s="45">
        <f t="shared" si="133"/>
        <v>0.25550260154317</v>
      </c>
      <c r="K556" s="42">
        <f t="shared" si="134"/>
        <v>708.55018100059385</v>
      </c>
      <c r="L556" s="42">
        <f t="shared" si="135"/>
        <v>1865.4636621200507</v>
      </c>
      <c r="M556" s="42">
        <f t="shared" si="136"/>
        <v>2574.0138431206447</v>
      </c>
      <c r="N556" s="42">
        <f t="shared" si="137"/>
        <v>709.3837576737136</v>
      </c>
      <c r="O556" s="42">
        <f t="shared" si="138"/>
        <v>2056.2570366043078</v>
      </c>
      <c r="P556" s="42">
        <f t="shared" si="139"/>
        <v>2765.6407942780215</v>
      </c>
      <c r="Q556" s="39">
        <f t="shared" si="140"/>
        <v>2.0198074325110937</v>
      </c>
      <c r="R556" s="39">
        <f t="shared" si="141"/>
        <v>4.663728400453687</v>
      </c>
      <c r="S556" s="39">
        <f t="shared" si="142"/>
        <v>6.6835358329647807</v>
      </c>
    </row>
    <row r="557" spans="6:19">
      <c r="F557" s="47">
        <v>760</v>
      </c>
      <c r="G557" s="42">
        <f t="shared" si="130"/>
        <v>168.2979961905495</v>
      </c>
      <c r="H557" s="41">
        <f t="shared" si="131"/>
        <v>1.1121150559583468E-3</v>
      </c>
      <c r="I557" s="49">
        <f t="shared" si="132"/>
        <v>0.25120143930448052</v>
      </c>
      <c r="J557" s="45">
        <f t="shared" si="133"/>
        <v>0.2523135543604389</v>
      </c>
      <c r="K557" s="42">
        <f t="shared" si="134"/>
        <v>710.9115471142884</v>
      </c>
      <c r="L557" s="42">
        <f t="shared" si="135"/>
        <v>1863.520759433309</v>
      </c>
      <c r="M557" s="42">
        <f t="shared" si="136"/>
        <v>2574.4323065475974</v>
      </c>
      <c r="N557" s="42">
        <f t="shared" si="137"/>
        <v>711.75675455681665</v>
      </c>
      <c r="O557" s="42">
        <f t="shared" si="138"/>
        <v>2054.4338533047139</v>
      </c>
      <c r="P557" s="42">
        <f t="shared" si="139"/>
        <v>2766.1906078615307</v>
      </c>
      <c r="Q557" s="39">
        <f t="shared" si="140"/>
        <v>2.0251610231221457</v>
      </c>
      <c r="R557" s="39">
        <f t="shared" si="141"/>
        <v>4.6538659592663851</v>
      </c>
      <c r="S557" s="39">
        <f t="shared" si="142"/>
        <v>6.6790269823885309</v>
      </c>
    </row>
    <row r="558" spans="6:19">
      <c r="F558" s="47">
        <v>770</v>
      </c>
      <c r="G558" s="42">
        <f t="shared" si="130"/>
        <v>168.83499694174691</v>
      </c>
      <c r="H558" s="41">
        <f t="shared" si="131"/>
        <v>1.1127899318844044E-3</v>
      </c>
      <c r="I558" s="49">
        <f t="shared" si="132"/>
        <v>0.24809166392772855</v>
      </c>
      <c r="J558" s="45">
        <f t="shared" si="133"/>
        <v>0.24920445385961296</v>
      </c>
      <c r="K558" s="42">
        <f t="shared" si="134"/>
        <v>713.24926988518462</v>
      </c>
      <c r="L558" s="42">
        <f t="shared" si="135"/>
        <v>1861.5947666949014</v>
      </c>
      <c r="M558" s="42">
        <f t="shared" si="136"/>
        <v>2574.8440365800861</v>
      </c>
      <c r="N558" s="42">
        <f t="shared" si="137"/>
        <v>714.10611813273556</v>
      </c>
      <c r="O558" s="42">
        <f t="shared" si="138"/>
        <v>2052.6253479192524</v>
      </c>
      <c r="P558" s="42">
        <f t="shared" si="139"/>
        <v>2766.7314660519878</v>
      </c>
      <c r="Q558" s="39">
        <f t="shared" si="140"/>
        <v>2.0304545524909252</v>
      </c>
      <c r="R558" s="39">
        <f t="shared" si="141"/>
        <v>4.6441201014226525</v>
      </c>
      <c r="S558" s="39">
        <f t="shared" si="142"/>
        <v>6.6745746539135773</v>
      </c>
    </row>
    <row r="559" spans="6:19">
      <c r="F559" s="47">
        <v>780</v>
      </c>
      <c r="G559" s="42">
        <f t="shared" si="130"/>
        <v>169.36649882593071</v>
      </c>
      <c r="H559" s="41">
        <f t="shared" si="131"/>
        <v>1.1134602927533484E-3</v>
      </c>
      <c r="I559" s="49">
        <f t="shared" si="132"/>
        <v>0.24505883512472057</v>
      </c>
      <c r="J559" s="45">
        <f t="shared" si="133"/>
        <v>0.24617229541747393</v>
      </c>
      <c r="K559" s="42">
        <f t="shared" si="134"/>
        <v>715.56390318112358</v>
      </c>
      <c r="L559" s="42">
        <f t="shared" si="135"/>
        <v>1859.6852949046904</v>
      </c>
      <c r="M559" s="42">
        <f t="shared" si="136"/>
        <v>2575.249198085814</v>
      </c>
      <c r="N559" s="42">
        <f t="shared" si="137"/>
        <v>716.43240220947121</v>
      </c>
      <c r="O559" s="42">
        <f t="shared" si="138"/>
        <v>2050.8311863019726</v>
      </c>
      <c r="P559" s="42">
        <f t="shared" si="139"/>
        <v>2767.2635885114437</v>
      </c>
      <c r="Q559" s="39">
        <f t="shared" si="140"/>
        <v>2.0356894854468042</v>
      </c>
      <c r="R559" s="39">
        <f t="shared" si="141"/>
        <v>4.6344878920238797</v>
      </c>
      <c r="S559" s="39">
        <f t="shared" si="142"/>
        <v>6.6701773774706838</v>
      </c>
    </row>
    <row r="560" spans="6:19">
      <c r="F560" s="47">
        <v>790</v>
      </c>
      <c r="G560" s="42">
        <f t="shared" si="130"/>
        <v>169.89262918084921</v>
      </c>
      <c r="H560" s="41">
        <f t="shared" si="131"/>
        <v>1.1141262359631572E-3</v>
      </c>
      <c r="I560" s="49">
        <f t="shared" si="132"/>
        <v>0.24210009774333655</v>
      </c>
      <c r="J560" s="45">
        <f t="shared" si="133"/>
        <v>0.2432142239792997</v>
      </c>
      <c r="K560" s="42">
        <f t="shared" si="134"/>
        <v>717.85598094098702</v>
      </c>
      <c r="L560" s="42">
        <f t="shared" si="135"/>
        <v>1857.7919688933871</v>
      </c>
      <c r="M560" s="42">
        <f t="shared" si="136"/>
        <v>2575.6479498343742</v>
      </c>
      <c r="N560" s="42">
        <f t="shared" si="137"/>
        <v>718.73614066739799</v>
      </c>
      <c r="O560" s="42">
        <f t="shared" si="138"/>
        <v>2049.0510461106228</v>
      </c>
      <c r="P560" s="42">
        <f t="shared" si="139"/>
        <v>2767.7871867780209</v>
      </c>
      <c r="Q560" s="39">
        <f t="shared" si="140"/>
        <v>2.0408672327825426</v>
      </c>
      <c r="R560" s="39">
        <f t="shared" si="141"/>
        <v>4.6249665066813783</v>
      </c>
      <c r="S560" s="39">
        <f t="shared" si="142"/>
        <v>6.6658337394639204</v>
      </c>
    </row>
    <row r="561" spans="6:19">
      <c r="F561" s="47">
        <v>800</v>
      </c>
      <c r="G561" s="42">
        <f t="shared" si="130"/>
        <v>170.41351081360017</v>
      </c>
      <c r="H561" s="41">
        <f t="shared" si="131"/>
        <v>1.1147878556514246E-3</v>
      </c>
      <c r="I561" s="49">
        <f t="shared" si="132"/>
        <v>0.23921273697913234</v>
      </c>
      <c r="J561" s="45">
        <f t="shared" si="133"/>
        <v>0.24032752483478376</v>
      </c>
      <c r="K561" s="42">
        <f t="shared" si="134"/>
        <v>720.12601813523224</v>
      </c>
      <c r="L561" s="42">
        <f t="shared" si="135"/>
        <v>1855.9144266606841</v>
      </c>
      <c r="M561" s="42">
        <f t="shared" si="136"/>
        <v>2576.0404447959163</v>
      </c>
      <c r="N561" s="42">
        <f t="shared" si="137"/>
        <v>721.01784841975336</v>
      </c>
      <c r="O561" s="42">
        <f t="shared" si="138"/>
        <v>2047.2846162439898</v>
      </c>
      <c r="P561" s="42">
        <f t="shared" si="139"/>
        <v>2768.3024646637432</v>
      </c>
      <c r="Q561" s="39">
        <f t="shared" si="140"/>
        <v>2.0459891539054547</v>
      </c>
      <c r="R561" s="39">
        <f t="shared" si="141"/>
        <v>4.6155532260105616</v>
      </c>
      <c r="S561" s="39">
        <f t="shared" si="142"/>
        <v>6.6615423799160158</v>
      </c>
    </row>
    <row r="562" spans="6:19">
      <c r="F562" s="47">
        <v>810</v>
      </c>
      <c r="G562" s="42">
        <f t="shared" si="130"/>
        <v>170.92926221648577</v>
      </c>
      <c r="H562" s="41">
        <f t="shared" si="131"/>
        <v>1.1154452428436812E-3</v>
      </c>
      <c r="I562" s="49">
        <f t="shared" si="132"/>
        <v>0.23639416982694914</v>
      </c>
      <c r="J562" s="45">
        <f t="shared" si="133"/>
        <v>0.23750961506979282</v>
      </c>
      <c r="K562" s="42">
        <f t="shared" si="134"/>
        <v>722.37451166870414</v>
      </c>
      <c r="L562" s="42">
        <f t="shared" si="135"/>
        <v>1854.0523187530021</v>
      </c>
      <c r="M562" s="42">
        <f t="shared" si="136"/>
        <v>2576.4268304217062</v>
      </c>
      <c r="N562" s="42">
        <f t="shared" si="137"/>
        <v>723.27802231540761</v>
      </c>
      <c r="O562" s="42">
        <f t="shared" si="138"/>
        <v>2045.5315963128305</v>
      </c>
      <c r="P562" s="42">
        <f t="shared" si="139"/>
        <v>2768.8096186282382</v>
      </c>
      <c r="Q562" s="39">
        <f t="shared" si="140"/>
        <v>2.05105655932705</v>
      </c>
      <c r="R562" s="39">
        <f t="shared" si="141"/>
        <v>4.606245430464778</v>
      </c>
      <c r="S562" s="39">
        <f t="shared" si="142"/>
        <v>6.6573019897918275</v>
      </c>
    </row>
    <row r="563" spans="6:19">
      <c r="F563" s="47">
        <v>820</v>
      </c>
      <c r="G563" s="42">
        <f t="shared" si="130"/>
        <v>171.43999777004439</v>
      </c>
      <c r="H563" s="41">
        <f t="shared" si="131"/>
        <v>1.1160984855932191E-3</v>
      </c>
      <c r="I563" s="49">
        <f t="shared" si="132"/>
        <v>0.23364193715120271</v>
      </c>
      <c r="J563" s="45">
        <f t="shared" si="133"/>
        <v>0.23475803563679593</v>
      </c>
      <c r="K563" s="42">
        <f t="shared" si="134"/>
        <v>724.60194122985399</v>
      </c>
      <c r="L563" s="42">
        <f t="shared" si="135"/>
        <v>1852.2053076780119</v>
      </c>
      <c r="M563" s="42">
        <f t="shared" si="136"/>
        <v>2576.8072489078659</v>
      </c>
      <c r="N563" s="42">
        <f t="shared" si="137"/>
        <v>725.51714198804041</v>
      </c>
      <c r="O563" s="42">
        <f t="shared" si="138"/>
        <v>2043.7916961419983</v>
      </c>
      <c r="P563" s="42">
        <f t="shared" si="139"/>
        <v>2769.3088381300386</v>
      </c>
      <c r="Q563" s="39">
        <f t="shared" si="140"/>
        <v>2.0560707130028422</v>
      </c>
      <c r="R563" s="39">
        <f t="shared" si="141"/>
        <v>4.5970405954838576</v>
      </c>
      <c r="S563" s="39">
        <f t="shared" si="142"/>
        <v>6.6531113084867002</v>
      </c>
    </row>
    <row r="564" spans="6:19">
      <c r="F564" s="47">
        <v>830</v>
      </c>
      <c r="G564" s="42">
        <f t="shared" si="130"/>
        <v>171.94582793417487</v>
      </c>
      <c r="H564" s="41">
        <f t="shared" si="131"/>
        <v>1.1167476691130271E-3</v>
      </c>
      <c r="I564" s="49">
        <f t="shared" si="132"/>
        <v>0.23095369632316018</v>
      </c>
      <c r="J564" s="45">
        <f t="shared" si="133"/>
        <v>0.2320704439922732</v>
      </c>
      <c r="K564" s="42">
        <f t="shared" si="134"/>
        <v>726.80877009018047</v>
      </c>
      <c r="L564" s="42">
        <f t="shared" si="135"/>
        <v>1850.373067353331</v>
      </c>
      <c r="M564" s="42">
        <f t="shared" si="136"/>
        <v>2577.1818374435115</v>
      </c>
      <c r="N564" s="42">
        <f t="shared" si="137"/>
        <v>727.73567065554437</v>
      </c>
      <c r="O564" s="42">
        <f t="shared" si="138"/>
        <v>2042.0646353015536</v>
      </c>
      <c r="P564" s="42">
        <f t="shared" si="139"/>
        <v>2769.8003059570979</v>
      </c>
      <c r="Q564" s="39">
        <f t="shared" si="140"/>
        <v>2.0610328345331079</v>
      </c>
      <c r="R564" s="39">
        <f t="shared" si="141"/>
        <v>4.5879362869346174</v>
      </c>
      <c r="S564" s="39">
        <f t="shared" si="142"/>
        <v>6.6489691214677258</v>
      </c>
    </row>
    <row r="565" spans="6:19">
      <c r="F565" s="47">
        <v>840</v>
      </c>
      <c r="G565" s="42">
        <f t="shared" si="130"/>
        <v>172.44685942818217</v>
      </c>
      <c r="H565" s="41">
        <f t="shared" si="131"/>
        <v>1.1173928759003512E-3</v>
      </c>
      <c r="I565" s="49">
        <f t="shared" si="132"/>
        <v>0.22832721437838516</v>
      </c>
      <c r="J565" s="45">
        <f t="shared" si="133"/>
        <v>0.2294446072542855</v>
      </c>
      <c r="K565" s="42">
        <f t="shared" si="134"/>
        <v>728.99544585737499</v>
      </c>
      <c r="L565" s="42">
        <f t="shared" si="135"/>
        <v>1848.555282587007</v>
      </c>
      <c r="M565" s="42">
        <f t="shared" si="136"/>
        <v>2577.550728444382</v>
      </c>
      <c r="N565" s="42">
        <f t="shared" si="137"/>
        <v>729.93405587313123</v>
      </c>
      <c r="O565" s="42">
        <f t="shared" si="138"/>
        <v>2040.3501426648506</v>
      </c>
      <c r="P565" s="42">
        <f t="shared" si="139"/>
        <v>2770.2841985379819</v>
      </c>
      <c r="Q565" s="39">
        <f t="shared" si="140"/>
        <v>2.0659441012344244</v>
      </c>
      <c r="R565" s="39">
        <f t="shared" si="141"/>
        <v>4.5789301568224392</v>
      </c>
      <c r="S565" s="39">
        <f t="shared" si="142"/>
        <v>6.6448742580568636</v>
      </c>
    </row>
    <row r="566" spans="6:19">
      <c r="F566" s="47">
        <v>850</v>
      </c>
      <c r="G566" s="42">
        <f t="shared" si="130"/>
        <v>172.94319540051094</v>
      </c>
      <c r="H566" s="41">
        <f t="shared" si="131"/>
        <v>1.1180341858543932E-3</v>
      </c>
      <c r="I566" s="49">
        <f t="shared" si="132"/>
        <v>0.22576036165191082</v>
      </c>
      <c r="J566" s="45">
        <f t="shared" si="133"/>
        <v>0.22687839583776523</v>
      </c>
      <c r="K566" s="42">
        <f t="shared" si="134"/>
        <v>731.16240118535268</v>
      </c>
      <c r="L566" s="42">
        <f t="shared" si="135"/>
        <v>1846.7516485876058</v>
      </c>
      <c r="M566" s="42">
        <f t="shared" si="136"/>
        <v>2577.9140497729586</v>
      </c>
      <c r="N566" s="42">
        <f t="shared" si="137"/>
        <v>732.112730243329</v>
      </c>
      <c r="O566" s="42">
        <f t="shared" si="138"/>
        <v>2038.6479559917304</v>
      </c>
      <c r="P566" s="42">
        <f t="shared" si="139"/>
        <v>2770.7606862350594</v>
      </c>
      <c r="Q566" s="39">
        <f t="shared" si="140"/>
        <v>2.0708056500909784</v>
      </c>
      <c r="R566" s="39">
        <f t="shared" si="141"/>
        <v>4.570019939254804</v>
      </c>
      <c r="S566" s="39">
        <f t="shared" si="142"/>
        <v>6.6408255893457824</v>
      </c>
    </row>
    <row r="567" spans="6:19">
      <c r="F567" s="47">
        <v>860</v>
      </c>
      <c r="G567" s="42">
        <f t="shared" si="130"/>
        <v>173.43493558887349</v>
      </c>
      <c r="H567" s="41">
        <f t="shared" si="131"/>
        <v>1.1186716763875897E-3</v>
      </c>
      <c r="I567" s="49">
        <f t="shared" si="132"/>
        <v>0.22325110585261385</v>
      </c>
      <c r="J567" s="45">
        <f t="shared" si="133"/>
        <v>0.22436977752900145</v>
      </c>
      <c r="K567" s="42">
        <f t="shared" si="134"/>
        <v>733.3100544441354</v>
      </c>
      <c r="L567" s="42">
        <f t="shared" si="135"/>
        <v>1844.9618705018829</v>
      </c>
      <c r="M567" s="42">
        <f t="shared" si="136"/>
        <v>2578.2719249460183</v>
      </c>
      <c r="N567" s="42">
        <f t="shared" si="137"/>
        <v>734.27211208582867</v>
      </c>
      <c r="O567" s="42">
        <f t="shared" si="138"/>
        <v>2036.9578215351312</v>
      </c>
      <c r="P567" s="42">
        <f t="shared" si="139"/>
        <v>2771.2299336209599</v>
      </c>
      <c r="Q567" s="39">
        <f t="shared" si="140"/>
        <v>2.0756185795940012</v>
      </c>
      <c r="R567" s="39">
        <f t="shared" si="141"/>
        <v>4.5612034466391869</v>
      </c>
      <c r="S567" s="39">
        <f t="shared" si="142"/>
        <v>6.6368220262331885</v>
      </c>
    </row>
    <row r="568" spans="6:19">
      <c r="F568" s="47">
        <v>870</v>
      </c>
      <c r="G568" s="42">
        <f t="shared" si="130"/>
        <v>173.92217647141791</v>
      </c>
      <c r="H568" s="41">
        <f t="shared" si="131"/>
        <v>1.1193054225308876E-3</v>
      </c>
      <c r="I568" s="49">
        <f t="shared" si="132"/>
        <v>0.22079750654177691</v>
      </c>
      <c r="J568" s="45">
        <f t="shared" si="133"/>
        <v>0.22191681196430779</v>
      </c>
      <c r="K568" s="42">
        <f t="shared" si="134"/>
        <v>735.43881035227832</v>
      </c>
      <c r="L568" s="42">
        <f t="shared" si="135"/>
        <v>1843.1856629781719</v>
      </c>
      <c r="M568" s="42">
        <f t="shared" si="136"/>
        <v>2578.6244733304502</v>
      </c>
      <c r="N568" s="42">
        <f t="shared" si="137"/>
        <v>736.4126060698801</v>
      </c>
      <c r="O568" s="42">
        <f t="shared" si="138"/>
        <v>2035.2794936695177</v>
      </c>
      <c r="P568" s="42">
        <f t="shared" si="139"/>
        <v>2771.6920997393977</v>
      </c>
      <c r="Q568" s="39">
        <f t="shared" si="140"/>
        <v>2.0803839514769216</v>
      </c>
      <c r="R568" s="39">
        <f t="shared" si="141"/>
        <v>4.5524785660991167</v>
      </c>
      <c r="S568" s="39">
        <f t="shared" si="142"/>
        <v>6.6328625175760383</v>
      </c>
    </row>
    <row r="569" spans="6:19">
      <c r="F569" s="47">
        <v>880</v>
      </c>
      <c r="G569" s="42">
        <f t="shared" si="130"/>
        <v>174.4050114095366</v>
      </c>
      <c r="H569" s="41">
        <f t="shared" si="131"/>
        <v>1.1199354970334227E-3</v>
      </c>
      <c r="I569" s="49">
        <f t="shared" si="132"/>
        <v>0.21839770998398506</v>
      </c>
      <c r="J569" s="45">
        <f t="shared" si="133"/>
        <v>0.21951764548101849</v>
      </c>
      <c r="K569" s="42">
        <f t="shared" si="134"/>
        <v>737.54906057435176</v>
      </c>
      <c r="L569" s="42">
        <f t="shared" si="135"/>
        <v>1841.4227497537945</v>
      </c>
      <c r="M569" s="42">
        <f t="shared" si="136"/>
        <v>2578.9718103281461</v>
      </c>
      <c r="N569" s="42">
        <f t="shared" si="137"/>
        <v>738.53460381174114</v>
      </c>
      <c r="O569" s="42">
        <f t="shared" si="138"/>
        <v>2033.6127345397015</v>
      </c>
      <c r="P569" s="42">
        <f t="shared" si="139"/>
        <v>2772.1473383514426</v>
      </c>
      <c r="Q569" s="39">
        <f t="shared" si="140"/>
        <v>2.085102792353303</v>
      </c>
      <c r="R569" s="39">
        <f t="shared" si="141"/>
        <v>4.5438432560935524</v>
      </c>
      <c r="S569" s="39">
        <f t="shared" si="142"/>
        <v>6.6289460484468554</v>
      </c>
    </row>
    <row r="570" spans="6:19">
      <c r="F570" s="47">
        <v>890</v>
      </c>
      <c r="G570" s="42">
        <f t="shared" si="130"/>
        <v>174.88353078287105</v>
      </c>
      <c r="H570" s="41">
        <f t="shared" si="131"/>
        <v>1.1205619704569398E-3</v>
      </c>
      <c r="I570" s="49">
        <f t="shared" si="132"/>
        <v>0.21604994434134819</v>
      </c>
      <c r="J570" s="45">
        <f t="shared" si="133"/>
        <v>0.21717050631180512</v>
      </c>
      <c r="K570" s="42">
        <f t="shared" si="134"/>
        <v>739.64118428578968</v>
      </c>
      <c r="L570" s="42">
        <f t="shared" si="135"/>
        <v>1839.6728632649015</v>
      </c>
      <c r="M570" s="42">
        <f t="shared" si="136"/>
        <v>2579.3140475506912</v>
      </c>
      <c r="N570" s="42">
        <f t="shared" si="137"/>
        <v>740.63848443949644</v>
      </c>
      <c r="O570" s="42">
        <f t="shared" si="138"/>
        <v>2031.9573137287016</v>
      </c>
      <c r="P570" s="42">
        <f t="shared" si="139"/>
        <v>2772.5957981681981</v>
      </c>
      <c r="Q570" s="39">
        <f t="shared" si="140"/>
        <v>2.0897760952640683</v>
      </c>
      <c r="R570" s="39">
        <f t="shared" si="141"/>
        <v>4.5352955432258666</v>
      </c>
      <c r="S570" s="39">
        <f t="shared" si="142"/>
        <v>6.6250716384899349</v>
      </c>
    </row>
    <row r="571" spans="6:19">
      <c r="F571" s="47">
        <v>900</v>
      </c>
      <c r="G571" s="42">
        <f t="shared" si="130"/>
        <v>175.35782211701257</v>
      </c>
      <c r="H571" s="41">
        <f t="shared" si="131"/>
        <v>1.1211849112652968E-3</v>
      </c>
      <c r="I571" s="49">
        <f t="shared" si="132"/>
        <v>0.21375251518458296</v>
      </c>
      <c r="J571" s="45">
        <f t="shared" si="133"/>
        <v>0.21487370009584827</v>
      </c>
      <c r="K571" s="42">
        <f t="shared" si="134"/>
        <v>741.71554870721206</v>
      </c>
      <c r="L571" s="42">
        <f t="shared" si="135"/>
        <v>1837.9357442772832</v>
      </c>
      <c r="M571" s="42">
        <f t="shared" si="136"/>
        <v>2579.6512929844953</v>
      </c>
      <c r="N571" s="42">
        <f t="shared" si="137"/>
        <v>742.72461512735094</v>
      </c>
      <c r="O571" s="42">
        <f t="shared" si="138"/>
        <v>2030.3130079434079</v>
      </c>
      <c r="P571" s="42">
        <f t="shared" si="139"/>
        <v>2773.0376230707589</v>
      </c>
      <c r="Q571" s="39">
        <f t="shared" si="140"/>
        <v>2.0944048211399382</v>
      </c>
      <c r="R571" s="39">
        <f t="shared" si="141"/>
        <v>4.5268335192297675</v>
      </c>
      <c r="S571" s="39">
        <f t="shared" si="142"/>
        <v>6.6212383403697057</v>
      </c>
    </row>
    <row r="572" spans="6:19">
      <c r="F572" s="47">
        <v>910</v>
      </c>
      <c r="G572" s="42">
        <f t="shared" si="130"/>
        <v>175.82797020438016</v>
      </c>
      <c r="H572" s="41">
        <f t="shared" si="131"/>
        <v>1.1218043859093625E-3</v>
      </c>
      <c r="I572" s="49">
        <f t="shared" si="132"/>
        <v>0.21150380129681726</v>
      </c>
      <c r="J572" s="45">
        <f t="shared" si="133"/>
        <v>0.21262560568272662</v>
      </c>
      <c r="K572" s="42">
        <f t="shared" si="134"/>
        <v>743.77250961021264</v>
      </c>
      <c r="L572" s="42">
        <f t="shared" si="135"/>
        <v>1836.2111415368113</v>
      </c>
      <c r="M572" s="42">
        <f t="shared" si="136"/>
        <v>2579.9836511470239</v>
      </c>
      <c r="N572" s="42">
        <f t="shared" si="137"/>
        <v>744.79335160139021</v>
      </c>
      <c r="O572" s="42">
        <f t="shared" si="138"/>
        <v>2028.6796007169148</v>
      </c>
      <c r="P572" s="42">
        <f t="shared" si="139"/>
        <v>2773.472952318305</v>
      </c>
      <c r="Q572" s="39">
        <f t="shared" si="140"/>
        <v>2.0989899001846832</v>
      </c>
      <c r="R572" s="39">
        <f t="shared" si="141"/>
        <v>4.5184553381205248</v>
      </c>
      <c r="S572" s="39">
        <f t="shared" si="142"/>
        <v>6.6174452383052076</v>
      </c>
    </row>
    <row r="573" spans="6:19">
      <c r="F573" s="47">
        <v>920</v>
      </c>
      <c r="G573" s="42">
        <f t="shared" si="130"/>
        <v>176.2940572187058</v>
      </c>
      <c r="H573" s="41">
        <f t="shared" si="131"/>
        <v>1.1224204589075834E-3</v>
      </c>
      <c r="I573" s="49">
        <f t="shared" si="132"/>
        <v>0.20930225074804554</v>
      </c>
      <c r="J573" s="45">
        <f t="shared" si="133"/>
        <v>0.21042467120695313</v>
      </c>
      <c r="K573" s="42">
        <f t="shared" si="134"/>
        <v>745.81241179642291</v>
      </c>
      <c r="L573" s="42">
        <f t="shared" si="135"/>
        <v>1834.4988114382422</v>
      </c>
      <c r="M573" s="42">
        <f t="shared" si="136"/>
        <v>2580.3112232346652</v>
      </c>
      <c r="N573" s="42">
        <f t="shared" si="137"/>
        <v>746.84503861861776</v>
      </c>
      <c r="O573" s="42">
        <f t="shared" si="138"/>
        <v>2027.0568821264446</v>
      </c>
      <c r="P573" s="42">
        <f t="shared" si="139"/>
        <v>2773.9019207450624</v>
      </c>
      <c r="Q573" s="39">
        <f t="shared" si="140"/>
        <v>2.1035322331842554</v>
      </c>
      <c r="R573" s="39">
        <f t="shared" si="141"/>
        <v>4.5101592135006792</v>
      </c>
      <c r="S573" s="39">
        <f t="shared" si="142"/>
        <v>6.6136914466849346</v>
      </c>
    </row>
    <row r="574" spans="6:19">
      <c r="F574" s="47">
        <v>930</v>
      </c>
      <c r="G574" s="42">
        <f t="shared" si="130"/>
        <v>176.75616282353025</v>
      </c>
      <c r="H574" s="41">
        <f t="shared" si="131"/>
        <v>1.1230331929224914E-3</v>
      </c>
      <c r="I574" s="49">
        <f t="shared" si="132"/>
        <v>0.20714637722005336</v>
      </c>
      <c r="J574" s="45">
        <f t="shared" si="133"/>
        <v>0.20826941041297584</v>
      </c>
      <c r="K574" s="42">
        <f t="shared" si="134"/>
        <v>747.83558955153012</v>
      </c>
      <c r="L574" s="42">
        <f t="shared" si="135"/>
        <v>1832.7985177112664</v>
      </c>
      <c r="M574" s="42">
        <f t="shared" si="136"/>
        <v>2580.6341072627965</v>
      </c>
      <c r="N574" s="42">
        <f t="shared" si="137"/>
        <v>748.880010420948</v>
      </c>
      <c r="O574" s="42">
        <f t="shared" si="138"/>
        <v>2025.4446485259159</v>
      </c>
      <c r="P574" s="42">
        <f t="shared" si="139"/>
        <v>2774.324658946864</v>
      </c>
      <c r="Q574" s="39">
        <f t="shared" si="140"/>
        <v>2.1080326927465274</v>
      </c>
      <c r="R574" s="39">
        <f t="shared" si="141"/>
        <v>4.5019434160103495</v>
      </c>
      <c r="S574" s="39">
        <f t="shared" si="142"/>
        <v>6.6099761087568769</v>
      </c>
    </row>
    <row r="575" spans="6:19">
      <c r="F575" s="47">
        <v>940</v>
      </c>
      <c r="G575" s="42">
        <f t="shared" si="130"/>
        <v>177.21436427509298</v>
      </c>
      <c r="H575" s="41">
        <f t="shared" si="131"/>
        <v>1.1236426488334056E-3</v>
      </c>
      <c r="I575" s="49">
        <f t="shared" si="132"/>
        <v>0.20503475656333911</v>
      </c>
      <c r="J575" s="45">
        <f t="shared" si="133"/>
        <v>0.20615839921217252</v>
      </c>
      <c r="K575" s="42">
        <f t="shared" si="134"/>
        <v>749.84236707585433</v>
      </c>
      <c r="L575" s="42">
        <f t="shared" si="135"/>
        <v>1831.1100311226669</v>
      </c>
      <c r="M575" s="42">
        <f t="shared" si="136"/>
        <v>2580.9523981985212</v>
      </c>
      <c r="N575" s="42">
        <f t="shared" si="137"/>
        <v>750.89859116575769</v>
      </c>
      <c r="O575" s="42">
        <f t="shared" si="138"/>
        <v>2023.8427022922056</v>
      </c>
      <c r="P575" s="42">
        <f t="shared" si="139"/>
        <v>2774.7412934579634</v>
      </c>
      <c r="Q575" s="39">
        <f t="shared" si="140"/>
        <v>2.1124921244761024</v>
      </c>
      <c r="R575" s="39">
        <f t="shared" si="141"/>
        <v>4.4938062709127884</v>
      </c>
      <c r="S575" s="39">
        <f t="shared" si="142"/>
        <v>6.6062983953888903</v>
      </c>
    </row>
    <row r="576" spans="6:19">
      <c r="F576" s="47">
        <v>950</v>
      </c>
      <c r="G576" s="42">
        <f t="shared" si="130"/>
        <v>177.66873651994752</v>
      </c>
      <c r="H576" s="41">
        <f t="shared" si="131"/>
        <v>1.1242488858055379E-3</v>
      </c>
      <c r="I576" s="49">
        <f t="shared" si="132"/>
        <v>0.20296602356908697</v>
      </c>
      <c r="J576" s="45">
        <f t="shared" si="133"/>
        <v>0.2040902724548925</v>
      </c>
      <c r="K576" s="42">
        <f t="shared" si="134"/>
        <v>751.83305889287158</v>
      </c>
      <c r="L576" s="42">
        <f t="shared" si="135"/>
        <v>1829.4331291936596</v>
      </c>
      <c r="M576" s="42">
        <f t="shared" si="136"/>
        <v>2581.2661880865312</v>
      </c>
      <c r="N576" s="42">
        <f t="shared" si="137"/>
        <v>752.90109533438681</v>
      </c>
      <c r="O576" s="42">
        <f t="shared" si="138"/>
        <v>2022.2508515842928</v>
      </c>
      <c r="P576" s="42">
        <f t="shared" si="139"/>
        <v>2775.1519469186796</v>
      </c>
      <c r="Q576" s="39">
        <f t="shared" si="140"/>
        <v>2.116911348088129</v>
      </c>
      <c r="R576" s="39">
        <f t="shared" si="141"/>
        <v>4.4857461558067637</v>
      </c>
      <c r="S576" s="39">
        <f t="shared" si="142"/>
        <v>6.6026575038948927</v>
      </c>
    </row>
    <row r="577" spans="6:19">
      <c r="F577" s="47">
        <v>960</v>
      </c>
      <c r="G577" s="42">
        <f t="shared" si="130"/>
        <v>178.11935228763144</v>
      </c>
      <c r="H577" s="41">
        <f t="shared" si="131"/>
        <v>1.1248519613557214E-3</v>
      </c>
      <c r="I577" s="49">
        <f t="shared" si="132"/>
        <v>0.20093886894066212</v>
      </c>
      <c r="J577" s="45">
        <f t="shared" si="133"/>
        <v>0.20206372090201785</v>
      </c>
      <c r="K577" s="42">
        <f t="shared" si="134"/>
        <v>753.80797023705236</v>
      </c>
      <c r="L577" s="42">
        <f t="shared" si="135"/>
        <v>1827.7675959314647</v>
      </c>
      <c r="M577" s="42">
        <f t="shared" si="136"/>
        <v>2581.5755661685171</v>
      </c>
      <c r="N577" s="42">
        <f t="shared" si="137"/>
        <v>754.88782811995384</v>
      </c>
      <c r="O577" s="42">
        <f t="shared" si="138"/>
        <v>2020.6689101145005</v>
      </c>
      <c r="P577" s="42">
        <f t="shared" si="139"/>
        <v>2775.5567382344543</v>
      </c>
      <c r="Q577" s="39">
        <f t="shared" si="140"/>
        <v>2.1212911584649219</v>
      </c>
      <c r="R577" s="39">
        <f t="shared" si="141"/>
        <v>4.4777614984578022</v>
      </c>
      <c r="S577" s="39">
        <f t="shared" si="142"/>
        <v>6.5990526569227237</v>
      </c>
    </row>
    <row r="578" spans="6:19">
      <c r="F578" s="47">
        <v>970</v>
      </c>
      <c r="G578" s="42">
        <f t="shared" si="130"/>
        <v>178.5662821787032</v>
      </c>
      <c r="H578" s="41">
        <f t="shared" si="131"/>
        <v>1.1254519314149822E-3</v>
      </c>
      <c r="I578" s="49">
        <f t="shared" si="132"/>
        <v>0.19895203645037143</v>
      </c>
      <c r="J578" s="45">
        <f t="shared" si="133"/>
        <v>0.20007748838178641</v>
      </c>
      <c r="K578" s="42">
        <f t="shared" si="134"/>
        <v>755.7673974223294</v>
      </c>
      <c r="L578" s="42">
        <f t="shared" si="135"/>
        <v>1826.1132215742209</v>
      </c>
      <c r="M578" s="42">
        <f t="shared" si="136"/>
        <v>2581.8806189965503</v>
      </c>
      <c r="N578" s="42">
        <f t="shared" si="137"/>
        <v>756.85908579580189</v>
      </c>
      <c r="O578" s="42">
        <f t="shared" si="138"/>
        <v>2019.0966969310807</v>
      </c>
      <c r="P578" s="42">
        <f t="shared" si="139"/>
        <v>2775.9557827268827</v>
      </c>
      <c r="Q578" s="39">
        <f t="shared" si="140"/>
        <v>2.1256323266590393</v>
      </c>
      <c r="R578" s="39">
        <f t="shared" si="141"/>
        <v>4.4698507747408929</v>
      </c>
      <c r="S578" s="39">
        <f t="shared" si="142"/>
        <v>6.5954831013999327</v>
      </c>
    </row>
    <row r="579" spans="6:19">
      <c r="F579" s="47">
        <v>980</v>
      </c>
      <c r="G579" s="42">
        <f t="shared" si="130"/>
        <v>179.00959474839965</v>
      </c>
      <c r="H579" s="41">
        <f t="shared" si="131"/>
        <v>1.1260488503881025E-3</v>
      </c>
      <c r="I579" s="49">
        <f t="shared" si="132"/>
        <v>0.19700432026836506</v>
      </c>
      <c r="J579" s="45">
        <f t="shared" si="133"/>
        <v>0.19813036911875317</v>
      </c>
      <c r="K579" s="42">
        <f t="shared" si="134"/>
        <v>757.71162819224605</v>
      </c>
      <c r="L579" s="42">
        <f t="shared" si="135"/>
        <v>1824.4698023485014</v>
      </c>
      <c r="M579" s="42">
        <f t="shared" si="136"/>
        <v>2582.1814305407474</v>
      </c>
      <c r="N579" s="42">
        <f t="shared" si="137"/>
        <v>758.81515606562641</v>
      </c>
      <c r="O579" s="42">
        <f t="shared" si="138"/>
        <v>2017.5340362114989</v>
      </c>
      <c r="P579" s="42">
        <f t="shared" si="139"/>
        <v>2776.3491922771254</v>
      </c>
      <c r="Q579" s="39">
        <f t="shared" si="140"/>
        <v>2.1299356008458163</v>
      </c>
      <c r="R579" s="39">
        <f t="shared" si="141"/>
        <v>4.4620125066879401</v>
      </c>
      <c r="S579" s="39">
        <f t="shared" si="142"/>
        <v>6.5919481075337565</v>
      </c>
    </row>
    <row r="580" spans="6:19">
      <c r="F580" s="47">
        <v>990</v>
      </c>
      <c r="G580" s="42">
        <f t="shared" si="130"/>
        <v>179.44935658619039</v>
      </c>
      <c r="H580" s="41">
        <f t="shared" si="131"/>
        <v>1.1266427712103703E-3</v>
      </c>
      <c r="I580" s="49">
        <f t="shared" si="132"/>
        <v>0.19509456245163301</v>
      </c>
      <c r="J580" s="45">
        <f t="shared" si="133"/>
        <v>0.19622120522284336</v>
      </c>
      <c r="K580" s="42">
        <f t="shared" si="134"/>
        <v>759.64094205294907</v>
      </c>
      <c r="L580" s="42">
        <f t="shared" si="135"/>
        <v>1822.8371402386515</v>
      </c>
      <c r="M580" s="42">
        <f t="shared" si="136"/>
        <v>2582.4780822916005</v>
      </c>
      <c r="N580" s="42">
        <f t="shared" si="137"/>
        <v>760.75631839644734</v>
      </c>
      <c r="O580" s="42">
        <f t="shared" si="138"/>
        <v>2015.9807570657679</v>
      </c>
      <c r="P580" s="42">
        <f t="shared" si="139"/>
        <v>2776.7370754622152</v>
      </c>
      <c r="Q580" s="39">
        <f t="shared" si="140"/>
        <v>2.1342017072285557</v>
      </c>
      <c r="R580" s="39">
        <f t="shared" si="141"/>
        <v>4.4542452606335035</v>
      </c>
      <c r="S580" s="39">
        <f t="shared" si="142"/>
        <v>6.5884469678620592</v>
      </c>
    </row>
    <row r="581" spans="6:19">
      <c r="F581" s="47">
        <v>1000</v>
      </c>
      <c r="G581" s="42">
        <f t="shared" si="130"/>
        <v>179.88563239146646</v>
      </c>
      <c r="H581" s="41">
        <f t="shared" si="131"/>
        <v>1.1272337454016695E-3</v>
      </c>
      <c r="I581" s="49">
        <f t="shared" si="132"/>
        <v>0.19322165058199015</v>
      </c>
      <c r="J581" s="45">
        <f t="shared" si="133"/>
        <v>0.19434888432739181</v>
      </c>
      <c r="K581" s="42">
        <f t="shared" si="134"/>
        <v>761.55561059000854</v>
      </c>
      <c r="L581" s="42">
        <f t="shared" si="135"/>
        <v>1821.2150427672618</v>
      </c>
      <c r="M581" s="42">
        <f t="shared" si="136"/>
        <v>2582.7706533572705</v>
      </c>
      <c r="N581" s="42">
        <f t="shared" si="137"/>
        <v>762.68284433541021</v>
      </c>
      <c r="O581" s="42">
        <f t="shared" si="138"/>
        <v>2014.4366933492515</v>
      </c>
      <c r="P581" s="42">
        <f t="shared" si="139"/>
        <v>2777.1195376846617</v>
      </c>
      <c r="Q581" s="39">
        <f t="shared" si="140"/>
        <v>2.1384313508991268</v>
      </c>
      <c r="R581" s="39">
        <f t="shared" si="141"/>
        <v>4.4465476454530428</v>
      </c>
      <c r="S581" s="39">
        <f t="shared" si="142"/>
        <v>6.5849789963521701</v>
      </c>
    </row>
    <row r="582" spans="6:19">
      <c r="F582" s="47">
        <v>1050</v>
      </c>
      <c r="G582" s="42">
        <f t="shared" si="130"/>
        <v>182.01686189970189</v>
      </c>
      <c r="H582" s="41">
        <f t="shared" si="131"/>
        <v>1.130146127316396E-3</v>
      </c>
      <c r="I582" s="49">
        <f t="shared" si="132"/>
        <v>0.18437376296735195</v>
      </c>
      <c r="J582" s="45">
        <f t="shared" si="133"/>
        <v>0.18550390909466835</v>
      </c>
      <c r="K582" s="42">
        <f t="shared" si="134"/>
        <v>770.91826129816354</v>
      </c>
      <c r="L582" s="42">
        <f t="shared" si="135"/>
        <v>1813.2566504285064</v>
      </c>
      <c r="M582" s="42">
        <f t="shared" si="136"/>
        <v>2584.17491172667</v>
      </c>
      <c r="N582" s="42">
        <f t="shared" si="137"/>
        <v>772.10491473184572</v>
      </c>
      <c r="O582" s="42">
        <f t="shared" si="138"/>
        <v>2006.8491015442255</v>
      </c>
      <c r="P582" s="42">
        <f t="shared" si="139"/>
        <v>2778.9540162760713</v>
      </c>
      <c r="Q582" s="39">
        <f t="shared" si="140"/>
        <v>2.1590559288940074</v>
      </c>
      <c r="R582" s="39">
        <f t="shared" si="141"/>
        <v>4.4090581168433776</v>
      </c>
      <c r="S582" s="39">
        <f t="shared" si="142"/>
        <v>6.568114045737385</v>
      </c>
    </row>
    <row r="583" spans="6:19">
      <c r="F583" s="47">
        <v>1100</v>
      </c>
      <c r="G583" s="42">
        <f t="shared" si="130"/>
        <v>184.06967567794567</v>
      </c>
      <c r="H583" s="41">
        <f t="shared" si="131"/>
        <v>1.1329918415508905E-3</v>
      </c>
      <c r="I583" s="49">
        <f t="shared" si="132"/>
        <v>0.17630278664465207</v>
      </c>
      <c r="J583" s="45">
        <f t="shared" si="133"/>
        <v>0.17743577848620296</v>
      </c>
      <c r="K583" s="42">
        <f t="shared" si="134"/>
        <v>779.95145208577605</v>
      </c>
      <c r="L583" s="42">
        <f t="shared" si="135"/>
        <v>1805.5363473962702</v>
      </c>
      <c r="M583" s="42">
        <f t="shared" si="136"/>
        <v>2585.4877994820463</v>
      </c>
      <c r="N583" s="42">
        <f t="shared" si="137"/>
        <v>781.19774311148194</v>
      </c>
      <c r="O583" s="42">
        <f t="shared" si="138"/>
        <v>1999.4694127053876</v>
      </c>
      <c r="P583" s="42">
        <f t="shared" si="139"/>
        <v>2780.6671558168696</v>
      </c>
      <c r="Q583" s="39">
        <f t="shared" si="140"/>
        <v>2.1788638915739202</v>
      </c>
      <c r="R583" s="39">
        <f t="shared" si="141"/>
        <v>4.3731224384408716</v>
      </c>
      <c r="S583" s="39">
        <f t="shared" si="142"/>
        <v>6.5519863300147918</v>
      </c>
    </row>
    <row r="584" spans="6:19">
      <c r="F584" s="47">
        <v>1150</v>
      </c>
      <c r="G584" s="42">
        <f t="shared" si="130"/>
        <v>186.05041109183412</v>
      </c>
      <c r="H584" s="41">
        <f t="shared" si="131"/>
        <v>1.1357760064708662E-3</v>
      </c>
      <c r="I584" s="49">
        <f t="shared" si="132"/>
        <v>0.1689096114162752</v>
      </c>
      <c r="J584" s="45">
        <f t="shared" si="133"/>
        <v>0.17004538742274605</v>
      </c>
      <c r="K584" s="42">
        <f t="shared" si="134"/>
        <v>788.68179579067044</v>
      </c>
      <c r="L584" s="42">
        <f t="shared" si="135"/>
        <v>1798.0352118143687</v>
      </c>
      <c r="M584" s="42">
        <f t="shared" si="136"/>
        <v>2586.7170076050393</v>
      </c>
      <c r="N584" s="42">
        <f t="shared" si="137"/>
        <v>789.98793819811192</v>
      </c>
      <c r="O584" s="42">
        <f t="shared" si="138"/>
        <v>1992.2812649430853</v>
      </c>
      <c r="P584" s="42">
        <f t="shared" si="139"/>
        <v>2782.2692031411971</v>
      </c>
      <c r="Q584" s="39">
        <f t="shared" si="140"/>
        <v>2.1979238929284084</v>
      </c>
      <c r="R584" s="39">
        <f t="shared" si="141"/>
        <v>4.3386058612638294</v>
      </c>
      <c r="S584" s="39">
        <f t="shared" si="142"/>
        <v>6.5365297541922383</v>
      </c>
    </row>
    <row r="585" spans="6:19">
      <c r="F585" s="47">
        <v>1200</v>
      </c>
      <c r="G585" s="42">
        <f t="shared" si="130"/>
        <v>187.96464162130025</v>
      </c>
      <c r="H585" s="41">
        <f t="shared" si="131"/>
        <v>1.1385031573382387E-3</v>
      </c>
      <c r="I585" s="49">
        <f t="shared" si="132"/>
        <v>0.16211138054375024</v>
      </c>
      <c r="J585" s="45">
        <f t="shared" si="133"/>
        <v>0.16324988370108848</v>
      </c>
      <c r="K585" s="42">
        <f t="shared" si="134"/>
        <v>797.13270254414158</v>
      </c>
      <c r="L585" s="42">
        <f t="shared" si="135"/>
        <v>1790.7365701197868</v>
      </c>
      <c r="M585" s="42">
        <f t="shared" si="136"/>
        <v>2587.8692726639283</v>
      </c>
      <c r="N585" s="42">
        <f t="shared" si="137"/>
        <v>798.4989063329474</v>
      </c>
      <c r="O585" s="42">
        <f t="shared" si="138"/>
        <v>1985.2702267722868</v>
      </c>
      <c r="P585" s="42">
        <f t="shared" si="139"/>
        <v>2783.7691331052342</v>
      </c>
      <c r="Q585" s="39">
        <f t="shared" si="140"/>
        <v>2.2162961195070943</v>
      </c>
      <c r="R585" s="39">
        <f t="shared" si="141"/>
        <v>4.3053905827919596</v>
      </c>
      <c r="S585" s="39">
        <f t="shared" si="142"/>
        <v>6.5216867022990535</v>
      </c>
    </row>
    <row r="586" spans="6:19">
      <c r="F586" s="47">
        <v>1250</v>
      </c>
      <c r="G586" s="42">
        <f t="shared" si="130"/>
        <v>189.8172966594251</v>
      </c>
      <c r="H586" s="41">
        <f t="shared" si="131"/>
        <v>1.1411773340528162E-3</v>
      </c>
      <c r="I586" s="49">
        <f t="shared" si="132"/>
        <v>0.15583828065758729</v>
      </c>
      <c r="J586" s="45">
        <f t="shared" si="133"/>
        <v>0.15697945799164009</v>
      </c>
      <c r="K586" s="42">
        <f t="shared" si="134"/>
        <v>805.32488151243194</v>
      </c>
      <c r="L586" s="42">
        <f t="shared" si="135"/>
        <v>1783.6256479077374</v>
      </c>
      <c r="M586" s="42">
        <f t="shared" si="136"/>
        <v>2588.9505294201695</v>
      </c>
      <c r="N586" s="42">
        <f t="shared" si="137"/>
        <v>806.75135317999786</v>
      </c>
      <c r="O586" s="42">
        <f t="shared" si="138"/>
        <v>1978.4234987297218</v>
      </c>
      <c r="P586" s="42">
        <f t="shared" si="139"/>
        <v>2785.1748519097196</v>
      </c>
      <c r="Q586" s="39">
        <f t="shared" si="140"/>
        <v>2.234033640054288</v>
      </c>
      <c r="R586" s="39">
        <f t="shared" si="141"/>
        <v>4.273373007434448</v>
      </c>
      <c r="S586" s="39">
        <f t="shared" si="142"/>
        <v>6.507406647488736</v>
      </c>
    </row>
    <row r="587" spans="6:19">
      <c r="F587" s="47">
        <v>1300</v>
      </c>
      <c r="G587" s="42">
        <f t="shared" si="130"/>
        <v>191.61275852521874</v>
      </c>
      <c r="H587" s="41">
        <f t="shared" si="131"/>
        <v>1.1438021527504314E-3</v>
      </c>
      <c r="I587" s="49">
        <f t="shared" si="132"/>
        <v>0.15003106494390073</v>
      </c>
      <c r="J587" s="45">
        <f t="shared" si="133"/>
        <v>0.15117486709665115</v>
      </c>
      <c r="K587" s="42">
        <f t="shared" si="134"/>
        <v>813.27674727967883</v>
      </c>
      <c r="L587" s="42">
        <f t="shared" si="135"/>
        <v>1776.6892867387576</v>
      </c>
      <c r="M587" s="42">
        <f t="shared" si="136"/>
        <v>2589.9660340184364</v>
      </c>
      <c r="N587" s="42">
        <f t="shared" si="137"/>
        <v>814.76369007825451</v>
      </c>
      <c r="O587" s="42">
        <f t="shared" si="138"/>
        <v>1971.7296711658282</v>
      </c>
      <c r="P587" s="42">
        <f t="shared" si="139"/>
        <v>2786.4933612440827</v>
      </c>
      <c r="Q587" s="39">
        <f t="shared" si="140"/>
        <v>2.2511834952380614</v>
      </c>
      <c r="R587" s="39">
        <f t="shared" si="141"/>
        <v>4.2424615404380548</v>
      </c>
      <c r="S587" s="39">
        <f t="shared" si="142"/>
        <v>6.4936450356761162</v>
      </c>
    </row>
    <row r="588" spans="6:19">
      <c r="F588" s="47">
        <v>1350</v>
      </c>
      <c r="G588" s="42">
        <f t="shared" si="130"/>
        <v>193.35494172646025</v>
      </c>
      <c r="H588" s="41">
        <f t="shared" si="131"/>
        <v>1.1463808647282736E-3</v>
      </c>
      <c r="I588" s="49">
        <f t="shared" si="132"/>
        <v>0.14463912111112209</v>
      </c>
      <c r="J588" s="45">
        <f t="shared" si="133"/>
        <v>0.14578550197585036</v>
      </c>
      <c r="K588" s="42">
        <f t="shared" si="134"/>
        <v>821.00475193589671</v>
      </c>
      <c r="L588" s="42">
        <f t="shared" si="135"/>
        <v>1769.9157123839018</v>
      </c>
      <c r="M588" s="42">
        <f t="shared" si="136"/>
        <v>2590.9204643197986</v>
      </c>
      <c r="N588" s="42">
        <f t="shared" si="137"/>
        <v>822.55236610327984</v>
      </c>
      <c r="O588" s="42">
        <f t="shared" si="138"/>
        <v>1965.1785258839168</v>
      </c>
      <c r="P588" s="42">
        <f t="shared" si="139"/>
        <v>2787.7308919871966</v>
      </c>
      <c r="Q588" s="39">
        <f t="shared" si="140"/>
        <v>2.2677875854927052</v>
      </c>
      <c r="R588" s="39">
        <f t="shared" si="141"/>
        <v>4.2125747950571855</v>
      </c>
      <c r="S588" s="39">
        <f t="shared" si="142"/>
        <v>6.4803623805498907</v>
      </c>
    </row>
    <row r="589" spans="6:19">
      <c r="F589" s="47">
        <v>1400</v>
      </c>
      <c r="G589" s="42">
        <f t="shared" si="130"/>
        <v>195.04735825190602</v>
      </c>
      <c r="H589" s="41">
        <f t="shared" si="131"/>
        <v>1.148916405322297E-3</v>
      </c>
      <c r="I589" s="49">
        <f t="shared" si="132"/>
        <v>0.1396189491061201</v>
      </c>
      <c r="J589" s="45">
        <f t="shared" si="133"/>
        <v>0.14076786551144241</v>
      </c>
      <c r="K589" s="42">
        <f t="shared" si="134"/>
        <v>828.52365867933986</v>
      </c>
      <c r="L589" s="42">
        <f t="shared" si="135"/>
        <v>1763.2943436120272</v>
      </c>
      <c r="M589" s="42">
        <f t="shared" si="136"/>
        <v>2591.8180022913671</v>
      </c>
      <c r="N589" s="42">
        <f t="shared" si="137"/>
        <v>830.13214164679118</v>
      </c>
      <c r="O589" s="42">
        <f t="shared" si="138"/>
        <v>1958.7608723605949</v>
      </c>
      <c r="P589" s="42">
        <f t="shared" si="139"/>
        <v>2788.8930140073862</v>
      </c>
      <c r="Q589" s="39">
        <f t="shared" si="140"/>
        <v>2.2838834003937487</v>
      </c>
      <c r="R589" s="39">
        <f t="shared" si="141"/>
        <v>4.183640123288809</v>
      </c>
      <c r="S589" s="39">
        <f t="shared" si="142"/>
        <v>6.4675235236825577</v>
      </c>
    </row>
    <row r="590" spans="6:19">
      <c r="F590" s="47">
        <v>1450</v>
      </c>
      <c r="G590" s="42">
        <f t="shared" si="130"/>
        <v>196.69317176230311</v>
      </c>
      <c r="H590" s="41">
        <f t="shared" si="131"/>
        <v>1.1514114347443768E-3</v>
      </c>
      <c r="I590" s="49">
        <f t="shared" si="132"/>
        <v>0.13493295052658694</v>
      </c>
      <c r="J590" s="45">
        <f t="shared" si="133"/>
        <v>0.13608436196133131</v>
      </c>
      <c r="K590" s="42">
        <f t="shared" si="134"/>
        <v>835.84676893826474</v>
      </c>
      <c r="L590" s="42">
        <f t="shared" si="135"/>
        <v>1756.8156332371914</v>
      </c>
      <c r="M590" s="42">
        <f t="shared" si="136"/>
        <v>2592.662402175456</v>
      </c>
      <c r="N590" s="42">
        <f t="shared" si="137"/>
        <v>837.51631551864398</v>
      </c>
      <c r="O590" s="42">
        <f t="shared" si="138"/>
        <v>1952.4684115007424</v>
      </c>
      <c r="P590" s="42">
        <f t="shared" si="139"/>
        <v>2789.9847270193864</v>
      </c>
      <c r="Q590" s="39">
        <f t="shared" si="140"/>
        <v>2.2995046224439539</v>
      </c>
      <c r="R590" s="39">
        <f t="shared" si="141"/>
        <v>4.1555924024222373</v>
      </c>
      <c r="S590" s="39">
        <f t="shared" si="142"/>
        <v>6.4550970248661912</v>
      </c>
    </row>
    <row r="591" spans="6:19">
      <c r="F591" s="146">
        <v>1500</v>
      </c>
      <c r="G591" s="144">
        <f t="shared" si="130"/>
        <v>198.29524288241385</v>
      </c>
      <c r="H591" s="141">
        <f t="shared" si="131"/>
        <v>1.1538683724308994E-3</v>
      </c>
      <c r="I591" s="142">
        <f t="shared" si="132"/>
        <v>0.13054845763132972</v>
      </c>
      <c r="J591" s="143">
        <f t="shared" si="133"/>
        <v>0.13170232600376061</v>
      </c>
      <c r="K591" s="144">
        <f t="shared" si="134"/>
        <v>842.98611222694069</v>
      </c>
      <c r="L591" s="144">
        <f t="shared" si="135"/>
        <v>1750.4709350627427</v>
      </c>
      <c r="M591" s="144">
        <f t="shared" si="136"/>
        <v>2593.4570472896835</v>
      </c>
      <c r="N591" s="144">
        <f t="shared" si="137"/>
        <v>844.71691478558705</v>
      </c>
      <c r="O591" s="144">
        <f t="shared" si="138"/>
        <v>1946.2936215097375</v>
      </c>
      <c r="P591" s="144">
        <f t="shared" si="139"/>
        <v>2791.0105362953245</v>
      </c>
      <c r="Q591" s="140">
        <f t="shared" si="140"/>
        <v>2.3146816304389946</v>
      </c>
      <c r="R591" s="140">
        <f t="shared" si="141"/>
        <v>4.1283730256656312</v>
      </c>
      <c r="S591" s="140">
        <f t="shared" si="142"/>
        <v>6.4430546561046258</v>
      </c>
    </row>
    <row r="592" spans="6:19">
      <c r="F592" s="47"/>
      <c r="G592" s="42"/>
      <c r="H592" s="41"/>
      <c r="I592" s="49"/>
      <c r="J592" s="45"/>
      <c r="K592" s="42"/>
      <c r="L592" s="42"/>
      <c r="M592" s="42"/>
      <c r="N592" s="42"/>
      <c r="O592" s="42"/>
      <c r="P592" s="42"/>
      <c r="Q592" s="39"/>
      <c r="R592" s="39"/>
      <c r="S592" s="39"/>
    </row>
    <row r="593" spans="6:19">
      <c r="F593" s="47"/>
      <c r="G593" s="42"/>
      <c r="H593" s="41"/>
      <c r="I593" s="49"/>
      <c r="J593" s="45"/>
      <c r="K593" s="42"/>
      <c r="L593" s="42"/>
      <c r="M593" s="42"/>
      <c r="N593" s="42"/>
      <c r="O593" s="42"/>
      <c r="P593" s="42"/>
      <c r="Q593" s="39"/>
      <c r="R593" s="39"/>
      <c r="S593" s="39"/>
    </row>
    <row r="594" spans="6:19" ht="15">
      <c r="F594" s="51"/>
      <c r="G594" s="52"/>
      <c r="H594" s="305" t="s">
        <v>252</v>
      </c>
      <c r="I594" s="306"/>
      <c r="J594" s="307"/>
      <c r="K594" s="305" t="s">
        <v>253</v>
      </c>
      <c r="L594" s="306"/>
      <c r="M594" s="307"/>
      <c r="N594" s="305" t="s">
        <v>254</v>
      </c>
      <c r="O594" s="306"/>
      <c r="P594" s="307"/>
      <c r="Q594" s="305" t="s">
        <v>259</v>
      </c>
      <c r="R594" s="306"/>
      <c r="S594" s="307"/>
    </row>
    <row r="595" spans="6:19" ht="53.5" thickBot="1">
      <c r="F595" s="50" t="s">
        <v>271</v>
      </c>
      <c r="G595" s="50" t="s">
        <v>270</v>
      </c>
      <c r="H595" s="54" t="s">
        <v>245</v>
      </c>
      <c r="I595" s="50" t="s">
        <v>267</v>
      </c>
      <c r="J595" s="53" t="s">
        <v>246</v>
      </c>
      <c r="K595" s="54" t="s">
        <v>248</v>
      </c>
      <c r="L595" s="50" t="s">
        <v>250</v>
      </c>
      <c r="M595" s="53" t="s">
        <v>249</v>
      </c>
      <c r="N595" s="54" t="s">
        <v>255</v>
      </c>
      <c r="O595" s="50" t="s">
        <v>256</v>
      </c>
      <c r="P595" s="53" t="s">
        <v>257</v>
      </c>
      <c r="Q595" s="54" t="s">
        <v>260</v>
      </c>
      <c r="R595" s="50" t="s">
        <v>261</v>
      </c>
      <c r="S595" s="53" t="s">
        <v>262</v>
      </c>
    </row>
    <row r="596" spans="6:19" ht="13" thickTop="1">
      <c r="F596" s="47">
        <v>1550</v>
      </c>
      <c r="G596" s="42">
        <f t="shared" si="130"/>
        <v>199.85616730113168</v>
      </c>
      <c r="H596" s="41">
        <f t="shared" si="131"/>
        <v>1.1562894261137879E-3</v>
      </c>
      <c r="I596" s="49">
        <f t="shared" si="132"/>
        <v>0.12643694831797328</v>
      </c>
      <c r="J596" s="45">
        <f t="shared" si="133"/>
        <v>0.12759323774408707</v>
      </c>
      <c r="K596" s="42">
        <f t="shared" si="134"/>
        <v>849.95260587997325</v>
      </c>
      <c r="L596" s="42">
        <f t="shared" si="135"/>
        <v>1744.2523917837084</v>
      </c>
      <c r="M596" s="42">
        <f t="shared" si="136"/>
        <v>2594.2049976636818</v>
      </c>
      <c r="N596" s="42">
        <f t="shared" si="137"/>
        <v>851.7448544904496</v>
      </c>
      <c r="O596" s="42">
        <f t="shared" si="138"/>
        <v>1940.229661676567</v>
      </c>
      <c r="P596" s="42">
        <f t="shared" si="139"/>
        <v>2791.9745161670166</v>
      </c>
      <c r="Q596" s="39">
        <f t="shared" si="140"/>
        <v>2.3294419218745057</v>
      </c>
      <c r="R596" s="39">
        <f t="shared" si="141"/>
        <v>4.1019290569357212</v>
      </c>
      <c r="S596" s="39">
        <f t="shared" si="142"/>
        <v>6.4313709788102269</v>
      </c>
    </row>
    <row r="597" spans="6:19">
      <c r="F597" s="47">
        <v>1600</v>
      </c>
      <c r="G597" s="42">
        <f t="shared" si="130"/>
        <v>201.3783080151527</v>
      </c>
      <c r="H597" s="41">
        <f t="shared" si="131"/>
        <v>1.1586766165673991E-3</v>
      </c>
      <c r="I597" s="49">
        <f t="shared" si="132"/>
        <v>0.12257340674489692</v>
      </c>
      <c r="J597" s="45">
        <f t="shared" si="133"/>
        <v>0.12373208336146432</v>
      </c>
      <c r="K597" s="42">
        <f t="shared" si="134"/>
        <v>856.75619025461242</v>
      </c>
      <c r="L597" s="42">
        <f t="shared" si="135"/>
        <v>1738.1528399795018</v>
      </c>
      <c r="M597" s="42">
        <f t="shared" si="136"/>
        <v>2594.9090302341142</v>
      </c>
      <c r="N597" s="42">
        <f t="shared" si="137"/>
        <v>858.6100728411202</v>
      </c>
      <c r="O597" s="42">
        <f t="shared" si="138"/>
        <v>1934.2702907713365</v>
      </c>
      <c r="P597" s="42">
        <f t="shared" si="139"/>
        <v>2792.8803636124567</v>
      </c>
      <c r="Q597" s="39">
        <f t="shared" si="140"/>
        <v>2.3438104695834943</v>
      </c>
      <c r="R597" s="39">
        <f t="shared" si="141"/>
        <v>4.0762125187280782</v>
      </c>
      <c r="S597" s="39">
        <f t="shared" si="142"/>
        <v>6.4200229883115725</v>
      </c>
    </row>
    <row r="598" spans="6:19">
      <c r="F598" s="47">
        <v>1650</v>
      </c>
      <c r="G598" s="42">
        <f t="shared" si="130"/>
        <v>202.86382277004418</v>
      </c>
      <c r="H598" s="41">
        <f t="shared" si="131"/>
        <v>1.1610317987884209E-3</v>
      </c>
      <c r="I598" s="49">
        <f t="shared" si="132"/>
        <v>0.11893579897597073</v>
      </c>
      <c r="J598" s="45">
        <f t="shared" si="133"/>
        <v>0.12009683077475915</v>
      </c>
      <c r="K598" s="42">
        <f t="shared" si="134"/>
        <v>863.40594381255391</v>
      </c>
      <c r="L598" s="42">
        <f t="shared" si="135"/>
        <v>1732.1657291410345</v>
      </c>
      <c r="M598" s="42">
        <f t="shared" si="136"/>
        <v>2595.5716729535884</v>
      </c>
      <c r="N598" s="42">
        <f t="shared" si="137"/>
        <v>865.32164628055477</v>
      </c>
      <c r="O598" s="42">
        <f t="shared" si="138"/>
        <v>1928.4097974513857</v>
      </c>
      <c r="P598" s="42">
        <f t="shared" si="139"/>
        <v>2793.7314437319405</v>
      </c>
      <c r="Q598" s="39">
        <f t="shared" si="140"/>
        <v>2.3578100245622489</v>
      </c>
      <c r="R598" s="39">
        <f t="shared" si="141"/>
        <v>4.05117978864953</v>
      </c>
      <c r="S598" s="39">
        <f t="shared" si="142"/>
        <v>6.4089898132117789</v>
      </c>
    </row>
    <row r="599" spans="6:19">
      <c r="F599" s="47">
        <v>1700</v>
      </c>
      <c r="G599" s="42">
        <f t="shared" si="130"/>
        <v>204.31468753689563</v>
      </c>
      <c r="H599" s="41">
        <f t="shared" si="131"/>
        <v>1.1633566802144756E-3</v>
      </c>
      <c r="I599" s="49">
        <f t="shared" si="132"/>
        <v>0.1155046401770939</v>
      </c>
      <c r="J599" s="45">
        <f t="shared" si="133"/>
        <v>0.11666799685730837</v>
      </c>
      <c r="K599" s="42">
        <f t="shared" si="134"/>
        <v>869.91018159046439</v>
      </c>
      <c r="L599" s="42">
        <f t="shared" si="135"/>
        <v>1726.2850522986953</v>
      </c>
      <c r="M599" s="42">
        <f t="shared" si="136"/>
        <v>2596.1952338891597</v>
      </c>
      <c r="N599" s="42">
        <f t="shared" si="137"/>
        <v>871.8878879468291</v>
      </c>
      <c r="O599" s="42">
        <f t="shared" si="138"/>
        <v>1922.6429405997549</v>
      </c>
      <c r="P599" s="42">
        <f t="shared" si="139"/>
        <v>2794.530828546584</v>
      </c>
      <c r="Q599" s="39">
        <f t="shared" si="140"/>
        <v>2.3714613744747735</v>
      </c>
      <c r="R599" s="39">
        <f t="shared" si="141"/>
        <v>4.0267910852728157</v>
      </c>
      <c r="S599" s="39">
        <f t="shared" si="142"/>
        <v>6.3982524597475887</v>
      </c>
    </row>
    <row r="600" spans="6:19">
      <c r="F600" s="47">
        <v>1750</v>
      </c>
      <c r="G600" s="42">
        <f t="shared" si="130"/>
        <v>205.73271669632101</v>
      </c>
      <c r="H600" s="41">
        <f t="shared" si="131"/>
        <v>1.1656528364697399E-3</v>
      </c>
      <c r="I600" s="49">
        <f t="shared" si="132"/>
        <v>0.11226263521748812</v>
      </c>
      <c r="J600" s="45">
        <f t="shared" si="133"/>
        <v>0.11342828805395787</v>
      </c>
      <c r="K600" s="42">
        <f t="shared" si="134"/>
        <v>876.27653987209703</v>
      </c>
      <c r="L600" s="42">
        <f t="shared" si="135"/>
        <v>1720.5052862984658</v>
      </c>
      <c r="M600" s="42">
        <f t="shared" si="136"/>
        <v>2596.7818261705629</v>
      </c>
      <c r="N600" s="42">
        <f t="shared" si="137"/>
        <v>878.3164323359191</v>
      </c>
      <c r="O600" s="42">
        <f t="shared" si="138"/>
        <v>1916.96489792907</v>
      </c>
      <c r="P600" s="42">
        <f t="shared" si="139"/>
        <v>2795.2813302649893</v>
      </c>
      <c r="Q600" s="39">
        <f t="shared" si="140"/>
        <v>2.3847835654249749</v>
      </c>
      <c r="R600" s="39">
        <f t="shared" si="141"/>
        <v>4.003010027878398</v>
      </c>
      <c r="S600" s="39">
        <f t="shared" si="142"/>
        <v>6.3877935933033729</v>
      </c>
    </row>
    <row r="601" spans="6:19">
      <c r="F601" s="47">
        <v>1800</v>
      </c>
      <c r="G601" s="42">
        <f t="shared" si="130"/>
        <v>207.11958047187682</v>
      </c>
      <c r="H601" s="41">
        <f t="shared" si="131"/>
        <v>1.1679217250337272E-3</v>
      </c>
      <c r="I601" s="49">
        <f t="shared" si="132"/>
        <v>0.1091943785304598</v>
      </c>
      <c r="J601" s="45">
        <f t="shared" si="133"/>
        <v>0.11036230025549353</v>
      </c>
      <c r="K601" s="42">
        <f t="shared" si="134"/>
        <v>882.51204933203337</v>
      </c>
      <c r="L601" s="42">
        <f t="shared" si="135"/>
        <v>1714.8213401485177</v>
      </c>
      <c r="M601" s="42">
        <f t="shared" si="136"/>
        <v>2597.333389480551</v>
      </c>
      <c r="N601" s="42">
        <f t="shared" si="137"/>
        <v>884.61430843709422</v>
      </c>
      <c r="O601" s="42">
        <f t="shared" si="138"/>
        <v>1911.3712215033452</v>
      </c>
      <c r="P601" s="42">
        <f t="shared" si="139"/>
        <v>2795.9855299404394</v>
      </c>
      <c r="Q601" s="39">
        <f t="shared" si="140"/>
        <v>2.3977940931078234</v>
      </c>
      <c r="R601" s="39">
        <f t="shared" si="141"/>
        <v>3.9798032576768825</v>
      </c>
      <c r="S601" s="39">
        <f t="shared" si="142"/>
        <v>6.3775973507847059</v>
      </c>
    </row>
    <row r="602" spans="6:19">
      <c r="F602" s="47">
        <v>1850</v>
      </c>
      <c r="G602" s="42">
        <f t="shared" si="130"/>
        <v>208.4768200532842</v>
      </c>
      <c r="H602" s="41">
        <f t="shared" si="131"/>
        <v>1.1701646971568379E-3</v>
      </c>
      <c r="I602" s="49">
        <f t="shared" si="132"/>
        <v>0.10628610212325935</v>
      </c>
      <c r="J602" s="45">
        <f t="shared" si="133"/>
        <v>0.10745626682041619</v>
      </c>
      <c r="K602" s="42">
        <f t="shared" si="134"/>
        <v>888.62319849556388</v>
      </c>
      <c r="L602" s="42">
        <f t="shared" si="135"/>
        <v>1709.2285101529992</v>
      </c>
      <c r="M602" s="42">
        <f t="shared" si="136"/>
        <v>2597.8517086485631</v>
      </c>
      <c r="N602" s="42">
        <f t="shared" si="137"/>
        <v>890.78800318530398</v>
      </c>
      <c r="O602" s="42">
        <f t="shared" si="138"/>
        <v>1905.8577990810288</v>
      </c>
      <c r="P602" s="42">
        <f t="shared" si="139"/>
        <v>2796.6458022663328</v>
      </c>
      <c r="Q602" s="39">
        <f t="shared" si="140"/>
        <v>2.4105090682942363</v>
      </c>
      <c r="R602" s="39">
        <f t="shared" si="141"/>
        <v>3.9571401104724329</v>
      </c>
      <c r="S602" s="39">
        <f t="shared" si="142"/>
        <v>6.3676491787666691</v>
      </c>
    </row>
    <row r="603" spans="6:19">
      <c r="F603" s="47">
        <v>1900</v>
      </c>
      <c r="G603" s="42">
        <f t="shared" si="130"/>
        <v>209.80586076938266</v>
      </c>
      <c r="H603" s="41">
        <f t="shared" si="131"/>
        <v>1.1723830082885011E-3</v>
      </c>
      <c r="I603" s="49">
        <f t="shared" si="132"/>
        <v>0.10352546294658665</v>
      </c>
      <c r="J603" s="45">
        <f t="shared" si="133"/>
        <v>0.10469784595487516</v>
      </c>
      <c r="K603" s="42">
        <f t="shared" si="134"/>
        <v>894.61598902236244</v>
      </c>
      <c r="L603" s="42">
        <f t="shared" si="135"/>
        <v>1703.7224407829149</v>
      </c>
      <c r="M603" s="42">
        <f t="shared" si="136"/>
        <v>2598.3384298052774</v>
      </c>
      <c r="N603" s="42">
        <f t="shared" si="137"/>
        <v>896.84351673811068</v>
      </c>
      <c r="O603" s="42">
        <f t="shared" si="138"/>
        <v>1900.4208203814292</v>
      </c>
      <c r="P603" s="42">
        <f t="shared" si="139"/>
        <v>2797.26433711954</v>
      </c>
      <c r="Q603" s="39">
        <f t="shared" si="140"/>
        <v>2.4229433606911419</v>
      </c>
      <c r="R603" s="39">
        <f t="shared" si="141"/>
        <v>3.9349923325920164</v>
      </c>
      <c r="S603" s="39">
        <f t="shared" si="142"/>
        <v>6.3579356932831583</v>
      </c>
    </row>
    <row r="604" spans="6:19">
      <c r="F604" s="47">
        <v>1950</v>
      </c>
      <c r="G604" s="42">
        <f t="shared" si="130"/>
        <v>211.10802360673142</v>
      </c>
      <c r="H604" s="41">
        <f t="shared" si="131"/>
        <v>1.1745778272375445E-3</v>
      </c>
      <c r="I604" s="49">
        <f t="shared" si="132"/>
        <v>0.10090136262324807</v>
      </c>
      <c r="J604" s="45">
        <f t="shared" si="133"/>
        <v>0.10207594045048561</v>
      </c>
      <c r="K604" s="42">
        <f t="shared" si="134"/>
        <v>900.49598405367306</v>
      </c>
      <c r="L604" s="42">
        <f t="shared" si="135"/>
        <v>1698.2990904196581</v>
      </c>
      <c r="M604" s="42">
        <f t="shared" si="136"/>
        <v>2598.7950744733312</v>
      </c>
      <c r="N604" s="42">
        <f t="shared" si="137"/>
        <v>902.78641081678643</v>
      </c>
      <c r="O604" s="42">
        <f t="shared" si="138"/>
        <v>1895.0567475349917</v>
      </c>
      <c r="P604" s="42">
        <f t="shared" si="139"/>
        <v>2797.8431583517781</v>
      </c>
      <c r="Q604" s="39">
        <f t="shared" si="140"/>
        <v>2.4351107244931289</v>
      </c>
      <c r="R604" s="39">
        <f t="shared" si="141"/>
        <v>3.9133338333835721</v>
      </c>
      <c r="S604" s="39">
        <f t="shared" si="142"/>
        <v>6.348444557876701</v>
      </c>
    </row>
    <row r="605" spans="6:19">
      <c r="F605" s="47">
        <v>2000</v>
      </c>
      <c r="G605" s="42">
        <f t="shared" si="130"/>
        <v>212.38453531849029</v>
      </c>
      <c r="H605" s="41">
        <f t="shared" si="131"/>
        <v>1.1767502442472579E-3</v>
      </c>
      <c r="I605" s="49">
        <f t="shared" si="132"/>
        <v>9.8403793924649319E-2</v>
      </c>
      <c r="J605" s="45">
        <f t="shared" si="133"/>
        <v>9.958054416889657E-2</v>
      </c>
      <c r="K605" s="42">
        <f t="shared" si="134"/>
        <v>906.26835064796148</v>
      </c>
      <c r="L605" s="42">
        <f t="shared" si="135"/>
        <v>1692.9547012557596</v>
      </c>
      <c r="M605" s="42">
        <f t="shared" si="136"/>
        <v>2599.2230519037212</v>
      </c>
      <c r="N605" s="42">
        <f t="shared" si="137"/>
        <v>908.62185113645603</v>
      </c>
      <c r="O605" s="42">
        <f t="shared" si="138"/>
        <v>1889.7622891050582</v>
      </c>
      <c r="P605" s="42">
        <f t="shared" si="139"/>
        <v>2798.3841402415142</v>
      </c>
      <c r="Q605" s="39">
        <f t="shared" si="140"/>
        <v>2.4470239083620626</v>
      </c>
      <c r="R605" s="39">
        <f t="shared" si="141"/>
        <v>3.8921404687665957</v>
      </c>
      <c r="S605" s="39">
        <f t="shared" si="142"/>
        <v>6.3391643771286583</v>
      </c>
    </row>
    <row r="606" spans="6:19">
      <c r="F606" s="47">
        <v>2050</v>
      </c>
      <c r="G606" s="42">
        <f t="shared" si="130"/>
        <v>213.63653732684566</v>
      </c>
      <c r="H606" s="41">
        <f t="shared" si="131"/>
        <v>1.1789012781374519E-3</v>
      </c>
      <c r="I606" s="49">
        <f t="shared" si="132"/>
        <v>9.6023709470115806E-2</v>
      </c>
      <c r="J606" s="45">
        <f t="shared" si="133"/>
        <v>9.720261074825326E-2</v>
      </c>
      <c r="K606" s="42">
        <f t="shared" si="134"/>
        <v>911.93789715680327</v>
      </c>
      <c r="L606" s="42">
        <f t="shared" si="135"/>
        <v>1687.6857727576423</v>
      </c>
      <c r="M606" s="42">
        <f t="shared" si="136"/>
        <v>2599.6236699144456</v>
      </c>
      <c r="N606" s="42">
        <f t="shared" si="137"/>
        <v>914.35464477698508</v>
      </c>
      <c r="O606" s="42">
        <f t="shared" si="138"/>
        <v>1884.5343771713797</v>
      </c>
      <c r="P606" s="42">
        <f t="shared" si="139"/>
        <v>2798.8890219483646</v>
      </c>
      <c r="Q606" s="39">
        <f t="shared" si="140"/>
        <v>2.4586947521043299</v>
      </c>
      <c r="R606" s="39">
        <f t="shared" si="141"/>
        <v>3.871389851266835</v>
      </c>
      <c r="S606" s="39">
        <f t="shared" si="142"/>
        <v>6.3300846033711649</v>
      </c>
    </row>
    <row r="607" spans="6:19">
      <c r="F607" s="47">
        <v>2100</v>
      </c>
      <c r="G607" s="42">
        <f t="shared" si="130"/>
        <v>214.86509358874514</v>
      </c>
      <c r="H607" s="41">
        <f t="shared" si="131"/>
        <v>1.1810318826413089E-3</v>
      </c>
      <c r="I607" s="49">
        <f t="shared" si="132"/>
        <v>9.3752908979169228E-2</v>
      </c>
      <c r="J607" s="45">
        <f t="shared" si="133"/>
        <v>9.4933940861810534E-2</v>
      </c>
      <c r="K607" s="42">
        <f t="shared" si="134"/>
        <v>917.50910625245024</v>
      </c>
      <c r="L607" s="42">
        <f t="shared" si="135"/>
        <v>1682.4890381927112</v>
      </c>
      <c r="M607" s="42">
        <f t="shared" si="136"/>
        <v>2599.9981444451614</v>
      </c>
      <c r="N607" s="42">
        <f t="shared" si="137"/>
        <v>919.98927320599682</v>
      </c>
      <c r="O607" s="42">
        <f t="shared" si="138"/>
        <v>1879.3701470489666</v>
      </c>
      <c r="P607" s="42">
        <f t="shared" si="139"/>
        <v>2799.3594202549634</v>
      </c>
      <c r="Q607" s="39">
        <f t="shared" si="140"/>
        <v>2.4701342719377757</v>
      </c>
      <c r="R607" s="39">
        <f t="shared" si="141"/>
        <v>3.8510611827328556</v>
      </c>
      <c r="S607" s="39">
        <f t="shared" si="142"/>
        <v>6.3211954546706313</v>
      </c>
    </row>
    <row r="608" spans="6:19">
      <c r="F608" s="47">
        <v>2150</v>
      </c>
      <c r="G608" s="42">
        <f t="shared" si="130"/>
        <v>216.07119756733624</v>
      </c>
      <c r="H608" s="41">
        <f t="shared" si="131"/>
        <v>1.1831429520446695E-3</v>
      </c>
      <c r="I608" s="49">
        <f t="shared" si="132"/>
        <v>9.1583942084258185E-2</v>
      </c>
      <c r="J608" s="45">
        <f t="shared" si="133"/>
        <v>9.2767085036302849E-2</v>
      </c>
      <c r="K608" s="42">
        <f t="shared" si="134"/>
        <v>922.98616420390101</v>
      </c>
      <c r="L608" s="42">
        <f t="shared" si="135"/>
        <v>1677.3614438028462</v>
      </c>
      <c r="M608" s="42">
        <f t="shared" si="136"/>
        <v>2600.3476080067471</v>
      </c>
      <c r="N608" s="42">
        <f t="shared" si="137"/>
        <v>925.52992155079698</v>
      </c>
      <c r="O608" s="42">
        <f t="shared" si="138"/>
        <v>1874.2669192840012</v>
      </c>
      <c r="P608" s="42">
        <f t="shared" si="139"/>
        <v>2799.7968408347983</v>
      </c>
      <c r="Q608" s="39">
        <f t="shared" si="140"/>
        <v>2.4813527359327274</v>
      </c>
      <c r="R608" s="39">
        <f t="shared" si="141"/>
        <v>3.831135106555128</v>
      </c>
      <c r="S608" s="39">
        <f t="shared" si="142"/>
        <v>6.3124878424878554</v>
      </c>
    </row>
    <row r="609" spans="6:19">
      <c r="F609" s="47">
        <v>2200</v>
      </c>
      <c r="G609" s="42">
        <f t="shared" si="130"/>
        <v>217.25577842912793</v>
      </c>
      <c r="H609" s="41">
        <f t="shared" si="131"/>
        <v>1.1852353262188856E-3</v>
      </c>
      <c r="I609" s="49">
        <f t="shared" si="132"/>
        <v>8.9510024251231668E-2</v>
      </c>
      <c r="J609" s="45">
        <f t="shared" si="133"/>
        <v>9.069525957745056E-2</v>
      </c>
      <c r="K609" s="42">
        <f t="shared" si="134"/>
        <v>928.37298690456601</v>
      </c>
      <c r="L609" s="42">
        <f t="shared" si="135"/>
        <v>1672.3001302716257</v>
      </c>
      <c r="M609" s="42">
        <f t="shared" si="136"/>
        <v>2600.6731171761917</v>
      </c>
      <c r="N609" s="42">
        <f t="shared" si="137"/>
        <v>930.98050462224774</v>
      </c>
      <c r="O609" s="42">
        <f t="shared" si="138"/>
        <v>1869.2221836243352</v>
      </c>
      <c r="P609" s="42">
        <f t="shared" si="139"/>
        <v>2800.202688246583</v>
      </c>
      <c r="Q609" s="39">
        <f t="shared" si="140"/>
        <v>2.4923597309601897</v>
      </c>
      <c r="R609" s="39">
        <f t="shared" si="141"/>
        <v>3.8115935767167466</v>
      </c>
      <c r="S609" s="39">
        <f t="shared" si="142"/>
        <v>6.3039533076769363</v>
      </c>
    </row>
    <row r="610" spans="6:19">
      <c r="F610" s="47">
        <v>2250</v>
      </c>
      <c r="G610" s="42">
        <f t="shared" si="130"/>
        <v>218.41970656843802</v>
      </c>
      <c r="H610" s="41">
        <f t="shared" si="131"/>
        <v>1.1873097951246865E-3</v>
      </c>
      <c r="I610" s="49">
        <f t="shared" si="132"/>
        <v>8.7524963787417795E-2</v>
      </c>
      <c r="J610" s="45">
        <f t="shared" si="133"/>
        <v>8.8712273582542481E-2</v>
      </c>
      <c r="K610" s="42">
        <f t="shared" si="134"/>
        <v>933.67324307730917</v>
      </c>
      <c r="L610" s="42">
        <f t="shared" si="135"/>
        <v>1667.3024161865483</v>
      </c>
      <c r="M610" s="42">
        <f t="shared" si="136"/>
        <v>2600.9756592638573</v>
      </c>
      <c r="N610" s="42">
        <f t="shared" si="137"/>
        <v>936.34469011633951</v>
      </c>
      <c r="O610" s="42">
        <f t="shared" si="138"/>
        <v>1864.2335847082384</v>
      </c>
      <c r="P610" s="42">
        <f t="shared" si="139"/>
        <v>2800.5782748245779</v>
      </c>
      <c r="Q610" s="39">
        <f t="shared" si="140"/>
        <v>2.5031642222734369</v>
      </c>
      <c r="R610" s="39">
        <f t="shared" si="141"/>
        <v>3.792419741422659</v>
      </c>
      <c r="S610" s="39">
        <f t="shared" si="142"/>
        <v>6.295583963696096</v>
      </c>
    </row>
    <row r="611" spans="6:19">
      <c r="F611" s="47">
        <v>2300</v>
      </c>
      <c r="G611" s="42">
        <f t="shared" si="130"/>
        <v>219.56379854539261</v>
      </c>
      <c r="H611" s="41">
        <f t="shared" si="131"/>
        <v>1.1893671028530761E-3</v>
      </c>
      <c r="I611" s="49">
        <f t="shared" si="132"/>
        <v>8.5623098265690534E-2</v>
      </c>
      <c r="J611" s="45">
        <f t="shared" si="133"/>
        <v>8.6812465368543604E-2</v>
      </c>
      <c r="K611" s="42">
        <f t="shared" si="134"/>
        <v>938.89037501854432</v>
      </c>
      <c r="L611" s="42">
        <f t="shared" si="135"/>
        <v>1662.3657832421738</v>
      </c>
      <c r="M611" s="42">
        <f t="shared" si="136"/>
        <v>2601.2561582607182</v>
      </c>
      <c r="N611" s="42">
        <f t="shared" si="137"/>
        <v>941.62591935510636</v>
      </c>
      <c r="O611" s="42">
        <f t="shared" si="138"/>
        <v>1859.2989092532625</v>
      </c>
      <c r="P611" s="42">
        <f t="shared" si="139"/>
        <v>2800.9248286083689</v>
      </c>
      <c r="Q611" s="39">
        <f t="shared" si="140"/>
        <v>2.513774606678111</v>
      </c>
      <c r="R611" s="39">
        <f t="shared" si="141"/>
        <v>3.7735978393989109</v>
      </c>
      <c r="S611" s="39">
        <f t="shared" si="142"/>
        <v>6.2873724460770219</v>
      </c>
    </row>
    <row r="612" spans="6:19">
      <c r="F612" s="47">
        <v>2350</v>
      </c>
      <c r="G612" s="42">
        <f t="shared" si="130"/>
        <v>220.68882151109369</v>
      </c>
      <c r="H612" s="41">
        <f t="shared" si="131"/>
        <v>1.1914079512598563E-3</v>
      </c>
      <c r="I612" s="49">
        <f t="shared" si="132"/>
        <v>8.3799238975177798E-2</v>
      </c>
      <c r="J612" s="45">
        <f t="shared" si="133"/>
        <v>8.4990646926437652E-2</v>
      </c>
      <c r="K612" s="42">
        <f t="shared" si="134"/>
        <v>944.02761719008299</v>
      </c>
      <c r="L612" s="42">
        <f t="shared" si="135"/>
        <v>1657.4878629671937</v>
      </c>
      <c r="M612" s="42">
        <f t="shared" si="136"/>
        <v>2601.5154801572767</v>
      </c>
      <c r="N612" s="42">
        <f t="shared" si="137"/>
        <v>946.82742587554367</v>
      </c>
      <c r="O612" s="42">
        <f t="shared" si="138"/>
        <v>1854.4160745588615</v>
      </c>
      <c r="P612" s="42">
        <f t="shared" si="139"/>
        <v>2801.2435004344052</v>
      </c>
      <c r="Q612" s="39">
        <f t="shared" si="140"/>
        <v>2.524198760104492</v>
      </c>
      <c r="R612" s="39">
        <f t="shared" si="141"/>
        <v>3.7551131072388775</v>
      </c>
      <c r="S612" s="39">
        <f t="shared" si="142"/>
        <v>6.2793118673433694</v>
      </c>
    </row>
    <row r="613" spans="6:19">
      <c r="F613" s="47">
        <v>2400</v>
      </c>
      <c r="G613" s="42">
        <f t="shared" si="130"/>
        <v>221.79549718292884</v>
      </c>
      <c r="H613" s="41">
        <f t="shared" si="131"/>
        <v>1.1934330032423407E-3</v>
      </c>
      <c r="I613" s="49">
        <f t="shared" si="132"/>
        <v>8.204862223895304E-2</v>
      </c>
      <c r="J613" s="45">
        <f t="shared" si="133"/>
        <v>8.3242055242195384E-2</v>
      </c>
      <c r="K613" s="42">
        <f t="shared" si="134"/>
        <v>949.08801292279736</v>
      </c>
      <c r="L613" s="42">
        <f t="shared" si="135"/>
        <v>1652.6664247895712</v>
      </c>
      <c r="M613" s="42">
        <f t="shared" si="136"/>
        <v>2601.7544377123686</v>
      </c>
      <c r="N613" s="42">
        <f t="shared" si="137"/>
        <v>951.95225213057915</v>
      </c>
      <c r="O613" s="42">
        <f t="shared" si="138"/>
        <v>1849.5831181630585</v>
      </c>
      <c r="P613" s="42">
        <f t="shared" si="139"/>
        <v>2801.5353702936377</v>
      </c>
      <c r="Q613" s="39">
        <f t="shared" si="140"/>
        <v>2.534444080276987</v>
      </c>
      <c r="R613" s="39">
        <f t="shared" si="141"/>
        <v>3.7369516964113711</v>
      </c>
      <c r="S613" s="39">
        <f t="shared" si="142"/>
        <v>6.2713957766883581</v>
      </c>
    </row>
    <row r="614" spans="6:19">
      <c r="F614" s="47">
        <v>2450</v>
      </c>
      <c r="G614" s="42">
        <f t="shared" si="130"/>
        <v>222.8845054241549</v>
      </c>
      <c r="H614" s="41">
        <f t="shared" si="131"/>
        <v>1.195442885700198E-3</v>
      </c>
      <c r="I614" s="49">
        <f t="shared" si="132"/>
        <v>8.0366866626875144E-2</v>
      </c>
      <c r="J614" s="45">
        <f t="shared" si="133"/>
        <v>8.1562309512575343E-2</v>
      </c>
      <c r="K614" s="42">
        <f t="shared" si="134"/>
        <v>954.07442945915852</v>
      </c>
      <c r="L614" s="42">
        <f t="shared" si="135"/>
        <v>1647.8993652798572</v>
      </c>
      <c r="M614" s="42">
        <f t="shared" si="136"/>
        <v>2601.9737947390158</v>
      </c>
      <c r="N614" s="42">
        <f t="shared" si="137"/>
        <v>957.00326452912395</v>
      </c>
      <c r="O614" s="42">
        <f t="shared" si="138"/>
        <v>1844.7981885157014</v>
      </c>
      <c r="P614" s="42">
        <f t="shared" si="139"/>
        <v>2801.8014530448254</v>
      </c>
      <c r="Q614" s="39">
        <f t="shared" si="140"/>
        <v>2.5445175250773389</v>
      </c>
      <c r="R614" s="39">
        <f t="shared" si="141"/>
        <v>3.7191005987440162</v>
      </c>
      <c r="S614" s="39">
        <f t="shared" si="142"/>
        <v>6.2636181238213551</v>
      </c>
    </row>
    <row r="615" spans="6:19">
      <c r="F615" s="47">
        <v>2500</v>
      </c>
      <c r="G615" s="42">
        <f t="shared" ref="G615:G682" si="143">Tsat_p(F615/100)</f>
        <v>223.9564874743769</v>
      </c>
      <c r="H615" s="41">
        <f t="shared" ref="H615:H682" si="144">vL_p(F615/100)</f>
        <v>1.197438192216647E-3</v>
      </c>
      <c r="I615" s="49">
        <f t="shared" ref="I615:I682" si="145">+J615-H615</f>
        <v>7.8749935245972777E-2</v>
      </c>
      <c r="J615" s="45">
        <f t="shared" ref="J615:J682" si="146">vV_p(F615/100)</f>
        <v>7.9947373438189417E-2</v>
      </c>
      <c r="K615" s="42">
        <f t="shared" ref="K615:K682" si="147">uL_p(F615/100)</f>
        <v>958.98957153016943</v>
      </c>
      <c r="L615" s="42">
        <f t="shared" ref="L615:L682" si="148">+M615-K615</f>
        <v>1643.1846984348117</v>
      </c>
      <c r="M615" s="42">
        <f t="shared" ref="M615:M682" si="149">uV_p(F615/100)</f>
        <v>2602.1742699649812</v>
      </c>
      <c r="N615" s="42">
        <f t="shared" ref="N615:N682" si="150">hL_p(F615/100)</f>
        <v>961.98316701071099</v>
      </c>
      <c r="O615" s="42">
        <f t="shared" ref="O615:O682" si="151">P615-N615</f>
        <v>1840.0595365497438</v>
      </c>
      <c r="P615" s="42">
        <f t="shared" ref="P615:P682" si="152">hV_p(F615/100)</f>
        <v>2802.0427035604548</v>
      </c>
      <c r="Q615" s="39">
        <f t="shared" ref="Q615:Q682" si="153">sL_p(F615/100)</f>
        <v>2.5544256471145377</v>
      </c>
      <c r="R615" s="39">
        <f t="shared" ref="R615:R682" si="154">S615-Q615</f>
        <v>3.7015475793622481</v>
      </c>
      <c r="S615" s="39">
        <f t="shared" ref="S615:S682" si="155">sV_p(F615/100)</f>
        <v>6.2559732264767858</v>
      </c>
    </row>
    <row r="616" spans="6:19">
      <c r="F616" s="47">
        <v>2550</v>
      </c>
      <c r="G616" s="42">
        <f t="shared" si="143"/>
        <v>225.01204887124237</v>
      </c>
      <c r="H616" s="41">
        <f t="shared" si="144"/>
        <v>1.1994194854914372E-3</v>
      </c>
      <c r="I616" s="49">
        <f t="shared" si="145"/>
        <v>7.7194102417988769E-2</v>
      </c>
      <c r="J616" s="45">
        <f t="shared" si="146"/>
        <v>7.8393521903480201E-2</v>
      </c>
      <c r="K616" s="42">
        <f t="shared" si="147"/>
        <v>963.83599363584494</v>
      </c>
      <c r="L616" s="42">
        <f t="shared" si="148"/>
        <v>1638.5205468819979</v>
      </c>
      <c r="M616" s="42">
        <f t="shared" si="149"/>
        <v>2602.3565405178429</v>
      </c>
      <c r="N616" s="42">
        <f t="shared" si="150"/>
        <v>966.89451332384829</v>
      </c>
      <c r="O616" s="42">
        <f t="shared" si="151"/>
        <v>1835.3655080478695</v>
      </c>
      <c r="P616" s="42">
        <f t="shared" si="152"/>
        <v>2802.2600213717178</v>
      </c>
      <c r="Q616" s="39">
        <f t="shared" si="153"/>
        <v>2.5641746249444584</v>
      </c>
      <c r="R616" s="39">
        <f t="shared" si="154"/>
        <v>3.6842811162046969</v>
      </c>
      <c r="S616" s="39">
        <f t="shared" si="155"/>
        <v>6.2484557411491553</v>
      </c>
    </row>
    <row r="617" spans="6:19">
      <c r="F617" s="47">
        <v>2600</v>
      </c>
      <c r="G617" s="42">
        <f t="shared" si="143"/>
        <v>226.05176209833309</v>
      </c>
      <c r="H617" s="41">
        <f t="shared" si="144"/>
        <v>1.2013872995530245E-3</v>
      </c>
      <c r="I617" s="49">
        <f t="shared" si="145"/>
        <v>7.5695924159058306E-2</v>
      </c>
      <c r="J617" s="45">
        <f t="shared" si="146"/>
        <v>7.6897311458611325E-2</v>
      </c>
      <c r="K617" s="42">
        <f t="shared" si="147"/>
        <v>968.61611117600114</v>
      </c>
      <c r="L617" s="42">
        <f t="shared" si="148"/>
        <v>1633.9051339017142</v>
      </c>
      <c r="M617" s="42">
        <f t="shared" si="149"/>
        <v>2602.5212450777153</v>
      </c>
      <c r="N617" s="42">
        <f t="shared" si="150"/>
        <v>971.73971815483912</v>
      </c>
      <c r="O617" s="42">
        <f t="shared" si="151"/>
        <v>1830.7145367152657</v>
      </c>
      <c r="P617" s="42">
        <f t="shared" si="152"/>
        <v>2802.4542548701047</v>
      </c>
      <c r="Q617" s="39">
        <f t="shared" si="153"/>
        <v>2.5737702913230178</v>
      </c>
      <c r="R617" s="39">
        <f t="shared" si="154"/>
        <v>3.6672903453544468</v>
      </c>
      <c r="S617" s="39">
        <f t="shared" si="155"/>
        <v>6.2410606366774646</v>
      </c>
    </row>
    <row r="618" spans="6:19">
      <c r="F618" s="47">
        <v>2650</v>
      </c>
      <c r="G618" s="42">
        <f t="shared" si="143"/>
        <v>227.0761689896575</v>
      </c>
      <c r="H618" s="41">
        <f t="shared" si="144"/>
        <v>1.2033421417737998E-3</v>
      </c>
      <c r="I618" s="49">
        <f t="shared" si="145"/>
        <v>7.4252211964076414E-2</v>
      </c>
      <c r="J618" s="45">
        <f t="shared" si="146"/>
        <v>7.5455554105850212E-2</v>
      </c>
      <c r="K618" s="42">
        <f t="shared" si="147"/>
        <v>973.33221055890135</v>
      </c>
      <c r="L618" s="42">
        <f t="shared" si="148"/>
        <v>1629.3367761761097</v>
      </c>
      <c r="M618" s="42">
        <f t="shared" si="149"/>
        <v>2602.668986735011</v>
      </c>
      <c r="N618" s="42">
        <f t="shared" si="150"/>
        <v>976.52106723460201</v>
      </c>
      <c r="O618" s="42">
        <f t="shared" si="151"/>
        <v>1826.1051378809125</v>
      </c>
      <c r="P618" s="42">
        <f t="shared" si="152"/>
        <v>2802.6262051155145</v>
      </c>
      <c r="Q618" s="39">
        <f t="shared" si="153"/>
        <v>2.5832181588259555</v>
      </c>
      <c r="R618" s="39">
        <f t="shared" si="154"/>
        <v>3.6505650115264894</v>
      </c>
      <c r="S618" s="39">
        <f t="shared" si="155"/>
        <v>6.2337831703524449</v>
      </c>
    </row>
    <row r="619" spans="6:19">
      <c r="F619" s="47">
        <v>2700</v>
      </c>
      <c r="G619" s="42">
        <f t="shared" si="143"/>
        <v>228.08578291727213</v>
      </c>
      <c r="H619" s="41">
        <f t="shared" si="144"/>
        <v>1.2052844947092671E-3</v>
      </c>
      <c r="I619" s="49">
        <f t="shared" si="145"/>
        <v>7.2860009471409734E-2</v>
      </c>
      <c r="J619" s="45">
        <f t="shared" si="146"/>
        <v>7.4065293966118995E-2</v>
      </c>
      <c r="K619" s="42">
        <f t="shared" si="147"/>
        <v>977.98645839908852</v>
      </c>
      <c r="L619" s="42">
        <f t="shared" si="148"/>
        <v>1624.8138771867625</v>
      </c>
      <c r="M619" s="42">
        <f t="shared" si="149"/>
        <v>2602.8003355858509</v>
      </c>
      <c r="N619" s="42">
        <f t="shared" si="150"/>
        <v>981.24072653480346</v>
      </c>
      <c r="O619" s="42">
        <f t="shared" si="151"/>
        <v>1821.5359027595691</v>
      </c>
      <c r="P619" s="42">
        <f t="shared" si="152"/>
        <v>2802.7766292943725</v>
      </c>
      <c r="Q619" s="39">
        <f t="shared" si="153"/>
        <v>2.5925234431255038</v>
      </c>
      <c r="R619" s="39">
        <f t="shared" si="154"/>
        <v>3.6340954231375089</v>
      </c>
      <c r="S619" s="39">
        <f t="shared" si="155"/>
        <v>6.2266188662630126</v>
      </c>
    </row>
    <row r="620" spans="6:19">
      <c r="F620" s="47">
        <v>2750</v>
      </c>
      <c r="G620" s="42">
        <f t="shared" si="143"/>
        <v>229.08109078523933</v>
      </c>
      <c r="H620" s="41">
        <f t="shared" si="144"/>
        <v>1.207214817779536E-3</v>
      </c>
      <c r="I620" s="49">
        <f t="shared" si="145"/>
        <v>7.1516571644830551E-2</v>
      </c>
      <c r="J620" s="45">
        <f t="shared" si="146"/>
        <v>7.2723786462610088E-2</v>
      </c>
      <c r="K620" s="42">
        <f t="shared" si="147"/>
        <v>982.58090990178187</v>
      </c>
      <c r="L620" s="42">
        <f t="shared" si="148"/>
        <v>1620.3349211917739</v>
      </c>
      <c r="M620" s="42">
        <f t="shared" si="149"/>
        <v>2602.9158310935559</v>
      </c>
      <c r="N620" s="42">
        <f t="shared" si="150"/>
        <v>985.90075065067538</v>
      </c>
      <c r="O620" s="42">
        <f t="shared" si="151"/>
        <v>1817.0054932150583</v>
      </c>
      <c r="P620" s="42">
        <f t="shared" si="152"/>
        <v>2802.9062438657338</v>
      </c>
      <c r="Q620" s="39">
        <f t="shared" si="153"/>
        <v>2.6016910841774887</v>
      </c>
      <c r="R620" s="39">
        <f t="shared" si="154"/>
        <v>3.6178724114572871</v>
      </c>
      <c r="S620" s="39">
        <f t="shared" si="155"/>
        <v>6.2195634956347758</v>
      </c>
    </row>
    <row r="621" spans="6:19">
      <c r="F621" s="47">
        <v>2800</v>
      </c>
      <c r="G621" s="42">
        <f t="shared" si="143"/>
        <v>230.06255485025588</v>
      </c>
      <c r="H621" s="41">
        <f t="shared" si="144"/>
        <v>1.2091335488092336E-3</v>
      </c>
      <c r="I621" s="49">
        <f t="shared" si="145"/>
        <v>7.0219346160995663E-2</v>
      </c>
      <c r="J621" s="45">
        <f t="shared" si="146"/>
        <v>7.1428479709804898E-2</v>
      </c>
      <c r="K621" s="42">
        <f t="shared" si="147"/>
        <v>987.11751651918132</v>
      </c>
      <c r="L621" s="42">
        <f t="shared" si="148"/>
        <v>1615.8984677219455</v>
      </c>
      <c r="M621" s="42">
        <f t="shared" si="149"/>
        <v>2603.0159842411267</v>
      </c>
      <c r="N621" s="42">
        <f t="shared" si="150"/>
        <v>990.50309045584709</v>
      </c>
      <c r="O621" s="42">
        <f t="shared" si="151"/>
        <v>1812.5126369727332</v>
      </c>
      <c r="P621" s="42">
        <f t="shared" si="152"/>
        <v>2803.0157274285802</v>
      </c>
      <c r="Q621" s="39">
        <f t="shared" si="153"/>
        <v>2.6107257655407863</v>
      </c>
      <c r="R621" s="39">
        <f t="shared" si="154"/>
        <v>3.6018872934038701</v>
      </c>
      <c r="S621" s="39">
        <f t="shared" si="155"/>
        <v>6.2126130589446564</v>
      </c>
    </row>
    <row r="622" spans="6:19">
      <c r="F622" s="47">
        <v>2850</v>
      </c>
      <c r="G622" s="42">
        <f t="shared" si="143"/>
        <v>231.03061438684438</v>
      </c>
      <c r="H622" s="41">
        <f t="shared" si="144"/>
        <v>1.211041105440083E-3</v>
      </c>
      <c r="I622" s="49">
        <f t="shared" si="145"/>
        <v>6.8965956734185971E-2</v>
      </c>
      <c r="J622" s="45">
        <f t="shared" si="146"/>
        <v>7.0176997839626054E-2</v>
      </c>
      <c r="K622" s="42">
        <f t="shared" si="147"/>
        <v>991.59813295378092</v>
      </c>
      <c r="L622" s="42">
        <f t="shared" si="148"/>
        <v>1611.5031465427928</v>
      </c>
      <c r="M622" s="42">
        <f t="shared" si="149"/>
        <v>2603.1012794965736</v>
      </c>
      <c r="N622" s="42">
        <f t="shared" si="150"/>
        <v>995.04960010428533</v>
      </c>
      <c r="O622" s="42">
        <f t="shared" si="151"/>
        <v>1808.0561232352225</v>
      </c>
      <c r="P622" s="42">
        <f t="shared" si="152"/>
        <v>2803.1057233395077</v>
      </c>
      <c r="Q622" s="39">
        <f t="shared" si="153"/>
        <v>2.6196319320240793</v>
      </c>
      <c r="R622" s="39">
        <f t="shared" si="154"/>
        <v>3.5861318375984741</v>
      </c>
      <c r="S622" s="39">
        <f t="shared" si="155"/>
        <v>6.2057637696225534</v>
      </c>
    </row>
    <row r="623" spans="6:19">
      <c r="F623" s="47">
        <v>2900</v>
      </c>
      <c r="G623" s="42">
        <f t="shared" si="143"/>
        <v>231.98568721286074</v>
      </c>
      <c r="H623" s="41">
        <f t="shared" si="144"/>
        <v>1.2129378864287105E-3</v>
      </c>
      <c r="I623" s="49">
        <f t="shared" si="145"/>
        <v>6.7754188146719144E-2</v>
      </c>
      <c r="J623" s="45">
        <f t="shared" si="146"/>
        <v>6.8967126033147849E-2</v>
      </c>
      <c r="K623" s="42">
        <f t="shared" si="147"/>
        <v>996.02452357480968</v>
      </c>
      <c r="L623" s="42">
        <f t="shared" si="148"/>
        <v>1607.1476530355326</v>
      </c>
      <c r="M623" s="42">
        <f t="shared" si="149"/>
        <v>2603.1721766103424</v>
      </c>
      <c r="N623" s="42">
        <f t="shared" si="150"/>
        <v>999.54204344545292</v>
      </c>
      <c r="O623" s="42">
        <f t="shared" si="151"/>
        <v>1803.6347986610178</v>
      </c>
      <c r="P623" s="42">
        <f t="shared" si="152"/>
        <v>2803.1768421064708</v>
      </c>
      <c r="Q623" s="39">
        <f t="shared" si="153"/>
        <v>2.6284138058313946</v>
      </c>
      <c r="R623" s="39">
        <f t="shared" si="154"/>
        <v>3.5705982333426647</v>
      </c>
      <c r="S623" s="39">
        <f t="shared" si="155"/>
        <v>6.1990120391740593</v>
      </c>
    </row>
    <row r="624" spans="6:19">
      <c r="F624" s="47">
        <v>2950</v>
      </c>
      <c r="G624" s="42">
        <f t="shared" si="143"/>
        <v>232.92817108923396</v>
      </c>
      <c r="H624" s="41">
        <f t="shared" si="144"/>
        <v>1.2148242728408189E-3</v>
      </c>
      <c r="I624" s="49">
        <f t="shared" si="145"/>
        <v>6.658197278459338E-2</v>
      </c>
      <c r="J624" s="45">
        <f t="shared" si="146"/>
        <v>6.7796797057434202E-2</v>
      </c>
      <c r="K624" s="42">
        <f t="shared" si="147"/>
        <v>1000.3983683062254</v>
      </c>
      <c r="L624" s="42">
        <f t="shared" si="148"/>
        <v>1602.8307439555208</v>
      </c>
      <c r="M624" s="42">
        <f t="shared" si="149"/>
        <v>2603.2291122617462</v>
      </c>
      <c r="N624" s="42">
        <f t="shared" si="150"/>
        <v>1003.9820999111057</v>
      </c>
      <c r="O624" s="42">
        <f t="shared" si="151"/>
        <v>1799.2475636700715</v>
      </c>
      <c r="P624" s="42">
        <f t="shared" si="152"/>
        <v>2803.2296635811772</v>
      </c>
      <c r="Q624" s="39">
        <f t="shared" si="153"/>
        <v>2.6370754013576718</v>
      </c>
      <c r="R624" s="39">
        <f t="shared" si="154"/>
        <v>3.5552790622203201</v>
      </c>
      <c r="S624" s="39">
        <f t="shared" si="155"/>
        <v>6.1923544635779919</v>
      </c>
    </row>
    <row r="625" spans="6:19">
      <c r="F625" s="47">
        <v>3000</v>
      </c>
      <c r="G625" s="42">
        <f t="shared" si="143"/>
        <v>233.85844500625205</v>
      </c>
      <c r="H625" s="41">
        <f t="shared" si="144"/>
        <v>1.2167006291516089E-3</v>
      </c>
      <c r="I625" s="49">
        <f t="shared" si="145"/>
        <v>6.5447378504424419E-2</v>
      </c>
      <c r="J625" s="45">
        <f t="shared" si="146"/>
        <v>6.6664079133576026E-2</v>
      </c>
      <c r="K625" s="42">
        <f t="shared" si="147"/>
        <v>1004.7212680379561</v>
      </c>
      <c r="L625" s="42">
        <f t="shared" si="148"/>
        <v>1598.5512335314756</v>
      </c>
      <c r="M625" s="42">
        <f t="shared" si="149"/>
        <v>2603.2725015694318</v>
      </c>
      <c r="N625" s="42">
        <f t="shared" si="150"/>
        <v>1008.3713699254109</v>
      </c>
      <c r="O625" s="42">
        <f t="shared" si="151"/>
        <v>1794.8933690447489</v>
      </c>
      <c r="P625" s="42">
        <f t="shared" si="152"/>
        <v>2803.2647389701597</v>
      </c>
      <c r="Q625" s="39">
        <f t="shared" si="153"/>
        <v>2.6456205387680773</v>
      </c>
      <c r="R625" s="39">
        <f t="shared" si="154"/>
        <v>3.5401672720618755</v>
      </c>
      <c r="S625" s="39">
        <f t="shared" si="155"/>
        <v>6.1857878108299529</v>
      </c>
    </row>
    <row r="626" spans="6:19">
      <c r="F626" s="47">
        <v>3050</v>
      </c>
      <c r="G626" s="42">
        <f t="shared" si="143"/>
        <v>234.77687036734255</v>
      </c>
      <c r="H626" s="41">
        <f t="shared" si="144"/>
        <v>1.2185673042612725E-3</v>
      </c>
      <c r="I626" s="49">
        <f t="shared" si="145"/>
        <v>6.4348597680367853E-2</v>
      </c>
      <c r="J626" s="45">
        <f t="shared" si="146"/>
        <v>6.5567164984629125E-2</v>
      </c>
      <c r="K626" s="42">
        <f t="shared" si="147"/>
        <v>1008.9947496063604</v>
      </c>
      <c r="L626" s="42">
        <f t="shared" si="148"/>
        <v>1594.3079898728201</v>
      </c>
      <c r="M626" s="42">
        <f t="shared" si="149"/>
        <v>2603.3027394791807</v>
      </c>
      <c r="N626" s="42">
        <f t="shared" si="150"/>
        <v>1012.711379884357</v>
      </c>
      <c r="O626" s="42">
        <f t="shared" si="151"/>
        <v>1790.5712127979423</v>
      </c>
      <c r="P626" s="42">
        <f t="shared" si="152"/>
        <v>2803.2825926822993</v>
      </c>
      <c r="Q626" s="39">
        <f t="shared" si="153"/>
        <v>2.6540528564797219</v>
      </c>
      <c r="R626" s="39">
        <f t="shared" si="154"/>
        <v>3.5252561530382893</v>
      </c>
      <c r="S626" s="39">
        <f t="shared" si="155"/>
        <v>6.1793090095180112</v>
      </c>
    </row>
    <row r="627" spans="6:19">
      <c r="F627" s="47">
        <v>3100</v>
      </c>
      <c r="G627" s="42">
        <f t="shared" si="143"/>
        <v>235.6837920800275</v>
      </c>
      <c r="H627" s="41">
        <f t="shared" si="144"/>
        <v>1.2204246324333484E-3</v>
      </c>
      <c r="I627" s="49">
        <f t="shared" si="145"/>
        <v>6.3283937299068269E-2</v>
      </c>
      <c r="J627" s="45">
        <f t="shared" si="146"/>
        <v>6.4504361931501622E-2</v>
      </c>
      <c r="K627" s="42">
        <f t="shared" si="147"/>
        <v>1013.2202703845505</v>
      </c>
      <c r="L627" s="42">
        <f t="shared" si="148"/>
        <v>1590.0999316561911</v>
      </c>
      <c r="M627" s="42">
        <f t="shared" si="149"/>
        <v>2603.3202020407416</v>
      </c>
      <c r="N627" s="42">
        <f t="shared" si="150"/>
        <v>1017.0035867450938</v>
      </c>
      <c r="O627" s="42">
        <f t="shared" si="151"/>
        <v>1786.2801372833023</v>
      </c>
      <c r="P627" s="42">
        <f t="shared" si="152"/>
        <v>2803.2837240283961</v>
      </c>
      <c r="Q627" s="39">
        <f t="shared" si="153"/>
        <v>2.6623758226507119</v>
      </c>
      <c r="R627" s="39">
        <f t="shared" si="154"/>
        <v>3.510539315678697</v>
      </c>
      <c r="S627" s="39">
        <f t="shared" si="155"/>
        <v>6.172915138329409</v>
      </c>
    </row>
    <row r="628" spans="6:19">
      <c r="F628" s="47">
        <v>3150</v>
      </c>
      <c r="G628" s="42">
        <f t="shared" si="143"/>
        <v>236.57953956273599</v>
      </c>
      <c r="H628" s="41">
        <f t="shared" si="144"/>
        <v>1.2222729341629891E-3</v>
      </c>
      <c r="I628" s="49">
        <f t="shared" si="145"/>
        <v>6.2251809987310107E-2</v>
      </c>
      <c r="J628" s="45">
        <f t="shared" si="146"/>
        <v>6.3474082921473093E-2</v>
      </c>
      <c r="K628" s="42">
        <f t="shared" si="147"/>
        <v>1017.3992225190455</v>
      </c>
      <c r="L628" s="42">
        <f t="shared" si="148"/>
        <v>1585.9260250652374</v>
      </c>
      <c r="M628" s="42">
        <f t="shared" si="149"/>
        <v>2603.3252475842828</v>
      </c>
      <c r="N628" s="42">
        <f t="shared" si="150"/>
        <v>1021.2493822616589</v>
      </c>
      <c r="O628" s="42">
        <f t="shared" si="151"/>
        <v>1782.019226525264</v>
      </c>
      <c r="P628" s="42">
        <f t="shared" si="152"/>
        <v>2803.2686087869229</v>
      </c>
      <c r="Q628" s="39">
        <f t="shared" si="153"/>
        <v>2.6705927457703704</v>
      </c>
      <c r="R628" s="39">
        <f t="shared" si="154"/>
        <v>3.4960106706284857</v>
      </c>
      <c r="S628" s="39">
        <f t="shared" si="155"/>
        <v>6.1666034163988561</v>
      </c>
    </row>
    <row r="629" spans="6:19">
      <c r="F629" s="47">
        <v>3200</v>
      </c>
      <c r="G629" s="42">
        <f t="shared" si="143"/>
        <v>237.4644276751776</v>
      </c>
      <c r="H629" s="41">
        <f t="shared" si="144"/>
        <v>1.2241125169813825E-3</v>
      </c>
      <c r="I629" s="49">
        <f t="shared" si="145"/>
        <v>6.1250725871329653E-2</v>
      </c>
      <c r="J629" s="45">
        <f t="shared" si="146"/>
        <v>6.2474838388311034E-2</v>
      </c>
      <c r="K629" s="42">
        <f t="shared" si="147"/>
        <v>1021.5329368451015</v>
      </c>
      <c r="L629" s="42">
        <f t="shared" si="148"/>
        <v>1581.7852809606452</v>
      </c>
      <c r="M629" s="42">
        <f t="shared" si="149"/>
        <v>2603.3182178057468</v>
      </c>
      <c r="N629" s="42">
        <f t="shared" si="150"/>
        <v>1025.4500968994419</v>
      </c>
      <c r="O629" s="42">
        <f t="shared" si="151"/>
        <v>1777.7876037489007</v>
      </c>
      <c r="P629" s="42">
        <f t="shared" si="152"/>
        <v>2803.2377006483425</v>
      </c>
      <c r="Q629" s="39">
        <f t="shared" si="153"/>
        <v>2.6787067844339258</v>
      </c>
      <c r="R629" s="39">
        <f t="shared" si="154"/>
        <v>3.4816644099847114</v>
      </c>
      <c r="S629" s="39">
        <f t="shared" si="155"/>
        <v>6.1603711944186372</v>
      </c>
    </row>
    <row r="630" spans="6:19">
      <c r="F630" s="47">
        <v>3250</v>
      </c>
      <c r="G630" s="42">
        <f t="shared" si="143"/>
        <v>238.33875757918861</v>
      </c>
      <c r="H630" s="41">
        <f t="shared" si="144"/>
        <v>1.225943676201959E-3</v>
      </c>
      <c r="I630" s="49">
        <f t="shared" si="145"/>
        <v>6.0279285179086366E-2</v>
      </c>
      <c r="J630" s="45">
        <f t="shared" si="146"/>
        <v>6.1505228855288321E-2</v>
      </c>
      <c r="K630" s="42">
        <f t="shared" si="147"/>
        <v>1025.6226865097547</v>
      </c>
      <c r="L630" s="42">
        <f t="shared" si="148"/>
        <v>1577.6767522597206</v>
      </c>
      <c r="M630" s="42">
        <f t="shared" si="149"/>
        <v>2603.2994387694753</v>
      </c>
      <c r="N630" s="42">
        <f t="shared" si="150"/>
        <v>1029.6070034574111</v>
      </c>
      <c r="O630" s="42">
        <f t="shared" si="151"/>
        <v>1773.5844290917514</v>
      </c>
      <c r="P630" s="42">
        <f t="shared" si="152"/>
        <v>2803.1914325491625</v>
      </c>
      <c r="Q630" s="39">
        <f t="shared" si="153"/>
        <v>2.6867209563762318</v>
      </c>
      <c r="R630" s="39">
        <f t="shared" si="154"/>
        <v>3.4674949900632521</v>
      </c>
      <c r="S630" s="39">
        <f t="shared" si="155"/>
        <v>6.1542159464394839</v>
      </c>
    </row>
    <row r="631" spans="6:19">
      <c r="F631" s="47">
        <v>3300</v>
      </c>
      <c r="G631" s="42">
        <f t="shared" si="143"/>
        <v>239.20281753622692</v>
      </c>
      <c r="H631" s="41">
        <f t="shared" si="144"/>
        <v>1.2277666956133984E-3</v>
      </c>
      <c r="I631" s="49">
        <f t="shared" si="145"/>
        <v>5.9336171507450845E-2</v>
      </c>
      <c r="J631" s="45">
        <f t="shared" si="146"/>
        <v>6.0563938203064244E-2</v>
      </c>
      <c r="K631" s="42">
        <f t="shared" si="147"/>
        <v>1029.6696903285183</v>
      </c>
      <c r="L631" s="42">
        <f t="shared" si="148"/>
        <v>1573.5995315070259</v>
      </c>
      <c r="M631" s="42">
        <f t="shared" si="149"/>
        <v>2603.2692218355442</v>
      </c>
      <c r="N631" s="42">
        <f t="shared" si="150"/>
        <v>1033.7213204240425</v>
      </c>
      <c r="O631" s="42">
        <f t="shared" si="151"/>
        <v>1769.4088974816141</v>
      </c>
      <c r="P631" s="42">
        <f t="shared" si="152"/>
        <v>2803.1302179056565</v>
      </c>
      <c r="Q631" s="39">
        <f t="shared" si="153"/>
        <v>2.6946381468311316</v>
      </c>
      <c r="R631" s="39">
        <f t="shared" si="154"/>
        <v>3.4534971154676724</v>
      </c>
      <c r="S631" s="39">
        <f t="shared" si="155"/>
        <v>6.1481352622988039</v>
      </c>
    </row>
    <row r="632" spans="6:19">
      <c r="F632" s="47">
        <v>3350</v>
      </c>
      <c r="G632" s="42">
        <f t="shared" si="143"/>
        <v>240.05688364707532</v>
      </c>
      <c r="H632" s="41">
        <f t="shared" si="144"/>
        <v>1.2295818481240317E-3</v>
      </c>
      <c r="I632" s="49">
        <f t="shared" si="145"/>
        <v>5.8420145685511071E-2</v>
      </c>
      <c r="J632" s="45">
        <f t="shared" si="146"/>
        <v>5.9649727533635101E-2</v>
      </c>
      <c r="K632" s="42">
        <f t="shared" si="147"/>
        <v>1033.6751158990801</v>
      </c>
      <c r="L632" s="42">
        <f t="shared" si="148"/>
        <v>1569.5527486194765</v>
      </c>
      <c r="M632" s="42">
        <f t="shared" si="149"/>
        <v>2603.2278645185565</v>
      </c>
      <c r="N632" s="42">
        <f t="shared" si="150"/>
        <v>1037.7942150902957</v>
      </c>
      <c r="O632" s="42">
        <f t="shared" si="151"/>
        <v>1765.2602366659387</v>
      </c>
      <c r="P632" s="42">
        <f t="shared" si="152"/>
        <v>2803.0544517562344</v>
      </c>
      <c r="Q632" s="39">
        <f t="shared" si="153"/>
        <v>2.7024611162762917</v>
      </c>
      <c r="R632" s="39">
        <f t="shared" si="154"/>
        <v>3.4396657243433091</v>
      </c>
      <c r="S632" s="39">
        <f t="shared" si="155"/>
        <v>6.1421268406196008</v>
      </c>
    </row>
    <row r="633" spans="6:19">
      <c r="F633" s="47">
        <v>3400</v>
      </c>
      <c r="G633" s="42">
        <f t="shared" si="143"/>
        <v>240.90122053872676</v>
      </c>
      <c r="H633" s="41">
        <f t="shared" si="144"/>
        <v>1.231389396361658E-3</v>
      </c>
      <c r="I633" s="49">
        <f t="shared" si="145"/>
        <v>5.7530040173220429E-2</v>
      </c>
      <c r="J633" s="45">
        <f t="shared" si="146"/>
        <v>5.8761429569582087E-2</v>
      </c>
      <c r="K633" s="42">
        <f t="shared" si="147"/>
        <v>1037.6400824929099</v>
      </c>
      <c r="L633" s="42">
        <f t="shared" si="148"/>
        <v>1565.5355687909107</v>
      </c>
      <c r="M633" s="42">
        <f t="shared" si="149"/>
        <v>2603.1756512838206</v>
      </c>
      <c r="N633" s="42">
        <f t="shared" si="150"/>
        <v>1041.8268064405395</v>
      </c>
      <c r="O633" s="42">
        <f t="shared" si="151"/>
        <v>1761.1377053798599</v>
      </c>
      <c r="P633" s="42">
        <f t="shared" si="152"/>
        <v>2802.9645118203994</v>
      </c>
      <c r="Q633" s="39">
        <f t="shared" si="153"/>
        <v>2.710192507617053</v>
      </c>
      <c r="R633" s="39">
        <f t="shared" si="154"/>
        <v>3.4259959747120488</v>
      </c>
      <c r="S633" s="39">
        <f t="shared" si="155"/>
        <v>6.1361884823291017</v>
      </c>
    </row>
    <row r="634" spans="6:19">
      <c r="F634" s="47">
        <v>3450</v>
      </c>
      <c r="G634" s="42">
        <f t="shared" si="143"/>
        <v>241.73608200295632</v>
      </c>
      <c r="H634" s="41">
        <f t="shared" si="144"/>
        <v>1.2331895932325321E-3</v>
      </c>
      <c r="I634" s="49">
        <f t="shared" si="145"/>
        <v>5.6664753941604265E-2</v>
      </c>
      <c r="J634" s="45">
        <f t="shared" si="146"/>
        <v>5.78979435348368E-2</v>
      </c>
      <c r="K634" s="42">
        <f t="shared" si="147"/>
        <v>1041.5656637436887</v>
      </c>
      <c r="L634" s="42">
        <f t="shared" si="148"/>
        <v>1561.547190542708</v>
      </c>
      <c r="M634" s="42">
        <f t="shared" si="149"/>
        <v>2603.1128542863967</v>
      </c>
      <c r="N634" s="42">
        <f t="shared" si="150"/>
        <v>1045.8201678403411</v>
      </c>
      <c r="O634" s="42">
        <f t="shared" si="151"/>
        <v>1757.0405916412424</v>
      </c>
      <c r="P634" s="42">
        <f t="shared" si="152"/>
        <v>2802.8607594815835</v>
      </c>
      <c r="Q634" s="39">
        <f t="shared" si="153"/>
        <v>2.7178348528576697</v>
      </c>
      <c r="R634" s="39">
        <f t="shared" si="154"/>
        <v>3.412483231794007</v>
      </c>
      <c r="S634" s="39">
        <f t="shared" si="155"/>
        <v>6.1303180846516767</v>
      </c>
    </row>
    <row r="635" spans="6:19">
      <c r="F635" s="47">
        <v>3500</v>
      </c>
      <c r="G635" s="42">
        <f t="shared" si="143"/>
        <v>242.56171159061603</v>
      </c>
      <c r="H635" s="41">
        <f t="shared" si="144"/>
        <v>1.2349826824428086E-3</v>
      </c>
      <c r="I635" s="49">
        <f t="shared" si="145"/>
        <v>5.5823247786831773E-2</v>
      </c>
      <c r="J635" s="45">
        <f t="shared" si="146"/>
        <v>5.7058230469274579E-2</v>
      </c>
      <c r="K635" s="42">
        <f t="shared" si="147"/>
        <v>1045.4528901495271</v>
      </c>
      <c r="L635" s="42">
        <f t="shared" si="148"/>
        <v>1557.5868439082926</v>
      </c>
      <c r="M635" s="42">
        <f t="shared" si="149"/>
        <v>2603.0397340578197</v>
      </c>
      <c r="N635" s="42">
        <f t="shared" si="150"/>
        <v>1049.7753295380769</v>
      </c>
      <c r="O635" s="42">
        <f t="shared" si="151"/>
        <v>1752.9682111622039</v>
      </c>
      <c r="P635" s="42">
        <f t="shared" si="152"/>
        <v>2802.7435407002808</v>
      </c>
      <c r="Q635" s="39">
        <f t="shared" si="153"/>
        <v>2.7253905793032764</v>
      </c>
      <c r="R635" s="39">
        <f t="shared" si="154"/>
        <v>3.3991230562315673</v>
      </c>
      <c r="S635" s="39">
        <f t="shared" si="155"/>
        <v>6.1245136355348437</v>
      </c>
    </row>
    <row r="636" spans="6:19">
      <c r="F636" s="47">
        <v>3550</v>
      </c>
      <c r="G636" s="42">
        <f t="shared" si="143"/>
        <v>243.37834316531541</v>
      </c>
      <c r="H636" s="41">
        <f t="shared" si="144"/>
        <v>1.2367688989854938E-3</v>
      </c>
      <c r="I636" s="49">
        <f t="shared" si="145"/>
        <v>5.5004540035792034E-2</v>
      </c>
      <c r="J636" s="45">
        <f t="shared" si="146"/>
        <v>5.624130893477753E-2</v>
      </c>
      <c r="K636" s="42">
        <f t="shared" si="147"/>
        <v>1049.3027514043629</v>
      </c>
      <c r="L636" s="42">
        <f t="shared" si="148"/>
        <v>1553.6537887405379</v>
      </c>
      <c r="M636" s="42">
        <f t="shared" si="149"/>
        <v>2602.9565401449008</v>
      </c>
      <c r="N636" s="42">
        <f t="shared" si="150"/>
        <v>1053.6932809957611</v>
      </c>
      <c r="O636" s="42">
        <f t="shared" si="151"/>
        <v>1748.9199058675999</v>
      </c>
      <c r="P636" s="42">
        <f t="shared" si="152"/>
        <v>2802.6131868633611</v>
      </c>
      <c r="Q636" s="39">
        <f t="shared" si="153"/>
        <v>2.7328620153318637</v>
      </c>
      <c r="R636" s="39">
        <f t="shared" si="154"/>
        <v>3.3859111931396511</v>
      </c>
      <c r="S636" s="39">
        <f t="shared" si="155"/>
        <v>6.1187732084715147</v>
      </c>
    </row>
    <row r="637" spans="6:19">
      <c r="F637" s="47">
        <v>3600</v>
      </c>
      <c r="G637" s="42">
        <f t="shared" si="143"/>
        <v>244.18620141980216</v>
      </c>
      <c r="H637" s="41">
        <f t="shared" si="144"/>
        <v>1.2385484695956448E-3</v>
      </c>
      <c r="I637" s="49">
        <f t="shared" si="145"/>
        <v>5.4207702605481488E-2</v>
      </c>
      <c r="J637" s="45">
        <f t="shared" si="146"/>
        <v>5.5446251075077134E-2</v>
      </c>
      <c r="K637" s="42">
        <f t="shared" si="147"/>
        <v>1053.1161985724634</v>
      </c>
      <c r="L637" s="42">
        <f t="shared" si="148"/>
        <v>1549.7473131321567</v>
      </c>
      <c r="M637" s="42">
        <f t="shared" si="149"/>
        <v>2602.8635117046201</v>
      </c>
      <c r="N637" s="42">
        <f t="shared" si="150"/>
        <v>1057.5749730630077</v>
      </c>
      <c r="O637" s="42">
        <f t="shared" si="151"/>
        <v>1744.8950425118901</v>
      </c>
      <c r="P637" s="42">
        <f t="shared" si="152"/>
        <v>2802.4700155748978</v>
      </c>
      <c r="Q637" s="39">
        <f t="shared" si="153"/>
        <v>2.7402513957717272</v>
      </c>
      <c r="R637" s="39">
        <f t="shared" si="154"/>
        <v>3.3728435619135038</v>
      </c>
      <c r="S637" s="39">
        <f t="shared" si="155"/>
        <v>6.1130949576852309</v>
      </c>
    </row>
    <row r="638" spans="6:19">
      <c r="F638" s="47">
        <v>3650</v>
      </c>
      <c r="G638" s="42">
        <f t="shared" si="143"/>
        <v>244.98550235802088</v>
      </c>
      <c r="H638" s="41">
        <f t="shared" si="144"/>
        <v>1.2403216131762645E-3</v>
      </c>
      <c r="I638" s="49">
        <f t="shared" si="145"/>
        <v>5.3431857382600138E-2</v>
      </c>
      <c r="J638" s="45">
        <f t="shared" si="146"/>
        <v>5.4672178995776401E-2</v>
      </c>
      <c r="K638" s="42">
        <f t="shared" si="147"/>
        <v>1056.8941461185525</v>
      </c>
      <c r="L638" s="42">
        <f t="shared" si="148"/>
        <v>1545.866731940064</v>
      </c>
      <c r="M638" s="42">
        <f t="shared" si="149"/>
        <v>2602.7608780586165</v>
      </c>
      <c r="N638" s="42">
        <f t="shared" si="150"/>
        <v>1061.4213200066456</v>
      </c>
      <c r="O638" s="42">
        <f t="shared" si="151"/>
        <v>1740.8930113865545</v>
      </c>
      <c r="P638" s="42">
        <f t="shared" si="152"/>
        <v>2802.3143313932001</v>
      </c>
      <c r="Q638" s="39">
        <f t="shared" si="153"/>
        <v>2.7475608669163174</v>
      </c>
      <c r="R638" s="39">
        <f t="shared" si="154"/>
        <v>3.359916246731828</v>
      </c>
      <c r="S638" s="39">
        <f t="shared" si="155"/>
        <v>6.1074771136481454</v>
      </c>
    </row>
    <row r="639" spans="6:19">
      <c r="F639" s="47">
        <v>3700</v>
      </c>
      <c r="G639" s="42">
        <f t="shared" si="143"/>
        <v>245.77645374558153</v>
      </c>
      <c r="H639" s="41">
        <f t="shared" si="144"/>
        <v>1.2420885411971976E-3</v>
      </c>
      <c r="I639" s="49">
        <f t="shared" si="145"/>
        <v>5.2676172893362995E-2</v>
      </c>
      <c r="J639" s="45">
        <f t="shared" si="146"/>
        <v>5.3918261434560195E-2</v>
      </c>
      <c r="K639" s="42">
        <f t="shared" si="147"/>
        <v>1060.6374738050358</v>
      </c>
      <c r="L639" s="42">
        <f t="shared" si="148"/>
        <v>1542.0113854055498</v>
      </c>
      <c r="M639" s="42">
        <f t="shared" si="149"/>
        <v>2602.6488592105857</v>
      </c>
      <c r="N639" s="42">
        <f t="shared" si="150"/>
        <v>1065.2332014074655</v>
      </c>
      <c r="O639" s="42">
        <f t="shared" si="151"/>
        <v>1736.9132251109927</v>
      </c>
      <c r="P639" s="42">
        <f t="shared" si="152"/>
        <v>2802.1464265184582</v>
      </c>
      <c r="Q639" s="39">
        <f t="shared" si="153"/>
        <v>2.7547924912056558</v>
      </c>
      <c r="R639" s="39">
        <f t="shared" si="154"/>
        <v>3.3471254876989924</v>
      </c>
      <c r="S639" s="39">
        <f t="shared" si="155"/>
        <v>6.1019179789046483</v>
      </c>
    </row>
    <row r="640" spans="6:19">
      <c r="F640" s="47">
        <v>3750</v>
      </c>
      <c r="G640" s="42">
        <f t="shared" si="143"/>
        <v>246.55925553111479</v>
      </c>
      <c r="H640" s="41">
        <f t="shared" si="144"/>
        <v>1.2438494580690803E-3</v>
      </c>
      <c r="I640" s="49">
        <f t="shared" si="145"/>
        <v>5.1939861236704986E-2</v>
      </c>
      <c r="J640" s="45">
        <f t="shared" si="146"/>
        <v>5.3183710694774067E-2</v>
      </c>
      <c r="K640" s="42">
        <f t="shared" si="147"/>
        <v>1064.3470284667501</v>
      </c>
      <c r="L640" s="42">
        <f t="shared" si="148"/>
        <v>1538.1806378628057</v>
      </c>
      <c r="M640" s="42">
        <f t="shared" si="149"/>
        <v>2602.5276663295558</v>
      </c>
      <c r="N640" s="42">
        <f t="shared" si="150"/>
        <v>1069.0114639345088</v>
      </c>
      <c r="O640" s="42">
        <f t="shared" si="151"/>
        <v>1732.9551175004494</v>
      </c>
      <c r="P640" s="42">
        <f t="shared" si="152"/>
        <v>2801.9665814349582</v>
      </c>
      <c r="Q640" s="39">
        <f t="shared" si="153"/>
        <v>2.7619482516007365</v>
      </c>
      <c r="R640" s="39">
        <f t="shared" si="154"/>
        <v>3.3344676725753204</v>
      </c>
      <c r="S640" s="39">
        <f t="shared" si="155"/>
        <v>6.0964159241760569</v>
      </c>
    </row>
    <row r="641" spans="6:19">
      <c r="F641" s="47">
        <v>3800</v>
      </c>
      <c r="G641" s="42">
        <f t="shared" si="143"/>
        <v>247.33410024073089</v>
      </c>
      <c r="H641" s="41">
        <f t="shared" si="144"/>
        <v>1.2456045614941749E-3</v>
      </c>
      <c r="I641" s="49">
        <f t="shared" si="145"/>
        <v>5.1222175256847975E-2</v>
      </c>
      <c r="J641" s="45">
        <f t="shared" si="146"/>
        <v>5.246777981834215E-2</v>
      </c>
      <c r="K641" s="42">
        <f t="shared" si="147"/>
        <v>1068.0236256725343</v>
      </c>
      <c r="L641" s="42">
        <f t="shared" si="148"/>
        <v>1534.3738765291046</v>
      </c>
      <c r="M641" s="42">
        <f t="shared" si="149"/>
        <v>2602.3975022016389</v>
      </c>
      <c r="N641" s="42">
        <f t="shared" si="150"/>
        <v>1072.7569230062124</v>
      </c>
      <c r="O641" s="42">
        <f t="shared" si="151"/>
        <v>1729.0181425051271</v>
      </c>
      <c r="P641" s="42">
        <f t="shared" si="152"/>
        <v>2801.7750655113396</v>
      </c>
      <c r="Q641" s="39">
        <f t="shared" si="153"/>
        <v>2.7690300556746568</v>
      </c>
      <c r="R641" s="39">
        <f t="shared" si="154"/>
        <v>3.3219393290491261</v>
      </c>
      <c r="S641" s="39">
        <f t="shared" si="155"/>
        <v>6.0909693847237829</v>
      </c>
    </row>
    <row r="642" spans="6:19">
      <c r="F642" s="47">
        <v>3850</v>
      </c>
      <c r="G642" s="42">
        <f t="shared" si="143"/>
        <v>248.10117334766028</v>
      </c>
      <c r="H642" s="41">
        <f t="shared" si="144"/>
        <v>1.2473540427958621E-3</v>
      </c>
      <c r="I642" s="49">
        <f t="shared" si="145"/>
        <v>5.0522405933689021E-2</v>
      </c>
      <c r="J642" s="45">
        <f t="shared" si="146"/>
        <v>5.1769759976484885E-2</v>
      </c>
      <c r="K642" s="42">
        <f t="shared" si="147"/>
        <v>1071.6680512823834</v>
      </c>
      <c r="L642" s="42">
        <f t="shared" si="148"/>
        <v>1530.5905103704047</v>
      </c>
      <c r="M642" s="42">
        <f t="shared" si="149"/>
        <v>2602.2585616527881</v>
      </c>
      <c r="N642" s="42">
        <f t="shared" si="150"/>
        <v>1076.4703643471476</v>
      </c>
      <c r="O642" s="42">
        <f t="shared" si="151"/>
        <v>1725.1017732151072</v>
      </c>
      <c r="P642" s="42">
        <f t="shared" si="152"/>
        <v>2801.5721375622547</v>
      </c>
      <c r="Q642" s="39">
        <f t="shared" si="153"/>
        <v>2.7760397394425245</v>
      </c>
      <c r="R642" s="39">
        <f t="shared" si="154"/>
        <v>3.3095371175083952</v>
      </c>
      <c r="S642" s="39">
        <f t="shared" si="155"/>
        <v>6.0855768569509197</v>
      </c>
    </row>
    <row r="643" spans="6:19">
      <c r="F643" s="47">
        <v>3900</v>
      </c>
      <c r="G643" s="42">
        <f t="shared" si="143"/>
        <v>248.86065361891428</v>
      </c>
      <c r="H643" s="41">
        <f t="shared" si="144"/>
        <v>1.2490980872283085E-3</v>
      </c>
      <c r="I643" s="49">
        <f t="shared" si="145"/>
        <v>4.9839879971645504E-2</v>
      </c>
      <c r="J643" s="45">
        <f t="shared" si="146"/>
        <v>5.1088978058873809E-2</v>
      </c>
      <c r="K643" s="42">
        <f t="shared" si="147"/>
        <v>1075.2810629078895</v>
      </c>
      <c r="L643" s="42">
        <f t="shared" si="148"/>
        <v>1526.8299690368244</v>
      </c>
      <c r="M643" s="42">
        <f t="shared" si="149"/>
        <v>2602.1110319447139</v>
      </c>
      <c r="N643" s="42">
        <f t="shared" si="150"/>
        <v>1080.1525454480798</v>
      </c>
      <c r="O643" s="42">
        <f t="shared" si="151"/>
        <v>1721.2055009262422</v>
      </c>
      <c r="P643" s="42">
        <f t="shared" si="152"/>
        <v>2801.3580463743219</v>
      </c>
      <c r="Q643" s="39">
        <f t="shared" si="153"/>
        <v>2.7829790709497999</v>
      </c>
      <c r="R643" s="39">
        <f t="shared" si="154"/>
        <v>3.297257824273772</v>
      </c>
      <c r="S643" s="39">
        <f t="shared" si="155"/>
        <v>6.0802368952235719</v>
      </c>
    </row>
    <row r="644" spans="6:19">
      <c r="F644" s="47">
        <v>3950</v>
      </c>
      <c r="G644" s="42">
        <f t="shared" si="143"/>
        <v>249.61271344069144</v>
      </c>
      <c r="H644" s="41">
        <f t="shared" si="144"/>
        <v>1.2508368742677732E-3</v>
      </c>
      <c r="I644" s="49">
        <f t="shared" si="145"/>
        <v>4.917395756954844E-2</v>
      </c>
      <c r="J644" s="45">
        <f t="shared" si="146"/>
        <v>5.0424794443816215E-2</v>
      </c>
      <c r="K644" s="42">
        <f t="shared" si="147"/>
        <v>1078.8633912832418</v>
      </c>
      <c r="L644" s="42">
        <f t="shared" si="148"/>
        <v>1523.0917018628022</v>
      </c>
      <c r="M644" s="42">
        <f t="shared" si="149"/>
        <v>2601.955093146044</v>
      </c>
      <c r="N644" s="42">
        <f t="shared" si="150"/>
        <v>1083.8041969365997</v>
      </c>
      <c r="O644" s="42">
        <f t="shared" si="151"/>
        <v>1717.3288342625181</v>
      </c>
      <c r="P644" s="42">
        <f t="shared" si="152"/>
        <v>2801.1330311991178</v>
      </c>
      <c r="Q644" s="39">
        <f t="shared" si="153"/>
        <v>2.789849753637363</v>
      </c>
      <c r="R644" s="39">
        <f t="shared" si="154"/>
        <v>3.2850983552579325</v>
      </c>
      <c r="S644" s="39">
        <f t="shared" si="155"/>
        <v>6.0749481088952955</v>
      </c>
    </row>
    <row r="645" spans="6:19">
      <c r="F645" s="47">
        <v>4000</v>
      </c>
      <c r="G645" s="42">
        <f t="shared" si="143"/>
        <v>250.35751912406522</v>
      </c>
      <c r="H645" s="41">
        <f t="shared" si="144"/>
        <v>1.2525705778868421E-3</v>
      </c>
      <c r="I645" s="49">
        <f t="shared" si="145"/>
        <v>4.85240303558922E-2</v>
      </c>
      <c r="J645" s="45">
        <f t="shared" si="146"/>
        <v>4.9776600933779044E-2</v>
      </c>
      <c r="K645" s="42">
        <f t="shared" si="147"/>
        <v>1082.4157415532388</v>
      </c>
      <c r="L645" s="42">
        <f t="shared" si="148"/>
        <v>1519.3751769272833</v>
      </c>
      <c r="M645" s="42">
        <f t="shared" si="149"/>
        <v>2601.7909184805221</v>
      </c>
      <c r="N645" s="42">
        <f t="shared" si="150"/>
        <v>1087.426023864786</v>
      </c>
      <c r="O645" s="42">
        <f t="shared" si="151"/>
        <v>1713.4712983508523</v>
      </c>
      <c r="P645" s="42">
        <f t="shared" si="152"/>
        <v>2800.8973222156383</v>
      </c>
      <c r="Q645" s="39">
        <f t="shared" si="153"/>
        <v>2.7966534294996812</v>
      </c>
      <c r="R645" s="39">
        <f t="shared" si="154"/>
        <v>3.2730557300194407</v>
      </c>
      <c r="S645" s="39">
        <f t="shared" si="155"/>
        <v>6.0697091595191219</v>
      </c>
    </row>
    <row r="646" spans="6:19">
      <c r="F646" s="47">
        <v>4050</v>
      </c>
      <c r="G646" s="42">
        <f t="shared" si="143"/>
        <v>251.09523119240077</v>
      </c>
      <c r="H646" s="41">
        <f t="shared" si="144"/>
        <v>1.2542993668128177E-3</v>
      </c>
      <c r="I646" s="49">
        <f t="shared" si="145"/>
        <v>4.7889519475294164E-2</v>
      </c>
      <c r="J646" s="45">
        <f t="shared" si="146"/>
        <v>4.914381884210698E-2</v>
      </c>
      <c r="K646" s="42">
        <f t="shared" si="147"/>
        <v>1085.9387944843957</v>
      </c>
      <c r="L646" s="42">
        <f t="shared" si="148"/>
        <v>1515.6798801696004</v>
      </c>
      <c r="M646" s="42">
        <f t="shared" si="149"/>
        <v>2601.6186746539961</v>
      </c>
      <c r="N646" s="42">
        <f t="shared" si="150"/>
        <v>1091.0187069199876</v>
      </c>
      <c r="O646" s="42">
        <f t="shared" si="151"/>
        <v>1709.6324340445419</v>
      </c>
      <c r="P646" s="42">
        <f t="shared" si="152"/>
        <v>2800.6511409645295</v>
      </c>
      <c r="Q646" s="39">
        <f t="shared" si="153"/>
        <v>2.8033916820514113</v>
      </c>
      <c r="R646" s="39">
        <f t="shared" si="154"/>
        <v>3.2611270761819569</v>
      </c>
      <c r="S646" s="39">
        <f t="shared" si="155"/>
        <v>6.0645187582333682</v>
      </c>
    </row>
    <row r="647" spans="6:19">
      <c r="F647" s="47">
        <v>4100</v>
      </c>
      <c r="G647" s="42">
        <f t="shared" si="143"/>
        <v>251.82600465177268</v>
      </c>
      <c r="H647" s="41">
        <f t="shared" si="144"/>
        <v>1.2560234047713046E-3</v>
      </c>
      <c r="I647" s="49">
        <f t="shared" si="145"/>
        <v>4.7269873813375218E-2</v>
      </c>
      <c r="J647" s="45">
        <f t="shared" si="146"/>
        <v>4.852589721814652E-2</v>
      </c>
      <c r="K647" s="42">
        <f t="shared" si="147"/>
        <v>1089.4332076044968</v>
      </c>
      <c r="L647" s="42">
        <f t="shared" si="148"/>
        <v>1512.005314557159</v>
      </c>
      <c r="M647" s="42">
        <f t="shared" si="149"/>
        <v>2601.4385221616558</v>
      </c>
      <c r="N647" s="42">
        <f t="shared" si="150"/>
        <v>1094.5829035640591</v>
      </c>
      <c r="O647" s="42">
        <f t="shared" si="151"/>
        <v>1705.8117971919978</v>
      </c>
      <c r="P647" s="42">
        <f t="shared" si="152"/>
        <v>2800.3947007560569</v>
      </c>
      <c r="Q647" s="39">
        <f t="shared" si="153"/>
        <v>2.81006603911597</v>
      </c>
      <c r="R647" s="39">
        <f t="shared" si="154"/>
        <v>3.2493096241921968</v>
      </c>
      <c r="S647" s="39">
        <f t="shared" si="155"/>
        <v>6.0593756633081668</v>
      </c>
    </row>
    <row r="648" spans="6:19">
      <c r="F648" s="47">
        <v>4150</v>
      </c>
      <c r="G648" s="42">
        <f t="shared" si="143"/>
        <v>252.54998924563165</v>
      </c>
      <c r="H648" s="41">
        <f t="shared" si="144"/>
        <v>1.25774285071614E-3</v>
      </c>
      <c r="I648" s="49">
        <f t="shared" si="145"/>
        <v>4.6664568348511196E-2</v>
      </c>
      <c r="J648" s="45">
        <f t="shared" si="146"/>
        <v>4.7922311199227338E-2</v>
      </c>
      <c r="K648" s="42">
        <f t="shared" si="147"/>
        <v>1092.8996162758574</v>
      </c>
      <c r="L648" s="42">
        <f t="shared" si="148"/>
        <v>1508.3509993012228</v>
      </c>
      <c r="M648" s="42">
        <f t="shared" si="149"/>
        <v>2601.2506155770802</v>
      </c>
      <c r="N648" s="42">
        <f t="shared" si="150"/>
        <v>1098.1192491063293</v>
      </c>
      <c r="O648" s="42">
        <f t="shared" si="151"/>
        <v>1702.0089579475448</v>
      </c>
      <c r="P648" s="42">
        <f t="shared" si="152"/>
        <v>2800.1282070538741</v>
      </c>
      <c r="Q648" s="39">
        <f t="shared" si="153"/>
        <v>2.8166779754492457</v>
      </c>
      <c r="R648" s="39">
        <f t="shared" si="154"/>
        <v>3.2376007023921543</v>
      </c>
      <c r="S648" s="39">
        <f t="shared" si="155"/>
        <v>6.0542786778413999</v>
      </c>
    </row>
    <row r="649" spans="6:19">
      <c r="F649" s="47">
        <v>4200</v>
      </c>
      <c r="G649" s="42">
        <f t="shared" si="143"/>
        <v>253.26732969476143</v>
      </c>
      <c r="H649" s="41">
        <f t="shared" si="144"/>
        <v>1.2594578590464185E-3</v>
      </c>
      <c r="I649" s="49">
        <f t="shared" si="145"/>
        <v>4.6073102619973848E-2</v>
      </c>
      <c r="J649" s="45">
        <f t="shared" si="146"/>
        <v>4.7332560479020264E-2</v>
      </c>
      <c r="K649" s="42">
        <f t="shared" si="147"/>
        <v>1096.338634706636</v>
      </c>
      <c r="L649" s="42">
        <f t="shared" si="148"/>
        <v>1504.7164691175878</v>
      </c>
      <c r="M649" s="42">
        <f t="shared" si="149"/>
        <v>2601.0551038242238</v>
      </c>
      <c r="N649" s="42">
        <f t="shared" si="150"/>
        <v>1101.6283577146307</v>
      </c>
      <c r="O649" s="42">
        <f t="shared" si="151"/>
        <v>1698.2235001214779</v>
      </c>
      <c r="P649" s="42">
        <f t="shared" si="152"/>
        <v>2799.8518578361086</v>
      </c>
      <c r="Q649" s="39">
        <f t="shared" si="153"/>
        <v>2.8232289152095307</v>
      </c>
      <c r="R649" s="39">
        <f t="shared" si="154"/>
        <v>3.2259977323833251</v>
      </c>
      <c r="S649" s="39">
        <f t="shared" si="155"/>
        <v>6.0492266475928558</v>
      </c>
    </row>
    <row r="650" spans="6:19">
      <c r="F650" s="47">
        <v>4250</v>
      </c>
      <c r="G650" s="42">
        <f t="shared" si="143"/>
        <v>253.97816592358345</v>
      </c>
      <c r="H650" s="41">
        <f t="shared" si="144"/>
        <v>1.2611685798116347E-3</v>
      </c>
      <c r="I650" s="49">
        <f t="shared" si="145"/>
        <v>4.5494999302979004E-2</v>
      </c>
      <c r="J650" s="45">
        <f t="shared" si="146"/>
        <v>4.675616788279064E-2</v>
      </c>
      <c r="K650" s="42">
        <f t="shared" si="147"/>
        <v>1099.7508569046956</v>
      </c>
      <c r="L650" s="42">
        <f t="shared" si="148"/>
        <v>1501.1012735289803</v>
      </c>
      <c r="M650" s="42">
        <f t="shared" si="149"/>
        <v>2600.8521304336759</v>
      </c>
      <c r="N650" s="42">
        <f t="shared" si="150"/>
        <v>1105.1108233688954</v>
      </c>
      <c r="O650" s="42">
        <f t="shared" si="151"/>
        <v>1694.4550205666408</v>
      </c>
      <c r="P650" s="42">
        <f t="shared" si="152"/>
        <v>2799.5658439355361</v>
      </c>
      <c r="Q650" s="39">
        <f t="shared" si="153"/>
        <v>2.8297202342848435</v>
      </c>
      <c r="R650" s="39">
        <f t="shared" si="154"/>
        <v>3.2144982246622953</v>
      </c>
      <c r="S650" s="39">
        <f t="shared" si="155"/>
        <v>6.0442184589471388</v>
      </c>
    </row>
    <row r="651" spans="6:19">
      <c r="F651" s="47">
        <v>4300</v>
      </c>
      <c r="G651" s="42">
        <f t="shared" si="143"/>
        <v>254.68263327371938</v>
      </c>
      <c r="H651" s="41">
        <f t="shared" si="144"/>
        <v>1.2628751589056539E-3</v>
      </c>
      <c r="I651" s="49">
        <f t="shared" si="145"/>
        <v>4.4929802882021586E-2</v>
      </c>
      <c r="J651" s="45">
        <f t="shared" si="146"/>
        <v>4.6192678040927242E-2</v>
      </c>
      <c r="K651" s="42">
        <f t="shared" si="147"/>
        <v>1103.1368575777976</v>
      </c>
      <c r="L651" s="42">
        <f t="shared" si="148"/>
        <v>1497.504976206438</v>
      </c>
      <c r="M651" s="42">
        <f t="shared" si="149"/>
        <v>2600.6418337842356</v>
      </c>
      <c r="N651" s="42">
        <f t="shared" si="150"/>
        <v>1108.5672207610919</v>
      </c>
      <c r="O651" s="42">
        <f t="shared" si="151"/>
        <v>1690.7031285991307</v>
      </c>
      <c r="P651" s="42">
        <f t="shared" si="152"/>
        <v>2799.2703493602226</v>
      </c>
      <c r="Q651" s="39">
        <f t="shared" si="153"/>
        <v>2.836153262487235</v>
      </c>
      <c r="R651" s="39">
        <f t="shared" si="154"/>
        <v>3.2030997745089085</v>
      </c>
      <c r="S651" s="39">
        <f t="shared" si="155"/>
        <v>6.0392530369961435</v>
      </c>
    </row>
    <row r="652" spans="6:19">
      <c r="F652" s="47">
        <v>4350</v>
      </c>
      <c r="G652" s="42">
        <f t="shared" si="143"/>
        <v>255.38086270566475</v>
      </c>
      <c r="H652" s="41">
        <f t="shared" si="144"/>
        <v>1.2645777382502398E-3</v>
      </c>
      <c r="I652" s="49">
        <f t="shared" si="145"/>
        <v>4.4377078414665289E-2</v>
      </c>
      <c r="J652" s="45">
        <f t="shared" si="146"/>
        <v>4.564165615291553E-2</v>
      </c>
      <c r="K652" s="42">
        <f t="shared" si="147"/>
        <v>1106.497192983745</v>
      </c>
      <c r="L652" s="42">
        <f t="shared" si="148"/>
        <v>1493.9271543470466</v>
      </c>
      <c r="M652" s="42">
        <f t="shared" si="149"/>
        <v>2600.4243473307915</v>
      </c>
      <c r="N652" s="42">
        <f t="shared" si="150"/>
        <v>1111.9981061451335</v>
      </c>
      <c r="O652" s="42">
        <f t="shared" si="151"/>
        <v>1686.9674454508408</v>
      </c>
      <c r="P652" s="42">
        <f t="shared" si="152"/>
        <v>2798.9655515959744</v>
      </c>
      <c r="Q652" s="39">
        <f t="shared" si="153"/>
        <v>2.842529285623153</v>
      </c>
      <c r="R652" s="39">
        <f t="shared" si="154"/>
        <v>3.1918000581096329</v>
      </c>
      <c r="S652" s="39">
        <f t="shared" si="155"/>
        <v>6.0343293437327858</v>
      </c>
    </row>
    <row r="653" spans="6:19">
      <c r="F653" s="47">
        <v>4400</v>
      </c>
      <c r="G653" s="42">
        <f t="shared" si="143"/>
        <v>256.07298098937338</v>
      </c>
      <c r="H653" s="41">
        <f t="shared" si="144"/>
        <v>1.2662764559688464E-3</v>
      </c>
      <c r="I653" s="49">
        <f t="shared" si="145"/>
        <v>4.3836410378664058E-2</v>
      </c>
      <c r="J653" s="45">
        <f t="shared" si="146"/>
        <v>4.5102686834632907E-2</v>
      </c>
      <c r="K653" s="42">
        <f t="shared" si="147"/>
        <v>1109.8324017338273</v>
      </c>
      <c r="L653" s="42">
        <f t="shared" si="148"/>
        <v>1490.3673980856465</v>
      </c>
      <c r="M653" s="42">
        <f t="shared" si="149"/>
        <v>2600.1997998194738</v>
      </c>
      <c r="N653" s="42">
        <f t="shared" si="150"/>
        <v>1115.4040181400901</v>
      </c>
      <c r="O653" s="42">
        <f t="shared" si="151"/>
        <v>1683.2476037517686</v>
      </c>
      <c r="P653" s="42">
        <f t="shared" si="152"/>
        <v>2798.6516218918587</v>
      </c>
      <c r="Q653" s="39">
        <f t="shared" si="153"/>
        <v>2.8488495474482445</v>
      </c>
      <c r="R653" s="39">
        <f t="shared" si="154"/>
        <v>3.1805968289001445</v>
      </c>
      <c r="S653" s="39">
        <f t="shared" si="155"/>
        <v>6.029446376348389</v>
      </c>
    </row>
    <row r="654" spans="6:19">
      <c r="F654" s="47">
        <v>4450</v>
      </c>
      <c r="G654" s="42">
        <f t="shared" si="143"/>
        <v>256.75911088448493</v>
      </c>
      <c r="H654" s="41">
        <f t="shared" si="144"/>
        <v>1.2679714465513069E-3</v>
      </c>
      <c r="I654" s="49">
        <f t="shared" si="145"/>
        <v>4.3307401595925749E-2</v>
      </c>
      <c r="J654" s="45">
        <f t="shared" si="146"/>
        <v>4.4575373042477058E-2</v>
      </c>
      <c r="K654" s="42">
        <f t="shared" si="147"/>
        <v>1113.1430055526553</v>
      </c>
      <c r="L654" s="42">
        <f t="shared" si="148"/>
        <v>1486.8253099382919</v>
      </c>
      <c r="M654" s="42">
        <f t="shared" si="149"/>
        <v>2599.9683154909471</v>
      </c>
      <c r="N654" s="42">
        <f t="shared" si="150"/>
        <v>1118.7854784898086</v>
      </c>
      <c r="O654" s="42">
        <f t="shared" si="151"/>
        <v>1679.5432470401615</v>
      </c>
      <c r="P654" s="42">
        <f t="shared" si="152"/>
        <v>2798.3287255299701</v>
      </c>
      <c r="Q654" s="39">
        <f t="shared" si="153"/>
        <v>2.8551152515143379</v>
      </c>
      <c r="R654" s="39">
        <f t="shared" si="154"/>
        <v>3.1694879141124437</v>
      </c>
      <c r="S654" s="39">
        <f t="shared" si="155"/>
        <v>6.0246031656267816</v>
      </c>
    </row>
    <row r="655" spans="6:19">
      <c r="F655" s="47">
        <v>4500</v>
      </c>
      <c r="G655" s="42">
        <f t="shared" si="143"/>
        <v>257.43937131084681</v>
      </c>
      <c r="H655" s="41">
        <f t="shared" si="144"/>
        <v>1.2696628410099203E-3</v>
      </c>
      <c r="I655" s="49">
        <f t="shared" si="145"/>
        <v>4.2789672227395339E-2</v>
      </c>
      <c r="J655" s="45">
        <f t="shared" si="146"/>
        <v>4.4059335068405259E-2</v>
      </c>
      <c r="K655" s="42">
        <f t="shared" si="147"/>
        <v>1116.4295099971116</v>
      </c>
      <c r="L655" s="42">
        <f t="shared" si="148"/>
        <v>1483.3005042754392</v>
      </c>
      <c r="M655" s="42">
        <f t="shared" si="149"/>
        <v>2599.7300142725508</v>
      </c>
      <c r="N655" s="42">
        <f t="shared" si="150"/>
        <v>1122.1429927816562</v>
      </c>
      <c r="O655" s="42">
        <f t="shared" si="151"/>
        <v>1675.8540292987182</v>
      </c>
      <c r="P655" s="42">
        <f t="shared" si="152"/>
        <v>2797.9970220803743</v>
      </c>
      <c r="Q655" s="39">
        <f t="shared" si="153"/>
        <v>2.8613275629154895</v>
      </c>
      <c r="R655" s="39">
        <f t="shared" si="154"/>
        <v>3.1584712115129028</v>
      </c>
      <c r="S655" s="39">
        <f t="shared" si="155"/>
        <v>6.0197987744283923</v>
      </c>
    </row>
    <row r="656" spans="6:19">
      <c r="F656" s="47">
        <v>4550</v>
      </c>
      <c r="G656" s="42">
        <f t="shared" si="143"/>
        <v>258.11387750998244</v>
      </c>
      <c r="H656" s="41">
        <f t="shared" si="144"/>
        <v>1.2713507670275765E-3</v>
      </c>
      <c r="I656" s="49">
        <f t="shared" si="145"/>
        <v>4.2282858833461147E-2</v>
      </c>
      <c r="J656" s="45">
        <f t="shared" si="146"/>
        <v>4.3554209600488725E-2</v>
      </c>
      <c r="K656" s="42">
        <f t="shared" si="147"/>
        <v>1119.6924051371793</v>
      </c>
      <c r="L656" s="42">
        <f t="shared" si="148"/>
        <v>1479.792606822954</v>
      </c>
      <c r="M656" s="42">
        <f t="shared" si="149"/>
        <v>2599.4850119601333</v>
      </c>
      <c r="N656" s="42">
        <f t="shared" si="150"/>
        <v>1125.4770511271547</v>
      </c>
      <c r="O656" s="42">
        <f t="shared" si="151"/>
        <v>1672.1796145152018</v>
      </c>
      <c r="P656" s="42">
        <f t="shared" si="152"/>
        <v>2797.6566656423565</v>
      </c>
      <c r="Q656" s="39">
        <f t="shared" si="153"/>
        <v>2.8674876099399262</v>
      </c>
      <c r="R656" s="39">
        <f t="shared" si="154"/>
        <v>3.1475446863187195</v>
      </c>
      <c r="S656" s="39">
        <f t="shared" si="155"/>
        <v>6.0150322962586458</v>
      </c>
    </row>
    <row r="657" spans="6:19">
      <c r="F657" s="47">
        <v>4600</v>
      </c>
      <c r="G657" s="42">
        <f t="shared" si="143"/>
        <v>258.78274119806815</v>
      </c>
      <c r="H657" s="41">
        <f t="shared" si="144"/>
        <v>1.2730353490983547E-3</v>
      </c>
      <c r="I657" s="49">
        <f t="shared" si="145"/>
        <v>4.1786613494944808E-2</v>
      </c>
      <c r="J657" s="45">
        <f t="shared" si="146"/>
        <v>4.3059648844043161E-2</v>
      </c>
      <c r="K657" s="42">
        <f t="shared" si="147"/>
        <v>1122.9321662010032</v>
      </c>
      <c r="L657" s="42">
        <f t="shared" si="148"/>
        <v>1476.3012541891833</v>
      </c>
      <c r="M657" s="42">
        <f t="shared" si="149"/>
        <v>2599.2334203901864</v>
      </c>
      <c r="N657" s="42">
        <f t="shared" si="150"/>
        <v>1128.7881288068556</v>
      </c>
      <c r="O657" s="42">
        <f t="shared" si="151"/>
        <v>1668.5196762659293</v>
      </c>
      <c r="P657" s="42">
        <f t="shared" si="152"/>
        <v>2797.307805072785</v>
      </c>
      <c r="Q657" s="39">
        <f t="shared" si="153"/>
        <v>2.8735964856337977</v>
      </c>
      <c r="R657" s="39">
        <f t="shared" si="154"/>
        <v>3.1367063682811884</v>
      </c>
      <c r="S657" s="39">
        <f t="shared" si="155"/>
        <v>6.0103028539149861</v>
      </c>
    </row>
    <row r="658" spans="6:19">
      <c r="F658" s="47">
        <v>4650</v>
      </c>
      <c r="G658" s="42">
        <f t="shared" si="143"/>
        <v>259.44607071094401</v>
      </c>
      <c r="H658" s="41">
        <f t="shared" si="144"/>
        <v>1.2747167086610465E-3</v>
      </c>
      <c r="I658" s="49">
        <f t="shared" si="145"/>
        <v>4.1300602990157503E-2</v>
      </c>
      <c r="J658" s="45">
        <f t="shared" si="146"/>
        <v>4.2575319698818552E-2</v>
      </c>
      <c r="K658" s="42">
        <f t="shared" si="147"/>
        <v>1126.1492541863915</v>
      </c>
      <c r="L658" s="42">
        <f t="shared" si="148"/>
        <v>1472.8260934165053</v>
      </c>
      <c r="M658" s="42">
        <f t="shared" si="149"/>
        <v>2598.9753476028968</v>
      </c>
      <c r="N658" s="42">
        <f t="shared" si="150"/>
        <v>1132.0766868816654</v>
      </c>
      <c r="O658" s="42">
        <f t="shared" si="151"/>
        <v>1664.8738973207373</v>
      </c>
      <c r="P658" s="42">
        <f t="shared" si="152"/>
        <v>2796.9505842024028</v>
      </c>
      <c r="Q658" s="39">
        <f t="shared" si="153"/>
        <v>2.8796552492822975</v>
      </c>
      <c r="R658" s="39">
        <f t="shared" si="154"/>
        <v>3.1259543489250996</v>
      </c>
      <c r="S658" s="39">
        <f t="shared" si="155"/>
        <v>6.0056095982073971</v>
      </c>
    </row>
    <row r="659" spans="6:19">
      <c r="F659" s="47">
        <v>4700</v>
      </c>
      <c r="G659" s="42">
        <f t="shared" si="143"/>
        <v>260.10397114166938</v>
      </c>
      <c r="H659" s="41">
        <f t="shared" si="144"/>
        <v>1.2763949642260652E-3</v>
      </c>
      <c r="I659" s="49">
        <f t="shared" si="145"/>
        <v>4.082450802389144E-2</v>
      </c>
      <c r="J659" s="45">
        <f t="shared" si="146"/>
        <v>4.2100902988117507E-2</v>
      </c>
      <c r="K659" s="42">
        <f t="shared" si="147"/>
        <v>1129.3441164409178</v>
      </c>
      <c r="L659" s="42">
        <f t="shared" si="148"/>
        <v>1469.3667815557969</v>
      </c>
      <c r="M659" s="42">
        <f t="shared" si="149"/>
        <v>2598.7108979967147</v>
      </c>
      <c r="N659" s="42">
        <f t="shared" si="150"/>
        <v>1135.3431727727802</v>
      </c>
      <c r="O659" s="42">
        <f t="shared" si="151"/>
        <v>1661.2419692680865</v>
      </c>
      <c r="P659" s="42">
        <f t="shared" si="152"/>
        <v>2796.5851420408667</v>
      </c>
      <c r="Q659" s="39">
        <f t="shared" si="153"/>
        <v>2.8856649278134725</v>
      </c>
      <c r="R659" s="39">
        <f t="shared" si="154"/>
        <v>3.1152867789343048</v>
      </c>
      <c r="S659" s="39">
        <f t="shared" si="155"/>
        <v>6.0009517067477773</v>
      </c>
    </row>
    <row r="660" spans="6:19">
      <c r="F660" s="47">
        <v>4750</v>
      </c>
      <c r="G660" s="42">
        <f t="shared" si="143"/>
        <v>260.75654447107593</v>
      </c>
      <c r="H660" s="41">
        <f t="shared" si="144"/>
        <v>1.2780702314961216E-3</v>
      </c>
      <c r="I660" s="49">
        <f t="shared" si="145"/>
        <v>4.035802250455528E-2</v>
      </c>
      <c r="J660" s="45">
        <f t="shared" si="146"/>
        <v>4.16360927360514E-2</v>
      </c>
      <c r="K660" s="42">
        <f t="shared" si="147"/>
        <v>1132.5171872125156</v>
      </c>
      <c r="L660" s="42">
        <f t="shared" si="148"/>
        <v>1465.9229852624862</v>
      </c>
      <c r="M660" s="42">
        <f t="shared" si="149"/>
        <v>2598.4401724750019</v>
      </c>
      <c r="N660" s="42">
        <f t="shared" si="150"/>
        <v>1138.5880208121223</v>
      </c>
      <c r="O660" s="42">
        <f t="shared" si="151"/>
        <v>1657.623592159124</v>
      </c>
      <c r="P660" s="42">
        <f t="shared" si="152"/>
        <v>2796.2116129712463</v>
      </c>
      <c r="Q660" s="39">
        <f t="shared" si="153"/>
        <v>2.8916265171294926</v>
      </c>
      <c r="R660" s="39">
        <f t="shared" si="154"/>
        <v>3.1047018656743175</v>
      </c>
      <c r="S660" s="39">
        <f t="shared" si="155"/>
        <v>5.9963283828038101</v>
      </c>
    </row>
    <row r="661" spans="6:19">
      <c r="F661" s="47">
        <v>4800</v>
      </c>
      <c r="G661" s="42">
        <f t="shared" si="143"/>
        <v>261.40388969174626</v>
      </c>
      <c r="H661" s="41">
        <f t="shared" si="144"/>
        <v>1.2797426234810523E-3</v>
      </c>
      <c r="I661" s="49">
        <f t="shared" si="145"/>
        <v>3.9900852865978463E-2</v>
      </c>
      <c r="J661" s="45">
        <f t="shared" si="146"/>
        <v>4.1180595489459515E-2</v>
      </c>
      <c r="K661" s="42">
        <f t="shared" si="147"/>
        <v>1135.6688881723919</v>
      </c>
      <c r="L661" s="42">
        <f t="shared" si="148"/>
        <v>1462.4943804128091</v>
      </c>
      <c r="M661" s="42">
        <f t="shared" si="149"/>
        <v>2598.163268585201</v>
      </c>
      <c r="N661" s="42">
        <f t="shared" si="150"/>
        <v>1141.8116527651011</v>
      </c>
      <c r="O661" s="42">
        <f t="shared" si="151"/>
        <v>1654.0184741695055</v>
      </c>
      <c r="P661" s="42">
        <f t="shared" si="152"/>
        <v>2795.8301269346066</v>
      </c>
      <c r="Q661" s="39">
        <f t="shared" si="153"/>
        <v>2.8975409833698711</v>
      </c>
      <c r="R661" s="39">
        <f t="shared" si="154"/>
        <v>3.0941978708433542</v>
      </c>
      <c r="S661" s="39">
        <f t="shared" si="155"/>
        <v>5.9917388542132253</v>
      </c>
    </row>
    <row r="662" spans="6:19">
      <c r="F662" s="47">
        <v>4850</v>
      </c>
      <c r="G662" s="42">
        <f t="shared" si="143"/>
        <v>262.04610292579741</v>
      </c>
      <c r="H662" s="41">
        <f t="shared" si="144"/>
        <v>1.2814122506070737E-3</v>
      </c>
      <c r="I662" s="49">
        <f t="shared" si="145"/>
        <v>3.9452717430688053E-2</v>
      </c>
      <c r="J662" s="45">
        <f t="shared" si="146"/>
        <v>4.0734129681295125E-2</v>
      </c>
      <c r="K662" s="42">
        <f t="shared" si="147"/>
        <v>1138.7996289118043</v>
      </c>
      <c r="L662" s="42">
        <f t="shared" si="148"/>
        <v>1459.08065173918</v>
      </c>
      <c r="M662" s="42">
        <f t="shared" si="149"/>
        <v>2597.8802806509843</v>
      </c>
      <c r="N662" s="42">
        <f t="shared" si="150"/>
        <v>1145.0144783272485</v>
      </c>
      <c r="O662" s="42">
        <f t="shared" si="151"/>
        <v>1650.4263312780172</v>
      </c>
      <c r="P662" s="42">
        <f t="shared" si="152"/>
        <v>2795.4408096052657</v>
      </c>
      <c r="Q662" s="39">
        <f t="shared" si="153"/>
        <v>2.903409264110604</v>
      </c>
      <c r="R662" s="39">
        <f t="shared" si="154"/>
        <v>3.0837731082440079</v>
      </c>
      <c r="S662" s="39">
        <f t="shared" si="155"/>
        <v>5.9871823723546118</v>
      </c>
    </row>
    <row r="663" spans="6:19">
      <c r="F663" s="47">
        <v>4900</v>
      </c>
      <c r="G663" s="42">
        <f t="shared" si="143"/>
        <v>262.6832775368847</v>
      </c>
      <c r="H663" s="41">
        <f t="shared" si="144"/>
        <v>1.283079220820938E-3</v>
      </c>
      <c r="I663" s="49">
        <f t="shared" si="145"/>
        <v>3.9013345811734497E-2</v>
      </c>
      <c r="J663" s="45">
        <f t="shared" si="146"/>
        <v>4.0296425032555434E-2</v>
      </c>
      <c r="K663" s="42">
        <f t="shared" si="147"/>
        <v>1141.9098074145315</v>
      </c>
      <c r="L663" s="42">
        <f t="shared" si="148"/>
        <v>1455.6814924833959</v>
      </c>
      <c r="M663" s="42">
        <f t="shared" si="149"/>
        <v>2597.5912998979275</v>
      </c>
      <c r="N663" s="42">
        <f t="shared" si="150"/>
        <v>1148.1968955965542</v>
      </c>
      <c r="O663" s="42">
        <f t="shared" si="151"/>
        <v>1646.8468869608948</v>
      </c>
      <c r="P663" s="42">
        <f t="shared" si="152"/>
        <v>2795.043782557449</v>
      </c>
      <c r="Q663" s="39">
        <f t="shared" si="153"/>
        <v>2.9092322695035664</v>
      </c>
      <c r="R663" s="39">
        <f t="shared" si="154"/>
        <v>3.07342594166807</v>
      </c>
      <c r="S663" s="39">
        <f t="shared" si="155"/>
        <v>5.9826582111716364</v>
      </c>
    </row>
    <row r="664" spans="6:19">
      <c r="F664" s="47">
        <v>4950</v>
      </c>
      <c r="G664" s="42">
        <f t="shared" si="143"/>
        <v>263.31550423669398</v>
      </c>
      <c r="H664" s="41">
        <f t="shared" si="144"/>
        <v>1.2847436396890598E-3</v>
      </c>
      <c r="I664" s="49">
        <f t="shared" si="145"/>
        <v>3.8582478350352445E-2</v>
      </c>
      <c r="J664" s="45">
        <f t="shared" si="146"/>
        <v>3.9867221990041501E-2</v>
      </c>
      <c r="K664" s="42">
        <f t="shared" si="147"/>
        <v>1144.9998105060695</v>
      </c>
      <c r="L664" s="42">
        <f t="shared" si="148"/>
        <v>1452.2966040668048</v>
      </c>
      <c r="M664" s="42">
        <f t="shared" si="149"/>
        <v>2597.2964145728743</v>
      </c>
      <c r="N664" s="42">
        <f t="shared" si="150"/>
        <v>1151.3592915225304</v>
      </c>
      <c r="O664" s="42">
        <f t="shared" si="151"/>
        <v>1643.2798719010498</v>
      </c>
      <c r="P664" s="42">
        <f t="shared" si="152"/>
        <v>2794.6391634235802</v>
      </c>
      <c r="Q664" s="39">
        <f t="shared" si="153"/>
        <v>2.9150108833590056</v>
      </c>
      <c r="R664" s="39">
        <f t="shared" si="154"/>
        <v>3.0631547828878403</v>
      </c>
      <c r="S664" s="39">
        <f t="shared" si="155"/>
        <v>5.9781656662468459</v>
      </c>
    </row>
    <row r="665" spans="6:19">
      <c r="F665" s="47">
        <v>5000</v>
      </c>
      <c r="G665" s="42">
        <f t="shared" si="143"/>
        <v>263.94287118633008</v>
      </c>
      <c r="H665" s="41">
        <f t="shared" si="144"/>
        <v>1.2864056104921425E-3</v>
      </c>
      <c r="I665" s="49">
        <f t="shared" si="145"/>
        <v>3.815986558698909E-2</v>
      </c>
      <c r="J665" s="45">
        <f t="shared" si="146"/>
        <v>3.9446271197481231E-2</v>
      </c>
      <c r="K665" s="42">
        <f t="shared" si="147"/>
        <v>1148.0700142813641</v>
      </c>
      <c r="L665" s="42">
        <f t="shared" si="148"/>
        <v>1448.9256957762916</v>
      </c>
      <c r="M665" s="42">
        <f t="shared" si="149"/>
        <v>2596.9957100576557</v>
      </c>
      <c r="N665" s="42">
        <f t="shared" si="150"/>
        <v>1154.5020423338249</v>
      </c>
      <c r="O665" s="42">
        <f t="shared" si="151"/>
        <v>1639.7250237112369</v>
      </c>
      <c r="P665" s="42">
        <f t="shared" si="152"/>
        <v>2794.2270660450617</v>
      </c>
      <c r="Q665" s="39">
        <f t="shared" si="153"/>
        <v>2.9207459641753442</v>
      </c>
      <c r="R665" s="39">
        <f t="shared" si="154"/>
        <v>3.0529580897473965</v>
      </c>
      <c r="S665" s="39">
        <f t="shared" si="155"/>
        <v>5.9737040539227406</v>
      </c>
    </row>
    <row r="666" spans="6:19">
      <c r="F666" s="47">
        <v>5050</v>
      </c>
      <c r="G666" s="42">
        <f t="shared" si="143"/>
        <v>264.56546409281907</v>
      </c>
      <c r="H666" s="41">
        <f t="shared" si="144"/>
        <v>1.2880652343153598E-3</v>
      </c>
      <c r="I666" s="49">
        <f t="shared" si="145"/>
        <v>3.7745267763395526E-2</v>
      </c>
      <c r="J666" s="45">
        <f t="shared" si="146"/>
        <v>3.9033332997710883E-2</v>
      </c>
      <c r="K666" s="42">
        <f t="shared" si="147"/>
        <v>1151.1207845119152</v>
      </c>
      <c r="L666" s="42">
        <f t="shared" si="148"/>
        <v>1445.5684844653088</v>
      </c>
      <c r="M666" s="42">
        <f t="shared" si="149"/>
        <v>2596.6892689772239</v>
      </c>
      <c r="N666" s="42">
        <f t="shared" si="150"/>
        <v>1157.6255139452076</v>
      </c>
      <c r="O666" s="42">
        <f t="shared" si="151"/>
        <v>1636.1820866704563</v>
      </c>
      <c r="P666" s="42">
        <f t="shared" si="152"/>
        <v>2793.8076006156639</v>
      </c>
      <c r="Q666" s="39">
        <f t="shared" si="153"/>
        <v>2.9264383461186063</v>
      </c>
      <c r="R666" s="39">
        <f t="shared" si="154"/>
        <v>3.0428343643480642</v>
      </c>
      <c r="S666" s="39">
        <f t="shared" si="155"/>
        <v>5.9692727104666705</v>
      </c>
    </row>
    <row r="667" spans="6:19">
      <c r="F667" s="47">
        <v>5100</v>
      </c>
      <c r="G667" s="42">
        <f t="shared" si="143"/>
        <v>265.18336630105557</v>
      </c>
      <c r="H667" s="41">
        <f t="shared" si="144"/>
        <v>1.2897226101344446E-3</v>
      </c>
      <c r="I667" s="49">
        <f t="shared" si="145"/>
        <v>3.7338454353679336E-2</v>
      </c>
      <c r="J667" s="45">
        <f t="shared" si="146"/>
        <v>3.8628176963813779E-2</v>
      </c>
      <c r="K667" s="42">
        <f t="shared" si="147"/>
        <v>1154.1524770337035</v>
      </c>
      <c r="L667" s="42">
        <f t="shared" si="148"/>
        <v>1442.2246942690133</v>
      </c>
      <c r="M667" s="42">
        <f t="shared" si="149"/>
        <v>2596.3771713027168</v>
      </c>
      <c r="N667" s="42">
        <f t="shared" si="150"/>
        <v>1160.7300623453889</v>
      </c>
      <c r="O667" s="42">
        <f t="shared" si="151"/>
        <v>1632.6508114727776</v>
      </c>
      <c r="P667" s="42">
        <f t="shared" si="152"/>
        <v>2793.3808738181665</v>
      </c>
      <c r="Q667" s="39">
        <f t="shared" si="153"/>
        <v>2.9320888399549085</v>
      </c>
      <c r="R667" s="39">
        <f t="shared" si="154"/>
        <v>3.0327821513224666</v>
      </c>
      <c r="S667" s="39">
        <f t="shared" si="155"/>
        <v>5.9648709912773752</v>
      </c>
    </row>
    <row r="668" spans="6:19">
      <c r="F668" s="47">
        <v>5150</v>
      </c>
      <c r="G668" s="42">
        <f t="shared" si="143"/>
        <v>265.79665888143211</v>
      </c>
      <c r="H668" s="41">
        <f t="shared" si="144"/>
        <v>1.29137783489789E-3</v>
      </c>
      <c r="I668" s="49">
        <f t="shared" si="145"/>
        <v>3.6939203622365489E-2</v>
      </c>
      <c r="J668" s="45">
        <f t="shared" si="146"/>
        <v>3.823058145726338E-2</v>
      </c>
      <c r="K668" s="42">
        <f t="shared" si="147"/>
        <v>1157.1654381169099</v>
      </c>
      <c r="L668" s="42">
        <f t="shared" si="148"/>
        <v>1438.8940563327612</v>
      </c>
      <c r="M668" s="42">
        <f t="shared" si="149"/>
        <v>2596.0594944496711</v>
      </c>
      <c r="N668" s="42">
        <f t="shared" si="150"/>
        <v>1163.816033966634</v>
      </c>
      <c r="O668" s="42">
        <f t="shared" si="151"/>
        <v>1629.1309549879436</v>
      </c>
      <c r="P668" s="42">
        <f t="shared" si="152"/>
        <v>2792.9469889545776</v>
      </c>
      <c r="Q668" s="39">
        <f t="shared" si="153"/>
        <v>2.9376982339384785</v>
      </c>
      <c r="R668" s="39">
        <f t="shared" si="154"/>
        <v>3.0228000361920877</v>
      </c>
      <c r="S668" s="39">
        <f t="shared" si="155"/>
        <v>5.9604982701305662</v>
      </c>
    </row>
    <row r="669" spans="6:19">
      <c r="F669" s="47">
        <v>5200</v>
      </c>
      <c r="G669" s="42">
        <f t="shared" si="143"/>
        <v>266.40542071340076</v>
      </c>
      <c r="H669" s="41">
        <f t="shared" si="144"/>
        <v>1.293031003605469E-3</v>
      </c>
      <c r="I669" s="49">
        <f t="shared" si="145"/>
        <v>3.6547302207666763E-2</v>
      </c>
      <c r="J669" s="45">
        <f t="shared" si="146"/>
        <v>3.7840333211272233E-2</v>
      </c>
      <c r="K669" s="42">
        <f t="shared" si="147"/>
        <v>1160.1600048184935</v>
      </c>
      <c r="L669" s="42">
        <f t="shared" si="148"/>
        <v>1435.5763085531892</v>
      </c>
      <c r="M669" s="42">
        <f t="shared" si="149"/>
        <v>2595.7363133716826</v>
      </c>
      <c r="N669" s="42">
        <f t="shared" si="150"/>
        <v>1166.8837660372417</v>
      </c>
      <c r="O669" s="42">
        <f t="shared" si="151"/>
        <v>1625.6222800330568</v>
      </c>
      <c r="P669" s="42">
        <f t="shared" si="152"/>
        <v>2792.5060460702985</v>
      </c>
      <c r="Q669" s="39">
        <f t="shared" si="153"/>
        <v>2.9432672946578262</v>
      </c>
      <c r="R669" s="39">
        <f t="shared" si="154"/>
        <v>3.0128866438035051</v>
      </c>
      <c r="S669" s="39">
        <f t="shared" si="155"/>
        <v>5.9561539384613313</v>
      </c>
    </row>
    <row r="670" spans="6:19">
      <c r="F670" s="47">
        <v>5250</v>
      </c>
      <c r="G670" s="42">
        <f t="shared" si="143"/>
        <v>267.00972856517615</v>
      </c>
      <c r="H670" s="41">
        <f t="shared" si="144"/>
        <v>1.2946822093832366E-3</v>
      </c>
      <c r="I670" s="49">
        <f t="shared" si="145"/>
        <v>3.6162544728296109E-2</v>
      </c>
      <c r="J670" s="45">
        <f t="shared" si="146"/>
        <v>3.7457226937679347E-2</v>
      </c>
      <c r="K670" s="42">
        <f t="shared" si="147"/>
        <v>1163.1365053184877</v>
      </c>
      <c r="L670" s="42">
        <f t="shared" si="148"/>
        <v>1432.2711953312228</v>
      </c>
      <c r="M670" s="42">
        <f t="shared" si="149"/>
        <v>2595.4077006497105</v>
      </c>
      <c r="N670" s="42">
        <f t="shared" si="150"/>
        <v>1169.9335869177496</v>
      </c>
      <c r="O670" s="42">
        <f t="shared" si="151"/>
        <v>1622.1245551547775</v>
      </c>
      <c r="P670" s="42">
        <f t="shared" si="152"/>
        <v>2792.0581420725271</v>
      </c>
      <c r="Q670" s="39">
        <f t="shared" si="153"/>
        <v>2.9487967678422411</v>
      </c>
      <c r="R670" s="39">
        <f t="shared" si="154"/>
        <v>3.0030406368388416</v>
      </c>
      <c r="S670" s="39">
        <f t="shared" si="155"/>
        <v>5.9518374046810827</v>
      </c>
    </row>
    <row r="671" spans="6:19">
      <c r="F671" s="47">
        <v>5300</v>
      </c>
      <c r="G671" s="42">
        <f t="shared" si="143"/>
        <v>267.6096571698281</v>
      </c>
      <c r="H671" s="41">
        <f t="shared" si="144"/>
        <v>1.296331543555296E-3</v>
      </c>
      <c r="I671" s="49">
        <f t="shared" si="145"/>
        <v>3.5784733412287842E-2</v>
      </c>
      <c r="J671" s="45">
        <f t="shared" si="146"/>
        <v>3.7081064955843138E-2</v>
      </c>
      <c r="K671" s="42">
        <f t="shared" si="147"/>
        <v>1166.0952592410983</v>
      </c>
      <c r="L671" s="42">
        <f t="shared" si="148"/>
        <v>1428.9784673363149</v>
      </c>
      <c r="M671" s="42">
        <f t="shared" si="149"/>
        <v>2595.0737265774133</v>
      </c>
      <c r="N671" s="42">
        <f t="shared" si="150"/>
        <v>1172.9658164219413</v>
      </c>
      <c r="O671" s="42">
        <f t="shared" si="151"/>
        <v>1618.6375544214407</v>
      </c>
      <c r="P671" s="42">
        <f t="shared" si="152"/>
        <v>2791.603370843382</v>
      </c>
      <c r="Q671" s="39">
        <f t="shared" si="153"/>
        <v>2.9542873791311783</v>
      </c>
      <c r="R671" s="39">
        <f t="shared" si="154"/>
        <v>2.9932607143962655</v>
      </c>
      <c r="S671" s="39">
        <f t="shared" si="155"/>
        <v>5.9475480935274438</v>
      </c>
    </row>
    <row r="672" spans="6:19">
      <c r="F672" s="47">
        <v>5350</v>
      </c>
      <c r="G672" s="42">
        <f t="shared" si="143"/>
        <v>268.20527929791581</v>
      </c>
      <c r="H672" s="41">
        <f t="shared" si="144"/>
        <v>1.2979790957123696E-3</v>
      </c>
      <c r="I672" s="49">
        <f t="shared" si="145"/>
        <v>3.5413677746393771E-2</v>
      </c>
      <c r="J672" s="45">
        <f t="shared" si="146"/>
        <v>3.6711656842106137E-2</v>
      </c>
      <c r="K672" s="42">
        <f t="shared" si="147"/>
        <v>1169.0365779611946</v>
      </c>
      <c r="L672" s="42">
        <f t="shared" si="148"/>
        <v>1425.6978812813579</v>
      </c>
      <c r="M672" s="42">
        <f t="shared" si="149"/>
        <v>2594.7344592425525</v>
      </c>
      <c r="N672" s="42">
        <f t="shared" si="150"/>
        <v>1175.9807661232555</v>
      </c>
      <c r="O672" s="42">
        <f t="shared" si="151"/>
        <v>1615.1610572245647</v>
      </c>
      <c r="P672" s="42">
        <f t="shared" si="152"/>
        <v>2791.1418233478203</v>
      </c>
      <c r="Q672" s="39">
        <f t="shared" si="153"/>
        <v>2.9597398348081478</v>
      </c>
      <c r="R672" s="39">
        <f t="shared" si="154"/>
        <v>2.9835456106366118</v>
      </c>
      <c r="S672" s="39">
        <f t="shared" si="155"/>
        <v>5.9432854454447597</v>
      </c>
    </row>
    <row r="673" spans="6:19">
      <c r="F673" s="47">
        <v>5400</v>
      </c>
      <c r="G673" s="42">
        <f t="shared" si="143"/>
        <v>268.79666582689322</v>
      </c>
      <c r="H673" s="41">
        <f t="shared" si="144"/>
        <v>1.2996249537774785E-3</v>
      </c>
      <c r="I673" s="49">
        <f t="shared" si="145"/>
        <v>3.5049194144740954E-2</v>
      </c>
      <c r="J673" s="45">
        <f t="shared" si="146"/>
        <v>3.6348819098518434E-2</v>
      </c>
      <c r="K673" s="42">
        <f t="shared" si="147"/>
        <v>1171.9607648972087</v>
      </c>
      <c r="L673" s="42">
        <f t="shared" si="148"/>
        <v>1422.429199707643</v>
      </c>
      <c r="M673" s="42">
        <f t="shared" si="149"/>
        <v>2594.3899646048517</v>
      </c>
      <c r="N673" s="42">
        <f t="shared" si="150"/>
        <v>1178.9787396476072</v>
      </c>
      <c r="O673" s="42">
        <f t="shared" si="151"/>
        <v>1611.6948480892443</v>
      </c>
      <c r="P673" s="42">
        <f t="shared" si="152"/>
        <v>2790.6735877368515</v>
      </c>
      <c r="Q673" s="39">
        <f t="shared" si="153"/>
        <v>2.965154822501467</v>
      </c>
      <c r="R673" s="39">
        <f t="shared" si="154"/>
        <v>2.9738940934924463</v>
      </c>
      <c r="S673" s="39">
        <f t="shared" si="155"/>
        <v>5.9390489159939133</v>
      </c>
    </row>
    <row r="674" spans="6:19">
      <c r="F674" s="47">
        <v>5450</v>
      </c>
      <c r="G674" s="42">
        <f t="shared" si="143"/>
        <v>269.3838858074273</v>
      </c>
      <c r="H674" s="41">
        <f t="shared" si="144"/>
        <v>1.30126920406877E-3</v>
      </c>
      <c r="I674" s="49">
        <f t="shared" si="145"/>
        <v>3.4691105635520809E-2</v>
      </c>
      <c r="J674" s="45">
        <f t="shared" si="146"/>
        <v>3.5992374839589579E-2</v>
      </c>
      <c r="K674" s="42">
        <f t="shared" si="147"/>
        <v>1174.8681157910012</v>
      </c>
      <c r="L674" s="42">
        <f t="shared" si="148"/>
        <v>1419.1721907793797</v>
      </c>
      <c r="M674" s="42">
        <f t="shared" si="149"/>
        <v>2594.0403065703808</v>
      </c>
      <c r="N674" s="42">
        <f t="shared" si="150"/>
        <v>1181.9600329531759</v>
      </c>
      <c r="O674" s="42">
        <f t="shared" si="151"/>
        <v>1608.2387164929683</v>
      </c>
      <c r="P674" s="42">
        <f t="shared" si="152"/>
        <v>2790.1987494461441</v>
      </c>
      <c r="Q674" s="39">
        <f t="shared" si="153"/>
        <v>2.9705330118533517</v>
      </c>
      <c r="R674" s="39">
        <f t="shared" si="154"/>
        <v>2.9643049634362137</v>
      </c>
      <c r="S674" s="39">
        <f t="shared" si="155"/>
        <v>5.9348379752895655</v>
      </c>
    </row>
    <row r="675" spans="6:19">
      <c r="F675" s="146">
        <v>5500</v>
      </c>
      <c r="G675" s="144">
        <f t="shared" si="143"/>
        <v>269.96700652680215</v>
      </c>
      <c r="H675" s="141">
        <f t="shared" si="144"/>
        <v>1.3029119313596755E-3</v>
      </c>
      <c r="I675" s="142">
        <f t="shared" si="145"/>
        <v>3.4339241564574338E-2</v>
      </c>
      <c r="J675" s="143">
        <f t="shared" si="146"/>
        <v>3.5642153495934012E-2</v>
      </c>
      <c r="K675" s="144">
        <f t="shared" si="147"/>
        <v>1177.7589189754408</v>
      </c>
      <c r="L675" s="144">
        <f t="shared" si="148"/>
        <v>1415.9266280872512</v>
      </c>
      <c r="M675" s="144">
        <f t="shared" si="149"/>
        <v>2593.685547062692</v>
      </c>
      <c r="N675" s="144">
        <f t="shared" si="150"/>
        <v>1184.9249345979192</v>
      </c>
      <c r="O675" s="144">
        <f t="shared" si="151"/>
        <v>1604.7924566924098</v>
      </c>
      <c r="P675" s="144">
        <f t="shared" si="152"/>
        <v>2789.717391290329</v>
      </c>
      <c r="Q675" s="140">
        <f t="shared" si="153"/>
        <v>2.9758750551591655</v>
      </c>
      <c r="R675" s="140">
        <f t="shared" si="154"/>
        <v>2.9547770523041876</v>
      </c>
      <c r="S675" s="140">
        <f t="shared" si="155"/>
        <v>5.9306521074633531</v>
      </c>
    </row>
    <row r="676" spans="6:19">
      <c r="F676" s="47"/>
      <c r="G676" s="42"/>
      <c r="H676" s="41"/>
      <c r="I676" s="49"/>
      <c r="J676" s="45"/>
      <c r="K676" s="42"/>
      <c r="L676" s="42"/>
      <c r="M676" s="42"/>
      <c r="N676" s="42"/>
      <c r="O676" s="42"/>
      <c r="P676" s="42"/>
      <c r="Q676" s="39"/>
      <c r="R676" s="39"/>
      <c r="S676" s="39"/>
    </row>
    <row r="677" spans="6:19">
      <c r="F677" s="47"/>
      <c r="G677" s="42"/>
      <c r="H677" s="41"/>
      <c r="I677" s="49"/>
      <c r="J677" s="45"/>
      <c r="K677" s="42"/>
      <c r="L677" s="42"/>
      <c r="M677" s="42"/>
      <c r="N677" s="42"/>
      <c r="O677" s="42"/>
      <c r="P677" s="42"/>
      <c r="Q677" s="39"/>
      <c r="R677" s="39"/>
      <c r="S677" s="39"/>
    </row>
    <row r="678" spans="6:19" ht="15">
      <c r="F678" s="51"/>
      <c r="G678" s="52"/>
      <c r="H678" s="305" t="s">
        <v>252</v>
      </c>
      <c r="I678" s="306"/>
      <c r="J678" s="307"/>
      <c r="K678" s="305" t="s">
        <v>253</v>
      </c>
      <c r="L678" s="306"/>
      <c r="M678" s="307"/>
      <c r="N678" s="305" t="s">
        <v>254</v>
      </c>
      <c r="O678" s="306"/>
      <c r="P678" s="307"/>
      <c r="Q678" s="305" t="s">
        <v>259</v>
      </c>
      <c r="R678" s="306"/>
      <c r="S678" s="307"/>
    </row>
    <row r="679" spans="6:19" ht="53.5" thickBot="1">
      <c r="F679" s="50" t="s">
        <v>271</v>
      </c>
      <c r="G679" s="50" t="s">
        <v>270</v>
      </c>
      <c r="H679" s="54" t="s">
        <v>245</v>
      </c>
      <c r="I679" s="50" t="s">
        <v>267</v>
      </c>
      <c r="J679" s="53" t="s">
        <v>246</v>
      </c>
      <c r="K679" s="54" t="s">
        <v>248</v>
      </c>
      <c r="L679" s="50" t="s">
        <v>250</v>
      </c>
      <c r="M679" s="53" t="s">
        <v>249</v>
      </c>
      <c r="N679" s="54" t="s">
        <v>255</v>
      </c>
      <c r="O679" s="50" t="s">
        <v>256</v>
      </c>
      <c r="P679" s="53" t="s">
        <v>257</v>
      </c>
      <c r="Q679" s="54" t="s">
        <v>260</v>
      </c>
      <c r="R679" s="50" t="s">
        <v>261</v>
      </c>
      <c r="S679" s="53" t="s">
        <v>262</v>
      </c>
    </row>
    <row r="680" spans="6:19" ht="13" thickTop="1">
      <c r="F680" s="47">
        <v>5550</v>
      </c>
      <c r="G680" s="42">
        <f t="shared" si="143"/>
        <v>270.54609356957644</v>
      </c>
      <c r="H680" s="41">
        <f t="shared" si="144"/>
        <v>1.3045532189365828E-3</v>
      </c>
      <c r="I680" s="49">
        <f t="shared" si="145"/>
        <v>3.3993437314821205E-2</v>
      </c>
      <c r="J680" s="45">
        <f t="shared" si="146"/>
        <v>3.5297990533757789E-2</v>
      </c>
      <c r="K680" s="42">
        <f t="shared" si="147"/>
        <v>1180.6334556303993</v>
      </c>
      <c r="L680" s="42">
        <f t="shared" si="148"/>
        <v>1412.6922904605183</v>
      </c>
      <c r="M680" s="42">
        <f t="shared" si="149"/>
        <v>2593.3257460909176</v>
      </c>
      <c r="N680" s="42">
        <f t="shared" si="150"/>
        <v>1187.8737259954976</v>
      </c>
      <c r="O680" s="42">
        <f t="shared" si="151"/>
        <v>1601.3558675577758</v>
      </c>
      <c r="P680" s="42">
        <f t="shared" si="152"/>
        <v>2789.2295935532734</v>
      </c>
      <c r="Q680" s="39">
        <f t="shared" si="153"/>
        <v>2.9811815879785128</v>
      </c>
      <c r="R680" s="39">
        <f t="shared" si="154"/>
        <v>2.9453092221732686</v>
      </c>
      <c r="S680" s="39">
        <f t="shared" si="155"/>
        <v>5.9264908101517815</v>
      </c>
    </row>
    <row r="681" spans="6:19">
      <c r="F681" s="47">
        <v>5600</v>
      </c>
      <c r="G681" s="42">
        <f t="shared" si="143"/>
        <v>271.12121087562139</v>
      </c>
      <c r="H681" s="41">
        <f t="shared" si="144"/>
        <v>1.3061931486540814E-3</v>
      </c>
      <c r="I681" s="49">
        <f t="shared" si="145"/>
        <v>3.3653534040548751E-2</v>
      </c>
      <c r="J681" s="45">
        <f t="shared" si="146"/>
        <v>3.495972718920283E-2</v>
      </c>
      <c r="K681" s="42">
        <f t="shared" si="147"/>
        <v>1183.4920000277077</v>
      </c>
      <c r="L681" s="42">
        <f t="shared" si="148"/>
        <v>1409.468961787253</v>
      </c>
      <c r="M681" s="42">
        <f t="shared" si="149"/>
        <v>2592.9609618149607</v>
      </c>
      <c r="N681" s="42">
        <f t="shared" si="150"/>
        <v>1190.8066816601704</v>
      </c>
      <c r="O681" s="42">
        <f t="shared" si="151"/>
        <v>1597.928752414326</v>
      </c>
      <c r="P681" s="42">
        <f t="shared" si="152"/>
        <v>2788.7354340744964</v>
      </c>
      <c r="Q681" s="39">
        <f t="shared" si="153"/>
        <v>2.9864532297195483</v>
      </c>
      <c r="R681" s="39">
        <f t="shared" si="154"/>
        <v>2.9359003642877779</v>
      </c>
      <c r="S681" s="39">
        <f t="shared" si="155"/>
        <v>5.9223535940073262</v>
      </c>
    </row>
    <row r="682" spans="6:19">
      <c r="F682" s="47">
        <v>5650</v>
      </c>
      <c r="G682" s="42">
        <f t="shared" si="143"/>
        <v>271.69242079567243</v>
      </c>
      <c r="H682" s="41">
        <f t="shared" si="144"/>
        <v>1.3078318009879188E-3</v>
      </c>
      <c r="I682" s="49">
        <f t="shared" si="145"/>
        <v>3.3319378415649165E-2</v>
      </c>
      <c r="J682" s="45">
        <f t="shared" si="146"/>
        <v>3.4627210216637082E-2</v>
      </c>
      <c r="K682" s="42">
        <f t="shared" si="147"/>
        <v>1186.3348197656048</v>
      </c>
      <c r="L682" s="42">
        <f t="shared" si="148"/>
        <v>1406.2564308422759</v>
      </c>
      <c r="M682" s="42">
        <f t="shared" si="149"/>
        <v>2592.5912506078807</v>
      </c>
      <c r="N682" s="42">
        <f t="shared" si="150"/>
        <v>1193.7240694411864</v>
      </c>
      <c r="O682" s="42">
        <f t="shared" si="151"/>
        <v>1594.5109188906933</v>
      </c>
      <c r="P682" s="42">
        <f t="shared" si="152"/>
        <v>2788.2349883318798</v>
      </c>
      <c r="Q682" s="39">
        <f t="shared" si="153"/>
        <v>2.9916905841978521</v>
      </c>
      <c r="R682" s="39">
        <f t="shared" si="154"/>
        <v>2.9265493980336252</v>
      </c>
      <c r="S682" s="39">
        <f t="shared" si="155"/>
        <v>5.9182399822314773</v>
      </c>
    </row>
    <row r="683" spans="6:19">
      <c r="F683" s="47">
        <v>5700</v>
      </c>
      <c r="G683" s="42">
        <f t="shared" ref="G683:G712" si="156">Tsat_p(F683/100)</f>
        <v>272.25978414453164</v>
      </c>
      <c r="H683" s="41">
        <f t="shared" ref="H683:H712" si="157">vL_p(F683/100)</f>
        <v>1.3094692550857901E-3</v>
      </c>
      <c r="I683" s="49">
        <f t="shared" ref="I683:I712" si="158">+J683-H683</f>
        <v>3.2990822394957785E-2</v>
      </c>
      <c r="J683" s="45">
        <f t="shared" ref="J683:J712" si="159">vV_p(F683/100)</f>
        <v>3.4300291650043578E-2</v>
      </c>
      <c r="K683" s="42">
        <f t="shared" ref="K683:K712" si="160">uL_p(F683/100)</f>
        <v>1189.1621759932889</v>
      </c>
      <c r="L683" s="42">
        <f t="shared" ref="L683:L712" si="161">+M683-K683</f>
        <v>1403.0544911224022</v>
      </c>
      <c r="M683" s="42">
        <f t="shared" ref="M683:M712" si="162">uV_p(F683/100)</f>
        <v>2592.2166671156911</v>
      </c>
      <c r="N683" s="42">
        <f t="shared" ref="N683:N712" si="163">hL_p(F683/100)</f>
        <v>1196.626150747278</v>
      </c>
      <c r="O683" s="42">
        <f t="shared" ref="O683:O712" si="164">P683-N683</f>
        <v>1591.102178773662</v>
      </c>
      <c r="P683" s="42">
        <f t="shared" ref="P683:P712" si="165">hV_p(F683/100)</f>
        <v>2787.72832952094</v>
      </c>
      <c r="Q683" s="39">
        <f t="shared" ref="Q683:Q712" si="166">sL_p(F683/100)</f>
        <v>2.9968942401712924</v>
      </c>
      <c r="R683" s="39">
        <f t="shared" ref="R683:R712" si="167">S683-Q683</f>
        <v>2.9172552699573493</v>
      </c>
      <c r="S683" s="39">
        <f t="shared" ref="S683:S712" si="168">sV_p(F683/100)</f>
        <v>5.9141495101286417</v>
      </c>
    </row>
    <row r="684" spans="6:19">
      <c r="F684" s="47">
        <v>5750</v>
      </c>
      <c r="G684" s="42">
        <f t="shared" si="156"/>
        <v>272.82336025204347</v>
      </c>
      <c r="H684" s="41">
        <f t="shared" si="157"/>
        <v>1.311105588816085E-3</v>
      </c>
      <c r="I684" s="49">
        <f t="shared" si="158"/>
        <v>3.2667722987903929E-2</v>
      </c>
      <c r="J684" s="45">
        <f t="shared" si="159"/>
        <v>3.3978828576720015E-2</v>
      </c>
      <c r="K684" s="42">
        <f t="shared" si="160"/>
        <v>1191.9743236260758</v>
      </c>
      <c r="L684" s="42">
        <f t="shared" si="161"/>
        <v>1399.8629406886214</v>
      </c>
      <c r="M684" s="42">
        <f t="shared" si="162"/>
        <v>2591.8372643146972</v>
      </c>
      <c r="N684" s="42">
        <f t="shared" si="163"/>
        <v>1199.5131807617684</v>
      </c>
      <c r="O684" s="42">
        <f t="shared" si="164"/>
        <v>1587.7023478690692</v>
      </c>
      <c r="P684" s="42">
        <f t="shared" si="165"/>
        <v>2787.2155286308375</v>
      </c>
      <c r="Q684" s="39">
        <f t="shared" si="166"/>
        <v>3.0020647718521554</v>
      </c>
      <c r="R684" s="39">
        <f t="shared" si="167"/>
        <v>2.9080169528276958</v>
      </c>
      <c r="S684" s="39">
        <f t="shared" si="168"/>
        <v>5.9100817246798512</v>
      </c>
    </row>
    <row r="685" spans="6:19">
      <c r="F685" s="47">
        <v>5800</v>
      </c>
      <c r="G685" s="42">
        <f t="shared" si="156"/>
        <v>273.38320701194436</v>
      </c>
      <c r="H685" s="41">
        <f t="shared" si="157"/>
        <v>1.3127408788146629E-3</v>
      </c>
      <c r="I685" s="49">
        <f t="shared" si="158"/>
        <v>3.2349942043735758E-2</v>
      </c>
      <c r="J685" s="45">
        <f t="shared" si="159"/>
        <v>3.3662682922550417E-2</v>
      </c>
      <c r="K685" s="42">
        <f t="shared" si="160"/>
        <v>1194.7715115515796</v>
      </c>
      <c r="L685" s="42">
        <f t="shared" si="161"/>
        <v>1396.681582014862</v>
      </c>
      <c r="M685" s="42">
        <f t="shared" si="162"/>
        <v>2591.4530935664416</v>
      </c>
      <c r="N685" s="42">
        <f t="shared" si="163"/>
        <v>1202.3854086487047</v>
      </c>
      <c r="O685" s="42">
        <f t="shared" si="164"/>
        <v>1584.3112458685289</v>
      </c>
      <c r="P685" s="42">
        <f t="shared" si="165"/>
        <v>2786.6966545172336</v>
      </c>
      <c r="Q685" s="39">
        <f t="shared" si="166"/>
        <v>3.0072027393975498</v>
      </c>
      <c r="R685" s="39">
        <f t="shared" si="167"/>
        <v>2.8988334447375328</v>
      </c>
      <c r="S685" s="39">
        <f t="shared" si="168"/>
        <v>5.9060361841350826</v>
      </c>
    </row>
    <row r="686" spans="6:19">
      <c r="F686" s="47">
        <v>5850</v>
      </c>
      <c r="G686" s="42">
        <f t="shared" si="156"/>
        <v>273.93938092868927</v>
      </c>
      <c r="H686" s="41">
        <f t="shared" si="157"/>
        <v>1.3143752005297241E-3</v>
      </c>
      <c r="I686" s="49">
        <f t="shared" si="158"/>
        <v>3.2037346047633072E-2</v>
      </c>
      <c r="J686" s="45">
        <f t="shared" si="159"/>
        <v>3.3351721248162797E-2</v>
      </c>
      <c r="K686" s="42">
        <f t="shared" si="160"/>
        <v>1197.5539828273554</v>
      </c>
      <c r="L686" s="42">
        <f t="shared" si="161"/>
        <v>1393.5102218430397</v>
      </c>
      <c r="M686" s="42">
        <f t="shared" si="162"/>
        <v>2591.0642046703952</v>
      </c>
      <c r="N686" s="42">
        <f t="shared" si="163"/>
        <v>1205.2430777504542</v>
      </c>
      <c r="O686" s="42">
        <f t="shared" si="164"/>
        <v>1580.9286962216938</v>
      </c>
      <c r="P686" s="42">
        <f t="shared" si="165"/>
        <v>2786.171773972148</v>
      </c>
      <c r="Q686" s="39">
        <f t="shared" si="166"/>
        <v>3.0123086893792106</v>
      </c>
      <c r="R686" s="39">
        <f t="shared" si="167"/>
        <v>2.8897037682440807</v>
      </c>
      <c r="S686" s="39">
        <f t="shared" si="168"/>
        <v>5.9020124576232913</v>
      </c>
    </row>
    <row r="687" spans="6:19">
      <c r="F687" s="47">
        <v>5900</v>
      </c>
      <c r="G687" s="42">
        <f t="shared" si="156"/>
        <v>274.49193716237801</v>
      </c>
      <c r="H687" s="41">
        <f t="shared" si="157"/>
        <v>1.3160086282649564E-3</v>
      </c>
      <c r="I687" s="49">
        <f t="shared" si="158"/>
        <v>3.1729805927072266E-2</v>
      </c>
      <c r="J687" s="45">
        <f t="shared" si="159"/>
        <v>3.304581455533722E-2</v>
      </c>
      <c r="K687" s="42">
        <f t="shared" si="160"/>
        <v>1200.3219748705292</v>
      </c>
      <c r="L687" s="42">
        <f t="shared" si="161"/>
        <v>1390.3486710440375</v>
      </c>
      <c r="M687" s="42">
        <f t="shared" si="162"/>
        <v>2590.6706459145666</v>
      </c>
      <c r="N687" s="42">
        <f t="shared" si="163"/>
        <v>1208.0864257772926</v>
      </c>
      <c r="O687" s="42">
        <f t="shared" si="164"/>
        <v>1577.5545260137635</v>
      </c>
      <c r="P687" s="42">
        <f t="shared" si="165"/>
        <v>2785.6409517910561</v>
      </c>
      <c r="Q687" s="39">
        <f t="shared" si="166"/>
        <v>3.0173831552338903</v>
      </c>
      <c r="R687" s="39">
        <f t="shared" si="167"/>
        <v>2.8806269695454452</v>
      </c>
      <c r="S687" s="39">
        <f t="shared" si="168"/>
        <v>5.8980101247793355</v>
      </c>
    </row>
    <row r="688" spans="6:19">
      <c r="F688" s="47">
        <v>5950</v>
      </c>
      <c r="G688" s="42">
        <f t="shared" si="156"/>
        <v>275.04092957185003</v>
      </c>
      <c r="H688" s="41">
        <f t="shared" si="157"/>
        <v>1.3176412352209521E-3</v>
      </c>
      <c r="I688" s="49">
        <f t="shared" si="158"/>
        <v>3.1427196867841609E-2</v>
      </c>
      <c r="J688" s="45">
        <f t="shared" si="159"/>
        <v>3.2744838103062564E-2</v>
      </c>
      <c r="K688" s="42">
        <f t="shared" si="160"/>
        <v>1203.075719639696</v>
      </c>
      <c r="L688" s="42">
        <f t="shared" si="161"/>
        <v>1387.1967444843383</v>
      </c>
      <c r="M688" s="42">
        <f t="shared" si="162"/>
        <v>2590.2724641240343</v>
      </c>
      <c r="N688" s="42">
        <f t="shared" si="163"/>
        <v>1210.9156849892604</v>
      </c>
      <c r="O688" s="42">
        <f t="shared" si="164"/>
        <v>1574.1885658479962</v>
      </c>
      <c r="P688" s="42">
        <f t="shared" si="165"/>
        <v>2785.1042508372566</v>
      </c>
      <c r="Q688" s="39">
        <f t="shared" si="166"/>
        <v>3.0224266576951266</v>
      </c>
      <c r="R688" s="39">
        <f t="shared" si="167"/>
        <v>2.8716021176916571</v>
      </c>
      <c r="S688" s="39">
        <f t="shared" si="168"/>
        <v>5.8940287753867837</v>
      </c>
    </row>
    <row r="689" spans="6:19">
      <c r="F689" s="47">
        <v>6000</v>
      </c>
      <c r="G689" s="42">
        <f t="shared" si="156"/>
        <v>275.58641075605044</v>
      </c>
      <c r="H689" s="41">
        <f t="shared" si="157"/>
        <v>1.3192730935350197E-3</v>
      </c>
      <c r="I689" s="49">
        <f t="shared" si="158"/>
        <v>3.1129398139151842E-2</v>
      </c>
      <c r="J689" s="45">
        <f t="shared" si="159"/>
        <v>3.2448671232686861E-2</v>
      </c>
      <c r="K689" s="42">
        <f t="shared" si="160"/>
        <v>1205.8154438095205</v>
      </c>
      <c r="L689" s="42">
        <f t="shared" si="161"/>
        <v>1384.0542608980606</v>
      </c>
      <c r="M689" s="42">
        <f t="shared" si="162"/>
        <v>2589.8697047075811</v>
      </c>
      <c r="N689" s="42">
        <f t="shared" si="163"/>
        <v>1213.7310823707307</v>
      </c>
      <c r="O689" s="42">
        <f t="shared" si="164"/>
        <v>1570.8306497329718</v>
      </c>
      <c r="P689" s="42">
        <f t="shared" si="165"/>
        <v>2784.5617321037025</v>
      </c>
      <c r="Q689" s="39">
        <f t="shared" si="166"/>
        <v>3.0274397052073798</v>
      </c>
      <c r="R689" s="39">
        <f t="shared" si="167"/>
        <v>2.8626283038285241</v>
      </c>
      <c r="S689" s="39">
        <f t="shared" si="168"/>
        <v>5.8900680090359039</v>
      </c>
    </row>
    <row r="690" spans="6:19">
      <c r="F690" s="47">
        <v>6050</v>
      </c>
      <c r="G690" s="42">
        <f t="shared" si="156"/>
        <v>276.12843209373409</v>
      </c>
      <c r="H690" s="41">
        <f t="shared" si="157"/>
        <v>1.3209042743194143E-3</v>
      </c>
      <c r="I690" s="49">
        <f t="shared" si="158"/>
        <v>3.083629292731797E-2</v>
      </c>
      <c r="J690" s="45">
        <f t="shared" si="159"/>
        <v>3.2157197201637386E-2</v>
      </c>
      <c r="K690" s="42">
        <f t="shared" si="160"/>
        <v>1208.5413689383131</v>
      </c>
      <c r="L690" s="42">
        <f t="shared" si="161"/>
        <v>1380.9210427641133</v>
      </c>
      <c r="M690" s="42">
        <f t="shared" si="162"/>
        <v>2589.4624117024264</v>
      </c>
      <c r="N690" s="42">
        <f t="shared" si="163"/>
        <v>1216.5328397979451</v>
      </c>
      <c r="O690" s="42">
        <f t="shared" si="164"/>
        <v>1567.4806149743877</v>
      </c>
      <c r="P690" s="42">
        <f t="shared" si="165"/>
        <v>2784.0134547723328</v>
      </c>
      <c r="Q690" s="39">
        <f t="shared" si="166"/>
        <v>3.0324227943232827</v>
      </c>
      <c r="R690" s="39">
        <f t="shared" si="167"/>
        <v>2.853704640472611</v>
      </c>
      <c r="S690" s="39">
        <f t="shared" si="168"/>
        <v>5.8861274347958936</v>
      </c>
    </row>
    <row r="691" spans="6:19">
      <c r="F691" s="47">
        <v>6100</v>
      </c>
      <c r="G691" s="42">
        <f t="shared" si="156"/>
        <v>276.66704378162729</v>
      </c>
      <c r="H691" s="41">
        <f t="shared" si="157"/>
        <v>1.322534847698189E-3</v>
      </c>
      <c r="I691" s="49">
        <f t="shared" si="158"/>
        <v>3.0547768177531902E-2</v>
      </c>
      <c r="J691" s="45">
        <f t="shared" si="159"/>
        <v>3.1870303025230091E-2</v>
      </c>
      <c r="K691" s="42">
        <f t="shared" si="160"/>
        <v>1211.2537116291176</v>
      </c>
      <c r="L691" s="42">
        <f t="shared" si="161"/>
        <v>1377.7969161881922</v>
      </c>
      <c r="M691" s="42">
        <f t="shared" si="162"/>
        <v>2589.0506278173098</v>
      </c>
      <c r="N691" s="42">
        <f t="shared" si="163"/>
        <v>1219.3211742000765</v>
      </c>
      <c r="O691" s="42">
        <f t="shared" si="164"/>
        <v>1564.1383020711371</v>
      </c>
      <c r="P691" s="42">
        <f t="shared" si="165"/>
        <v>2783.4594762712136</v>
      </c>
      <c r="Q691" s="39">
        <f t="shared" si="166"/>
        <v>3.0373764100851788</v>
      </c>
      <c r="R691" s="39">
        <f t="shared" si="167"/>
        <v>2.8448302608158493</v>
      </c>
      <c r="S691" s="39">
        <f t="shared" si="168"/>
        <v>5.8822066709010281</v>
      </c>
    </row>
    <row r="692" spans="6:19">
      <c r="F692" s="47">
        <v>6150</v>
      </c>
      <c r="G692" s="42">
        <f t="shared" si="156"/>
        <v>277.20229487105894</v>
      </c>
      <c r="H692" s="41">
        <f t="shared" si="157"/>
        <v>1.3241648828425294E-3</v>
      </c>
      <c r="I692" s="49">
        <f t="shared" si="158"/>
        <v>3.0263714443259343E-2</v>
      </c>
      <c r="J692" s="45">
        <f t="shared" si="159"/>
        <v>3.1587879326101874E-2</v>
      </c>
      <c r="K692" s="42">
        <f t="shared" si="160"/>
        <v>1213.9526836843088</v>
      </c>
      <c r="L692" s="42">
        <f t="shared" si="161"/>
        <v>1374.6817107894658</v>
      </c>
      <c r="M692" s="42">
        <f t="shared" si="162"/>
        <v>2588.6343944737746</v>
      </c>
      <c r="N692" s="42">
        <f t="shared" si="163"/>
        <v>1222.0962977137904</v>
      </c>
      <c r="O692" s="42">
        <f t="shared" si="164"/>
        <v>1560.8035546155108</v>
      </c>
      <c r="P692" s="42">
        <f t="shared" si="165"/>
        <v>2782.8998523293012</v>
      </c>
      <c r="Q692" s="39">
        <f t="shared" si="166"/>
        <v>3.0423010263911259</v>
      </c>
      <c r="R692" s="39">
        <f t="shared" si="167"/>
        <v>2.8360043180583361</v>
      </c>
      <c r="S692" s="39">
        <f t="shared" si="168"/>
        <v>5.878305344449462</v>
      </c>
    </row>
    <row r="693" spans="6:19">
      <c r="F693" s="47">
        <v>6200</v>
      </c>
      <c r="G693" s="42">
        <f t="shared" si="156"/>
        <v>277.73423330319304</v>
      </c>
      <c r="H693" s="41">
        <f t="shared" si="157"/>
        <v>1.3257944480048402E-3</v>
      </c>
      <c r="I693" s="49">
        <f t="shared" si="158"/>
        <v>2.9984025742844901E-2</v>
      </c>
      <c r="J693" s="45">
        <f t="shared" si="159"/>
        <v>3.1309820190849741E-2</v>
      </c>
      <c r="K693" s="42">
        <f t="shared" si="160"/>
        <v>1216.6384922543118</v>
      </c>
      <c r="L693" s="42">
        <f t="shared" si="161"/>
        <v>1371.5752595916413</v>
      </c>
      <c r="M693" s="42">
        <f t="shared" si="162"/>
        <v>2588.2137518459531</v>
      </c>
      <c r="N693" s="42">
        <f t="shared" si="163"/>
        <v>1224.858417831942</v>
      </c>
      <c r="O693" s="42">
        <f t="shared" si="164"/>
        <v>1557.4762191972795</v>
      </c>
      <c r="P693" s="42">
        <f t="shared" si="165"/>
        <v>2782.3346370292215</v>
      </c>
      <c r="Q693" s="39">
        <f t="shared" si="166"/>
        <v>3.0471971063466925</v>
      </c>
      <c r="R693" s="39">
        <f t="shared" si="167"/>
        <v>2.8272259847679186</v>
      </c>
      <c r="S693" s="39">
        <f t="shared" si="168"/>
        <v>5.8744230911146111</v>
      </c>
    </row>
    <row r="694" spans="6:19">
      <c r="F694" s="47">
        <v>6250</v>
      </c>
      <c r="G694" s="42">
        <f t="shared" si="156"/>
        <v>278.26290594288514</v>
      </c>
      <c r="H694" s="41">
        <f t="shared" si="157"/>
        <v>1.3274236105514884E-3</v>
      </c>
      <c r="I694" s="49">
        <f t="shared" si="158"/>
        <v>2.9708599422918015E-2</v>
      </c>
      <c r="J694" s="45">
        <f t="shared" si="159"/>
        <v>3.1036023033469504E-2</v>
      </c>
      <c r="K694" s="42">
        <f t="shared" si="160"/>
        <v>1219.3113399804863</v>
      </c>
      <c r="L694" s="42">
        <f t="shared" si="161"/>
        <v>1368.4773989182588</v>
      </c>
      <c r="M694" s="42">
        <f t="shared" si="162"/>
        <v>2587.7887388987451</v>
      </c>
      <c r="N694" s="42">
        <f t="shared" si="163"/>
        <v>1227.6077375464333</v>
      </c>
      <c r="O694" s="42">
        <f t="shared" si="164"/>
        <v>1554.1561453114964</v>
      </c>
      <c r="P694" s="42">
        <f t="shared" si="165"/>
        <v>2781.7638828579297</v>
      </c>
      <c r="Q694" s="39">
        <f t="shared" si="166"/>
        <v>3.0520651026027679</v>
      </c>
      <c r="R694" s="39">
        <f t="shared" si="167"/>
        <v>2.8184944522653117</v>
      </c>
      <c r="S694" s="39">
        <f t="shared" si="168"/>
        <v>5.8705595548680796</v>
      </c>
    </row>
    <row r="695" spans="6:19">
      <c r="F695" s="47">
        <v>6300</v>
      </c>
      <c r="G695" s="42">
        <f t="shared" si="156"/>
        <v>278.78835861125356</v>
      </c>
      <c r="H695" s="41">
        <f t="shared" si="157"/>
        <v>1.3290524369943654E-3</v>
      </c>
      <c r="I695" s="49">
        <f t="shared" si="158"/>
        <v>2.9437336028230312E-2</v>
      </c>
      <c r="J695" s="45">
        <f t="shared" si="159"/>
        <v>3.0766388465224677E-2</v>
      </c>
      <c r="K695" s="42">
        <f t="shared" si="160"/>
        <v>1221.971425132602</v>
      </c>
      <c r="L695" s="42">
        <f t="shared" si="161"/>
        <v>1365.3879682920003</v>
      </c>
      <c r="M695" s="42">
        <f t="shared" si="162"/>
        <v>2587.3593934246023</v>
      </c>
      <c r="N695" s="42">
        <f t="shared" si="163"/>
        <v>1230.3444554856667</v>
      </c>
      <c r="O695" s="42">
        <f t="shared" si="164"/>
        <v>1550.8431852698507</v>
      </c>
      <c r="P695" s="42">
        <f t="shared" si="165"/>
        <v>2781.1876407555174</v>
      </c>
      <c r="Q695" s="39">
        <f t="shared" si="166"/>
        <v>3.0569054576803465</v>
      </c>
      <c r="R695" s="39">
        <f t="shared" si="167"/>
        <v>2.8098089300335269</v>
      </c>
      <c r="S695" s="39">
        <f t="shared" si="168"/>
        <v>5.8667143877138734</v>
      </c>
    </row>
    <row r="696" spans="6:19">
      <c r="F696" s="47">
        <v>6350</v>
      </c>
      <c r="G696" s="42">
        <f t="shared" si="156"/>
        <v>279.31063611700404</v>
      </c>
      <c r="H696" s="41">
        <f t="shared" si="157"/>
        <v>1.3306809930212528E-3</v>
      </c>
      <c r="I696" s="49">
        <f t="shared" si="158"/>
        <v>2.9170139177569453E-2</v>
      </c>
      <c r="J696" s="45">
        <f t="shared" si="159"/>
        <v>3.0500820170590706E-2</v>
      </c>
      <c r="K696" s="42">
        <f t="shared" si="160"/>
        <v>1224.618941741038</v>
      </c>
      <c r="L696" s="42">
        <f t="shared" si="161"/>
        <v>1362.3068103378184</v>
      </c>
      <c r="M696" s="42">
        <f t="shared" si="162"/>
        <v>2586.9257520788565</v>
      </c>
      <c r="N696" s="42">
        <f t="shared" si="163"/>
        <v>1233.0687660467229</v>
      </c>
      <c r="O696" s="42">
        <f t="shared" si="164"/>
        <v>1547.5371941153844</v>
      </c>
      <c r="P696" s="42">
        <f t="shared" si="165"/>
        <v>2780.6059601621073</v>
      </c>
      <c r="Q696" s="39">
        <f t="shared" si="166"/>
        <v>3.0617186042826758</v>
      </c>
      <c r="R696" s="39">
        <f t="shared" si="167"/>
        <v>2.8011686451504274</v>
      </c>
      <c r="S696" s="39">
        <f t="shared" si="168"/>
        <v>5.8628872494331032</v>
      </c>
    </row>
    <row r="697" spans="6:19">
      <c r="F697" s="47">
        <v>6400</v>
      </c>
      <c r="G697" s="42">
        <f t="shared" si="156"/>
        <v>279.82978228658396</v>
      </c>
      <c r="H697" s="41">
        <f t="shared" si="157"/>
        <v>1.3323093435250934E-3</v>
      </c>
      <c r="I697" s="49">
        <f t="shared" si="158"/>
        <v>2.890691544542379E-2</v>
      </c>
      <c r="J697" s="45">
        <f t="shared" si="159"/>
        <v>3.0239224788948884E-2</v>
      </c>
      <c r="K697" s="42">
        <f t="shared" si="160"/>
        <v>1227.2540797240504</v>
      </c>
      <c r="L697" s="42">
        <f t="shared" si="161"/>
        <v>1359.2337706897029</v>
      </c>
      <c r="M697" s="42">
        <f t="shared" si="162"/>
        <v>2586.4878504137532</v>
      </c>
      <c r="N697" s="42">
        <f t="shared" si="163"/>
        <v>1235.7808595226109</v>
      </c>
      <c r="O697" s="42">
        <f t="shared" si="164"/>
        <v>1544.2380295404153</v>
      </c>
      <c r="P697" s="42">
        <f t="shared" si="165"/>
        <v>2780.0188890630261</v>
      </c>
      <c r="Q697" s="39">
        <f t="shared" si="166"/>
        <v>3.0665049655955352</v>
      </c>
      <c r="R697" s="39">
        <f t="shared" si="167"/>
        <v>2.7925728417433433</v>
      </c>
      <c r="S697" s="39">
        <f t="shared" si="168"/>
        <v>5.8590778073388785</v>
      </c>
    </row>
    <row r="698" spans="6:19">
      <c r="F698" s="47">
        <v>6450</v>
      </c>
      <c r="G698" s="42">
        <f t="shared" si="156"/>
        <v>280.34583999320023</v>
      </c>
      <c r="H698" s="41">
        <f t="shared" si="157"/>
        <v>1.3339375526321732E-3</v>
      </c>
      <c r="I698" s="49">
        <f t="shared" si="158"/>
        <v>2.8647574249085213E-2</v>
      </c>
      <c r="J698" s="45">
        <f t="shared" si="159"/>
        <v>2.9981511801717386E-2</v>
      </c>
      <c r="K698" s="42">
        <f t="shared" si="160"/>
        <v>1229.8770250102255</v>
      </c>
      <c r="L698" s="42">
        <f t="shared" si="161"/>
        <v>1356.1686979009439</v>
      </c>
      <c r="M698" s="42">
        <f t="shared" si="162"/>
        <v>2586.0457229111694</v>
      </c>
      <c r="N698" s="42">
        <f t="shared" si="163"/>
        <v>1238.4809222247031</v>
      </c>
      <c r="O698" s="42">
        <f t="shared" si="164"/>
        <v>1540.9455518075433</v>
      </c>
      <c r="P698" s="42">
        <f t="shared" si="165"/>
        <v>2779.4264740322465</v>
      </c>
      <c r="Q698" s="39">
        <f t="shared" si="166"/>
        <v>3.071264955576011</v>
      </c>
      <c r="R698" s="39">
        <f t="shared" si="167"/>
        <v>2.7840207804647226</v>
      </c>
      <c r="S698" s="39">
        <f t="shared" si="168"/>
        <v>5.8552857360407335</v>
      </c>
    </row>
    <row r="699" spans="6:19">
      <c r="F699" s="47">
        <v>6500</v>
      </c>
      <c r="G699" s="42">
        <f t="shared" si="156"/>
        <v>280.85885118476813</v>
      </c>
      <c r="H699" s="41">
        <f t="shared" si="157"/>
        <v>1.3355656837293066E-3</v>
      </c>
      <c r="I699" s="49">
        <f t="shared" si="158"/>
        <v>2.839202774090302E-2</v>
      </c>
      <c r="J699" s="45">
        <f t="shared" si="159"/>
        <v>2.9727593424632326E-2</v>
      </c>
      <c r="K699" s="42">
        <f t="shared" si="160"/>
        <v>1232.487959656434</v>
      </c>
      <c r="L699" s="42">
        <f t="shared" si="161"/>
        <v>1353.1114433576929</v>
      </c>
      <c r="M699" s="42">
        <f t="shared" si="162"/>
        <v>2585.5994030141269</v>
      </c>
      <c r="N699" s="42">
        <f t="shared" si="163"/>
        <v>1241.1691366006744</v>
      </c>
      <c r="O699" s="42">
        <f t="shared" si="164"/>
        <v>1537.6596236735631</v>
      </c>
      <c r="P699" s="42">
        <f t="shared" si="165"/>
        <v>2778.8287602742375</v>
      </c>
      <c r="Q699" s="39">
        <f t="shared" si="166"/>
        <v>3.0759989792304498</v>
      </c>
      <c r="R699" s="39">
        <f t="shared" si="167"/>
        <v>2.7755117379878147</v>
      </c>
      <c r="S699" s="39">
        <f t="shared" si="168"/>
        <v>5.8515107172182645</v>
      </c>
    </row>
    <row r="700" spans="6:19">
      <c r="F700" s="47">
        <v>6550</v>
      </c>
      <c r="G700" s="42">
        <f t="shared" si="156"/>
        <v>281.36885691082409</v>
      </c>
      <c r="H700" s="41">
        <f t="shared" si="157"/>
        <v>1.3371937994900119E-3</v>
      </c>
      <c r="I700" s="49">
        <f t="shared" si="158"/>
        <v>2.814019070541356E-2</v>
      </c>
      <c r="J700" s="45">
        <f t="shared" si="159"/>
        <v>2.9477384504903573E-2</v>
      </c>
      <c r="K700" s="42">
        <f t="shared" si="160"/>
        <v>1235.0870619613918</v>
      </c>
      <c r="L700" s="42">
        <f t="shared" si="161"/>
        <v>1350.0618611957159</v>
      </c>
      <c r="M700" s="42">
        <f t="shared" si="162"/>
        <v>2585.1489231571077</v>
      </c>
      <c r="N700" s="42">
        <f t="shared" si="163"/>
        <v>1243.8456813480511</v>
      </c>
      <c r="O700" s="42">
        <f t="shared" si="164"/>
        <v>1534.3801103161754</v>
      </c>
      <c r="P700" s="42">
        <f t="shared" si="165"/>
        <v>2778.2257916642266</v>
      </c>
      <c r="Q700" s="39">
        <f t="shared" si="166"/>
        <v>3.0807074328819364</v>
      </c>
      <c r="R700" s="39">
        <f t="shared" si="167"/>
        <v>2.7670450065214935</v>
      </c>
      <c r="S700" s="39">
        <f t="shared" si="168"/>
        <v>5.8477524394034299</v>
      </c>
    </row>
    <row r="701" spans="6:19">
      <c r="F701" s="47">
        <v>6600</v>
      </c>
      <c r="G701" s="42">
        <f t="shared" si="156"/>
        <v>281.87589734846563</v>
      </c>
      <c r="H701" s="41">
        <f t="shared" si="157"/>
        <v>1.3388219618998001E-3</v>
      </c>
      <c r="I701" s="49">
        <f t="shared" si="158"/>
        <v>2.789198046109238E-2</v>
      </c>
      <c r="J701" s="45">
        <f t="shared" si="159"/>
        <v>2.923080242299218E-2</v>
      </c>
      <c r="K701" s="42">
        <f t="shared" si="160"/>
        <v>1237.6745065751311</v>
      </c>
      <c r="L701" s="42">
        <f t="shared" si="161"/>
        <v>1347.0198082201246</v>
      </c>
      <c r="M701" s="42">
        <f t="shared" si="162"/>
        <v>2584.6943147952557</v>
      </c>
      <c r="N701" s="42">
        <f t="shared" si="163"/>
        <v>1246.5107315236698</v>
      </c>
      <c r="O701" s="42">
        <f t="shared" si="164"/>
        <v>1531.1068792633343</v>
      </c>
      <c r="P701" s="42">
        <f t="shared" si="165"/>
        <v>2777.6176107870042</v>
      </c>
      <c r="Q701" s="39">
        <f t="shared" si="166"/>
        <v>3.0853907044279296</v>
      </c>
      <c r="R701" s="39">
        <f t="shared" si="167"/>
        <v>2.7586198933432984</v>
      </c>
      <c r="S701" s="39">
        <f t="shared" si="168"/>
        <v>5.844010597771228</v>
      </c>
    </row>
    <row r="702" spans="6:19">
      <c r="F702" s="47">
        <v>6650</v>
      </c>
      <c r="G702" s="42">
        <f t="shared" si="156"/>
        <v>282.38001182733478</v>
      </c>
      <c r="H702" s="41">
        <f t="shared" si="157"/>
        <v>1.3404502322805036E-3</v>
      </c>
      <c r="I702" s="49">
        <f t="shared" si="158"/>
        <v>2.7647316766483486E-2</v>
      </c>
      <c r="J702" s="45">
        <f t="shared" si="159"/>
        <v>2.898776699876399E-2</v>
      </c>
      <c r="K702" s="42">
        <f t="shared" si="160"/>
        <v>1240.2504646044079</v>
      </c>
      <c r="L702" s="42">
        <f t="shared" si="161"/>
        <v>1343.9851438280414</v>
      </c>
      <c r="M702" s="42">
        <f t="shared" si="162"/>
        <v>2584.2356084324492</v>
      </c>
      <c r="N702" s="42">
        <f t="shared" si="163"/>
        <v>1249.1644586490731</v>
      </c>
      <c r="O702" s="42">
        <f t="shared" si="164"/>
        <v>1527.8398003251566</v>
      </c>
      <c r="P702" s="42">
        <f t="shared" si="165"/>
        <v>2777.0042589742297</v>
      </c>
      <c r="Q702" s="39">
        <f t="shared" si="166"/>
        <v>3.090049173588246</v>
      </c>
      <c r="R702" s="39">
        <f t="shared" si="167"/>
        <v>2.7502357203499055</v>
      </c>
      <c r="S702" s="39">
        <f t="shared" si="168"/>
        <v>5.8402848939381515</v>
      </c>
    </row>
    <row r="703" spans="6:19">
      <c r="F703" s="47">
        <v>6700</v>
      </c>
      <c r="G703" s="42">
        <f t="shared" si="156"/>
        <v>282.88123885372511</v>
      </c>
      <c r="H703" s="41">
        <f t="shared" si="157"/>
        <v>1.3420786713138366E-3</v>
      </c>
      <c r="I703" s="49">
        <f t="shared" si="158"/>
        <v>2.7406121730485376E-2</v>
      </c>
      <c r="J703" s="45">
        <f t="shared" si="159"/>
        <v>2.8748200401799213E-2</v>
      </c>
      <c r="K703" s="42">
        <f t="shared" si="160"/>
        <v>1242.8151037144341</v>
      </c>
      <c r="L703" s="42">
        <f t="shared" si="161"/>
        <v>1340.9577299339746</v>
      </c>
      <c r="M703" s="42">
        <f t="shared" si="162"/>
        <v>2583.7728336484088</v>
      </c>
      <c r="N703" s="42">
        <f t="shared" si="163"/>
        <v>1251.8070308122365</v>
      </c>
      <c r="O703" s="42">
        <f t="shared" si="164"/>
        <v>1524.5787455282275</v>
      </c>
      <c r="P703" s="42">
        <f t="shared" si="165"/>
        <v>2776.385776340464</v>
      </c>
      <c r="Q703" s="39">
        <f t="shared" si="166"/>
        <v>3.0946832121441812</v>
      </c>
      <c r="R703" s="39">
        <f t="shared" si="167"/>
        <v>2.7418918236242353</v>
      </c>
      <c r="S703" s="39">
        <f t="shared" si="168"/>
        <v>5.8365750357684165</v>
      </c>
    </row>
    <row r="704" spans="6:19">
      <c r="F704" s="47">
        <v>6750</v>
      </c>
      <c r="G704" s="42">
        <f t="shared" si="156"/>
        <v>283.37961613380844</v>
      </c>
      <c r="H704" s="41">
        <f t="shared" si="157"/>
        <v>1.3437073390640641E-3</v>
      </c>
      <c r="I704" s="49">
        <f t="shared" si="158"/>
        <v>2.7168319726573565E-2</v>
      </c>
      <c r="J704" s="45">
        <f t="shared" si="159"/>
        <v>2.851202706563763E-2</v>
      </c>
      <c r="K704" s="42">
        <f t="shared" si="160"/>
        <v>1245.3685882268685</v>
      </c>
      <c r="L704" s="42">
        <f t="shared" si="161"/>
        <v>1337.9374308978497</v>
      </c>
      <c r="M704" s="42">
        <f t="shared" si="162"/>
        <v>2583.3060191247182</v>
      </c>
      <c r="N704" s="42">
        <f t="shared" si="163"/>
        <v>1254.4386127655509</v>
      </c>
      <c r="O704" s="42">
        <f t="shared" si="164"/>
        <v>1521.3235890522212</v>
      </c>
      <c r="P704" s="42">
        <f t="shared" si="165"/>
        <v>2775.7622018177722</v>
      </c>
      <c r="Q704" s="39">
        <f t="shared" si="166"/>
        <v>3.099293184168757</v>
      </c>
      <c r="R704" s="39">
        <f t="shared" si="167"/>
        <v>2.7335875530184035</v>
      </c>
      <c r="S704" s="39">
        <f t="shared" si="168"/>
        <v>5.8328807371871605</v>
      </c>
    </row>
    <row r="705" spans="6:19">
      <c r="F705" s="47">
        <v>6800</v>
      </c>
      <c r="G705" s="42">
        <f t="shared" si="156"/>
        <v>283.87518059604156</v>
      </c>
      <c r="H705" s="41">
        <f t="shared" si="157"/>
        <v>1.3453362949999003E-3</v>
      </c>
      <c r="I705" s="49">
        <f t="shared" si="158"/>
        <v>2.6933837310762536E-2</v>
      </c>
      <c r="J705" s="45">
        <f t="shared" si="159"/>
        <v>2.8279173605762438E-2</v>
      </c>
      <c r="K705" s="42">
        <f t="shared" si="160"/>
        <v>1247.9110792143526</v>
      </c>
      <c r="L705" s="42">
        <f t="shared" si="161"/>
        <v>1334.9241134555416</v>
      </c>
      <c r="M705" s="42">
        <f t="shared" si="162"/>
        <v>2582.8351926698942</v>
      </c>
      <c r="N705" s="42">
        <f t="shared" si="163"/>
        <v>1257.0593660203519</v>
      </c>
      <c r="O705" s="42">
        <f t="shared" si="164"/>
        <v>1518.0742071687271</v>
      </c>
      <c r="P705" s="42">
        <f t="shared" si="165"/>
        <v>2775.133573189079</v>
      </c>
      <c r="Q705" s="39">
        <f t="shared" si="166"/>
        <v>3.1038794462487074</v>
      </c>
      <c r="R705" s="39">
        <f t="shared" si="167"/>
        <v>2.7253222717518639</v>
      </c>
      <c r="S705" s="39">
        <f t="shared" si="168"/>
        <v>5.8292017180005713</v>
      </c>
    </row>
    <row r="706" spans="6:19">
      <c r="F706" s="47">
        <v>6850</v>
      </c>
      <c r="G706" s="42">
        <f t="shared" si="156"/>
        <v>284.36796841279624</v>
      </c>
      <c r="H706" s="41">
        <f t="shared" si="157"/>
        <v>1.3469655980157019E-3</v>
      </c>
      <c r="I706" s="49">
        <f t="shared" si="158"/>
        <v>2.6702603143118953E-2</v>
      </c>
      <c r="J706" s="45">
        <f t="shared" si="159"/>
        <v>2.8049568741134654E-2</v>
      </c>
      <c r="K706" s="42">
        <f t="shared" si="160"/>
        <v>1250.4427345917663</v>
      </c>
      <c r="L706" s="42">
        <f t="shared" si="161"/>
        <v>1331.9176466518009</v>
      </c>
      <c r="M706" s="42">
        <f t="shared" si="162"/>
        <v>2582.3603812435672</v>
      </c>
      <c r="N706" s="42">
        <f t="shared" si="163"/>
        <v>1259.6694489381739</v>
      </c>
      <c r="O706" s="42">
        <f t="shared" si="164"/>
        <v>1514.8304781821657</v>
      </c>
      <c r="P706" s="42">
        <f t="shared" si="165"/>
        <v>2774.4999271203396</v>
      </c>
      <c r="Q706" s="39">
        <f t="shared" si="166"/>
        <v>3.1084423476986109</v>
      </c>
      <c r="R706" s="39">
        <f t="shared" si="167"/>
        <v>2.7170953560240387</v>
      </c>
      <c r="S706" s="39">
        <f t="shared" si="168"/>
        <v>5.8255377037226497</v>
      </c>
    </row>
    <row r="707" spans="6:19">
      <c r="F707" s="47">
        <v>6900</v>
      </c>
      <c r="G707" s="42">
        <f t="shared" si="156"/>
        <v>284.85801502122422</v>
      </c>
      <c r="H707" s="41">
        <f t="shared" si="157"/>
        <v>1.3485953064519168E-3</v>
      </c>
      <c r="I707" s="49">
        <f t="shared" si="158"/>
        <v>2.6474547912644402E-2</v>
      </c>
      <c r="J707" s="45">
        <f t="shared" si="159"/>
        <v>2.7823143219096319E-2</v>
      </c>
      <c r="K707" s="42">
        <f t="shared" si="160"/>
        <v>1252.9637092042635</v>
      </c>
      <c r="L707" s="42">
        <f t="shared" si="161"/>
        <v>1328.9179017754745</v>
      </c>
      <c r="M707" s="42">
        <f t="shared" si="162"/>
        <v>2581.8816109797381</v>
      </c>
      <c r="N707" s="42">
        <f t="shared" si="163"/>
        <v>1262.2690168187819</v>
      </c>
      <c r="O707" s="42">
        <f t="shared" si="164"/>
        <v>1511.5922823727205</v>
      </c>
      <c r="P707" s="42">
        <f t="shared" si="165"/>
        <v>2773.8612991915024</v>
      </c>
      <c r="Q707" s="39">
        <f t="shared" si="166"/>
        <v>3.1129822307673543</v>
      </c>
      <c r="R707" s="39">
        <f t="shared" si="167"/>
        <v>2.7089061946407931</v>
      </c>
      <c r="S707" s="39">
        <f t="shared" si="168"/>
        <v>5.8218884254081473</v>
      </c>
    </row>
    <row r="708" spans="6:19">
      <c r="F708" s="47">
        <v>6950</v>
      </c>
      <c r="G708" s="42">
        <f t="shared" si="156"/>
        <v>285.34535514339382</v>
      </c>
      <c r="H708" s="41">
        <f t="shared" si="157"/>
        <v>1.3502254781148112E-3</v>
      </c>
      <c r="I708" s="49">
        <f t="shared" si="158"/>
        <v>2.6249604265360268E-2</v>
      </c>
      <c r="J708" s="45">
        <f t="shared" si="159"/>
        <v>2.7599829743475079E-2</v>
      </c>
      <c r="K708" s="42">
        <f t="shared" si="160"/>
        <v>1255.4741549122032</v>
      </c>
      <c r="L708" s="42">
        <f t="shared" si="161"/>
        <v>1325.9247522969258</v>
      </c>
      <c r="M708" s="42">
        <f t="shared" si="162"/>
        <v>2581.398907209129</v>
      </c>
      <c r="N708" s="42">
        <f t="shared" si="163"/>
        <v>1264.858221985101</v>
      </c>
      <c r="O708" s="42">
        <f t="shared" si="164"/>
        <v>1508.3595019411796</v>
      </c>
      <c r="P708" s="42">
        <f t="shared" si="165"/>
        <v>2773.2177239262805</v>
      </c>
      <c r="Q708" s="39">
        <f t="shared" si="166"/>
        <v>3.117499430837237</v>
      </c>
      <c r="R708" s="39">
        <f t="shared" si="167"/>
        <v>2.7007541886541646</v>
      </c>
      <c r="S708" s="39">
        <f t="shared" si="168"/>
        <v>5.8182536194914016</v>
      </c>
    </row>
    <row r="709" spans="6:19">
      <c r="F709" s="47">
        <v>7000</v>
      </c>
      <c r="G709" s="42">
        <f t="shared" si="156"/>
        <v>285.83002280575124</v>
      </c>
      <c r="H709" s="41">
        <f t="shared" si="157"/>
        <v>1.3518561702956331E-3</v>
      </c>
      <c r="I709" s="49">
        <f t="shared" si="158"/>
        <v>2.6027706735439447E-2</v>
      </c>
      <c r="J709" s="45">
        <f t="shared" si="159"/>
        <v>2.737956290573508E-2</v>
      </c>
      <c r="K709" s="42">
        <f t="shared" si="160"/>
        <v>1257.9742206732644</v>
      </c>
      <c r="L709" s="42">
        <f t="shared" si="161"/>
        <v>1322.938073807522</v>
      </c>
      <c r="M709" s="42">
        <f t="shared" si="162"/>
        <v>2580.9122944807864</v>
      </c>
      <c r="N709" s="42">
        <f t="shared" si="163"/>
        <v>1267.4372138653339</v>
      </c>
      <c r="O709" s="42">
        <f t="shared" si="164"/>
        <v>1505.1320209555984</v>
      </c>
      <c r="P709" s="42">
        <f t="shared" si="165"/>
        <v>2772.5692348209323</v>
      </c>
      <c r="Q709" s="39">
        <f t="shared" si="166"/>
        <v>3.1219942766162982</v>
      </c>
      <c r="R709" s="39">
        <f t="shared" si="167"/>
        <v>2.6926387510147438</v>
      </c>
      <c r="S709" s="39">
        <f t="shared" si="168"/>
        <v>5.8146330276310421</v>
      </c>
    </row>
    <row r="710" spans="6:19">
      <c r="F710" s="47">
        <v>7050</v>
      </c>
      <c r="G710" s="42">
        <f t="shared" si="156"/>
        <v>286.31205135789389</v>
      </c>
      <c r="H710" s="41">
        <f t="shared" si="157"/>
        <v>1.3534874397890411E-3</v>
      </c>
      <c r="I710" s="49">
        <f t="shared" si="158"/>
        <v>2.5808791679228945E-2</v>
      </c>
      <c r="J710" s="45">
        <f t="shared" si="159"/>
        <v>2.7162279119017987E-2</v>
      </c>
      <c r="K710" s="42">
        <f t="shared" si="160"/>
        <v>1260.4640526216253</v>
      </c>
      <c r="L710" s="42">
        <f t="shared" si="161"/>
        <v>1319.9577439611548</v>
      </c>
      <c r="M710" s="42">
        <f t="shared" si="162"/>
        <v>2580.4217965827802</v>
      </c>
      <c r="N710" s="42">
        <f t="shared" si="163"/>
        <v>1270.006139072138</v>
      </c>
      <c r="O710" s="42">
        <f t="shared" si="164"/>
        <v>1501.909725299719</v>
      </c>
      <c r="P710" s="42">
        <f t="shared" si="165"/>
        <v>2771.915864371857</v>
      </c>
      <c r="Q710" s="39">
        <f t="shared" si="166"/>
        <v>3.1264670903237257</v>
      </c>
      <c r="R710" s="39">
        <f t="shared" si="167"/>
        <v>2.6845593062361863</v>
      </c>
      <c r="S710" s="39">
        <f t="shared" si="168"/>
        <v>5.811026396559912</v>
      </c>
    </row>
    <row r="711" spans="6:19">
      <c r="F711" s="47">
        <v>7100</v>
      </c>
      <c r="G711" s="42">
        <f t="shared" si="156"/>
        <v>286.79147349072753</v>
      </c>
      <c r="H711" s="41">
        <f t="shared" si="157"/>
        <v>1.3551193429110315E-3</v>
      </c>
      <c r="I711" s="49">
        <f t="shared" si="158"/>
        <v>2.5592797212028642E-2</v>
      </c>
      <c r="J711" s="45">
        <f t="shared" si="159"/>
        <v>2.6947916554939673E-2</v>
      </c>
      <c r="K711" s="42">
        <f t="shared" si="160"/>
        <v>1262.9437941445669</v>
      </c>
      <c r="L711" s="42">
        <f t="shared" si="161"/>
        <v>1316.9836424176322</v>
      </c>
      <c r="M711" s="42">
        <f t="shared" si="162"/>
        <v>2579.9274365621991</v>
      </c>
      <c r="N711" s="42">
        <f t="shared" si="163"/>
        <v>1272.5651414792353</v>
      </c>
      <c r="O711" s="42">
        <f t="shared" si="164"/>
        <v>1498.6925026230358</v>
      </c>
      <c r="P711" s="42">
        <f t="shared" si="165"/>
        <v>2771.2576441022711</v>
      </c>
      <c r="Q711" s="39">
        <f t="shared" si="166"/>
        <v>3.1309181878690793</v>
      </c>
      <c r="R711" s="39">
        <f t="shared" si="167"/>
        <v>2.6765152900712939</v>
      </c>
      <c r="S711" s="39">
        <f t="shared" si="168"/>
        <v>5.8074334779403731</v>
      </c>
    </row>
    <row r="712" spans="6:19">
      <c r="F712" s="47">
        <v>7150</v>
      </c>
      <c r="G712" s="42">
        <f t="shared" si="156"/>
        <v>287.26832125399551</v>
      </c>
      <c r="H712" s="41">
        <f t="shared" si="157"/>
        <v>1.3567519355162237E-3</v>
      </c>
      <c r="I712" s="49">
        <f t="shared" si="158"/>
        <v>2.5379663147487051E-2</v>
      </c>
      <c r="J712" s="45">
        <f t="shared" si="159"/>
        <v>2.6736415083003274E-2</v>
      </c>
      <c r="K712" s="42">
        <f t="shared" si="160"/>
        <v>1265.413585956408</v>
      </c>
      <c r="L712" s="42">
        <f t="shared" si="161"/>
        <v>1314.0156507879387</v>
      </c>
      <c r="M712" s="42">
        <f t="shared" si="162"/>
        <v>2579.4292367443468</v>
      </c>
      <c r="N712" s="42">
        <f t="shared" si="163"/>
        <v>1275.1143622953491</v>
      </c>
      <c r="O712" s="42">
        <f t="shared" si="164"/>
        <v>1495.4802422924708</v>
      </c>
      <c r="P712" s="42">
        <f t="shared" si="165"/>
        <v>2770.59460458782</v>
      </c>
      <c r="Q712" s="39">
        <f t="shared" si="166"/>
        <v>3.135347879025209</v>
      </c>
      <c r="R712" s="39">
        <f t="shared" si="167"/>
        <v>2.6685061491992221</v>
      </c>
      <c r="S712" s="39">
        <f t="shared" si="168"/>
        <v>5.8038540282244311</v>
      </c>
    </row>
    <row r="713" spans="6:19">
      <c r="F713" s="47">
        <v>7200</v>
      </c>
      <c r="G713" s="42">
        <f t="shared" ref="G713:G773" si="169">Tsat_p(F713/100)</f>
        <v>287.74262607323271</v>
      </c>
      <c r="H713" s="41">
        <f t="shared" ref="H713:H773" si="170">vL_p(F713/100)</f>
        <v>1.3583852730146403E-3</v>
      </c>
      <c r="I713" s="49">
        <f t="shared" ref="I713:I773" si="171">+J713-H713</f>
        <v>2.5169330939492036E-2</v>
      </c>
      <c r="J713" s="45">
        <f t="shared" ref="J713:J773" si="172">vV_p(F713/100)</f>
        <v>2.6527716212506675E-2</v>
      </c>
      <c r="K713" s="42">
        <f t="shared" ref="K713:K773" si="173">uL_p(F713/100)</f>
        <v>1267.8735661700259</v>
      </c>
      <c r="L713" s="42">
        <f t="shared" ref="L713:L773" si="174">+M713-K713</f>
        <v>1311.0536525812065</v>
      </c>
      <c r="M713" s="42">
        <f t="shared" ref="M713:M773" si="175">uV_p(F713/100)</f>
        <v>2578.9272187512324</v>
      </c>
      <c r="N713" s="42">
        <f t="shared" ref="N713:N773" si="176">hL_p(F713/100)</f>
        <v>1277.6539401357315</v>
      </c>
      <c r="O713" s="42">
        <f t="shared" ref="O713:O773" si="177">P713-N713</f>
        <v>1492.2728353455493</v>
      </c>
      <c r="P713" s="42">
        <f t="shared" ref="P713:P773" si="178">hV_p(F713/100)</f>
        <v>2769.9267754812809</v>
      </c>
      <c r="Q713" s="39">
        <f t="shared" ref="Q713:Q773" si="179">sL_p(F713/100)</f>
        <v>3.1397564675954088</v>
      </c>
      <c r="R713" s="39">
        <f t="shared" ref="R713:R773" si="180">S713-Q713</f>
        <v>2.6605313409232805</v>
      </c>
      <c r="S713" s="39">
        <f t="shared" ref="S713:S773" si="181">sV_p(F713/100)</f>
        <v>5.8002878085186893</v>
      </c>
    </row>
    <row r="714" spans="6:19">
      <c r="F714" s="47">
        <v>7250</v>
      </c>
      <c r="G714" s="42">
        <f t="shared" si="169"/>
        <v>288.21441876614836</v>
      </c>
      <c r="H714" s="41">
        <f t="shared" si="170"/>
        <v>1.3600194103879444E-3</v>
      </c>
      <c r="I714" s="49">
        <f t="shared" si="171"/>
        <v>2.4961743626434215E-2</v>
      </c>
      <c r="J714" s="45">
        <f t="shared" si="172"/>
        <v>2.6321763036822158E-2</v>
      </c>
      <c r="K714" s="42">
        <f t="shared" si="173"/>
        <v>1270.3238703659597</v>
      </c>
      <c r="L714" s="42">
        <f t="shared" si="174"/>
        <v>1308.0975331533803</v>
      </c>
      <c r="M714" s="42">
        <f t="shared" si="175"/>
        <v>2578.4214035193399</v>
      </c>
      <c r="N714" s="42">
        <f t="shared" si="176"/>
        <v>1280.1840110912722</v>
      </c>
      <c r="O714" s="42">
        <f t="shared" si="177"/>
        <v>1489.0701744450284</v>
      </c>
      <c r="P714" s="42">
        <f t="shared" si="178"/>
        <v>2769.2541855363006</v>
      </c>
      <c r="Q714" s="39">
        <f t="shared" si="179"/>
        <v>3.1441442515748488</v>
      </c>
      <c r="R714" s="39">
        <f t="shared" si="180"/>
        <v>2.6525903328789093</v>
      </c>
      <c r="S714" s="39">
        <f t="shared" si="181"/>
        <v>5.7967345844537581</v>
      </c>
    </row>
    <row r="715" spans="6:19">
      <c r="F715" s="47">
        <v>7300</v>
      </c>
      <c r="G715" s="42">
        <f t="shared" si="169"/>
        <v>288.68372955847713</v>
      </c>
      <c r="H715" s="41">
        <f t="shared" si="170"/>
        <v>1.3616544022052076E-3</v>
      </c>
      <c r="I715" s="49">
        <f t="shared" si="171"/>
        <v>2.4756845777733044E-2</v>
      </c>
      <c r="J715" s="45">
        <f t="shared" si="172"/>
        <v>2.6118500179938251E-2</v>
      </c>
      <c r="K715" s="42">
        <f t="shared" si="173"/>
        <v>1272.76463165928</v>
      </c>
      <c r="L715" s="42">
        <f t="shared" si="174"/>
        <v>1305.1471796574651</v>
      </c>
      <c r="M715" s="42">
        <f t="shared" si="175"/>
        <v>2577.9118113167451</v>
      </c>
      <c r="N715" s="42">
        <f t="shared" si="176"/>
        <v>1282.7047087953781</v>
      </c>
      <c r="O715" s="42">
        <f t="shared" si="177"/>
        <v>1485.8721538349166</v>
      </c>
      <c r="P715" s="42">
        <f t="shared" si="178"/>
        <v>2768.5768626302947</v>
      </c>
      <c r="Q715" s="39">
        <f t="shared" si="179"/>
        <v>3.1485115233066709</v>
      </c>
      <c r="R715" s="39">
        <f t="shared" si="180"/>
        <v>2.6446826027514136</v>
      </c>
      <c r="S715" s="39">
        <f t="shared" si="181"/>
        <v>5.7931941260580846</v>
      </c>
    </row>
    <row r="716" spans="6:19">
      <c r="F716" s="47">
        <v>7350</v>
      </c>
      <c r="G716" s="42">
        <f t="shared" si="169"/>
        <v>289.15058809929906</v>
      </c>
      <c r="H716" s="41">
        <f t="shared" si="170"/>
        <v>1.3632903026381633E-3</v>
      </c>
      <c r="I716" s="49">
        <f t="shared" si="171"/>
        <v>2.4554583442515397E-2</v>
      </c>
      <c r="J716" s="45">
        <f t="shared" si="172"/>
        <v>2.5917873745153561E-2</v>
      </c>
      <c r="K716" s="42">
        <f t="shared" si="173"/>
        <v>1275.1959807642147</v>
      </c>
      <c r="L716" s="42">
        <f t="shared" si="174"/>
        <v>1302.2024809953105</v>
      </c>
      <c r="M716" s="42">
        <f t="shared" si="175"/>
        <v>2577.3984617595252</v>
      </c>
      <c r="N716" s="42">
        <f t="shared" si="176"/>
        <v>1285.2161644886053</v>
      </c>
      <c r="O716" s="42">
        <f t="shared" si="177"/>
        <v>1482.6786692977983</v>
      </c>
      <c r="P716" s="42">
        <f t="shared" si="178"/>
        <v>2767.8948337864035</v>
      </c>
      <c r="Q716" s="39">
        <f t="shared" si="179"/>
        <v>3.1528585696328024</v>
      </c>
      <c r="R716" s="39">
        <f t="shared" si="180"/>
        <v>2.6368076380029972</v>
      </c>
      <c r="S716" s="39">
        <f t="shared" si="181"/>
        <v>5.7896662076357996</v>
      </c>
    </row>
    <row r="717" spans="6:19">
      <c r="F717" s="47">
        <v>7400</v>
      </c>
      <c r="G717" s="42">
        <f t="shared" si="169"/>
        <v>289.61502347586577</v>
      </c>
      <c r="H717" s="41">
        <f t="shared" si="170"/>
        <v>1.3649271654760202E-3</v>
      </c>
      <c r="I717" s="49">
        <f t="shared" si="171"/>
        <v>2.4354904100348445E-2</v>
      </c>
      <c r="J717" s="45">
        <f t="shared" si="172"/>
        <v>2.5719831265824465E-2</v>
      </c>
      <c r="K717" s="42">
        <f t="shared" si="173"/>
        <v>1277.6180460566873</v>
      </c>
      <c r="L717" s="42">
        <f t="shared" si="174"/>
        <v>1299.2633277708512</v>
      </c>
      <c r="M717" s="42">
        <f t="shared" si="175"/>
        <v>2576.8813738275385</v>
      </c>
      <c r="N717" s="42">
        <f t="shared" si="176"/>
        <v>1287.7185070812095</v>
      </c>
      <c r="O717" s="42">
        <f t="shared" si="177"/>
        <v>1479.4896181134297</v>
      </c>
      <c r="P717" s="42">
        <f t="shared" si="178"/>
        <v>2767.2081251946393</v>
      </c>
      <c r="Q717" s="39">
        <f t="shared" si="179"/>
        <v>3.1571856720397964</v>
      </c>
      <c r="R717" s="39">
        <f t="shared" si="180"/>
        <v>2.6289649356087672</v>
      </c>
      <c r="S717" s="39">
        <f t="shared" si="181"/>
        <v>5.7861506076485636</v>
      </c>
    </row>
    <row r="718" spans="6:19">
      <c r="F718" s="47">
        <v>7450</v>
      </c>
      <c r="G718" s="42">
        <f t="shared" si="169"/>
        <v>290.07706422796093</v>
      </c>
      <c r="H718" s="41">
        <f t="shared" si="170"/>
        <v>1.3665650441399167E-3</v>
      </c>
      <c r="I718" s="49">
        <f t="shared" si="171"/>
        <v>2.4157756613932636E-2</v>
      </c>
      <c r="J718" s="45">
        <f t="shared" si="172"/>
        <v>2.5524321658072554E-2</v>
      </c>
      <c r="K718" s="42">
        <f t="shared" si="173"/>
        <v>1280.0309536349214</v>
      </c>
      <c r="L718" s="42">
        <f t="shared" si="174"/>
        <v>1296.3296122447318</v>
      </c>
      <c r="M718" s="42">
        <f t="shared" si="175"/>
        <v>2576.3605658796532</v>
      </c>
      <c r="N718" s="42">
        <f t="shared" si="176"/>
        <v>1290.2118632137638</v>
      </c>
      <c r="O718" s="42">
        <f t="shared" si="177"/>
        <v>1476.30489901853</v>
      </c>
      <c r="P718" s="42">
        <f t="shared" si="178"/>
        <v>2766.5167622322938</v>
      </c>
      <c r="Q718" s="39">
        <f t="shared" si="179"/>
        <v>3.1614931068000556</v>
      </c>
      <c r="R718" s="39">
        <f t="shared" si="180"/>
        <v>2.6211540018012784</v>
      </c>
      <c r="S718" s="39">
        <f t="shared" si="181"/>
        <v>5.782647108601334</v>
      </c>
    </row>
    <row r="719" spans="6:19">
      <c r="F719" s="47">
        <v>7500</v>
      </c>
      <c r="G719" s="42">
        <f t="shared" si="169"/>
        <v>290.53673836177154</v>
      </c>
      <c r="H719" s="41">
        <f t="shared" si="170"/>
        <v>1.3682039916968309E-3</v>
      </c>
      <c r="I719" s="49">
        <f t="shared" si="171"/>
        <v>2.3963091183657432E-2</v>
      </c>
      <c r="J719" s="45">
        <f t="shared" si="172"/>
        <v>2.5331295175354263E-2</v>
      </c>
      <c r="K719" s="42">
        <f t="shared" si="173"/>
        <v>1282.434827377951</v>
      </c>
      <c r="L719" s="42">
        <f t="shared" si="174"/>
        <v>1293.4012282902977</v>
      </c>
      <c r="M719" s="42">
        <f t="shared" si="175"/>
        <v>2575.8360556682487</v>
      </c>
      <c r="N719" s="42">
        <f t="shared" si="176"/>
        <v>1292.6963573156775</v>
      </c>
      <c r="O719" s="42">
        <f t="shared" si="177"/>
        <v>1473.124412167728</v>
      </c>
      <c r="P719" s="42">
        <f t="shared" si="178"/>
        <v>2765.8207694834055</v>
      </c>
      <c r="Q719" s="39">
        <f t="shared" si="179"/>
        <v>3.1657811451081574</v>
      </c>
      <c r="R719" s="39">
        <f t="shared" si="180"/>
        <v>2.6133743518233272</v>
      </c>
      <c r="S719" s="39">
        <f t="shared" si="181"/>
        <v>5.7791554969314847</v>
      </c>
    </row>
    <row r="720" spans="6:19">
      <c r="F720" s="47">
        <v>7550</v>
      </c>
      <c r="G720" s="42">
        <f t="shared" si="169"/>
        <v>290.99407336334275</v>
      </c>
      <c r="H720" s="41">
        <f t="shared" si="170"/>
        <v>1.3698440608732358E-3</v>
      </c>
      <c r="I720" s="49">
        <f t="shared" si="171"/>
        <v>2.3770859303942786E-2</v>
      </c>
      <c r="J720" s="45">
        <f t="shared" si="172"/>
        <v>2.5140703364816021E-2</v>
      </c>
      <c r="K720" s="42">
        <f t="shared" si="173"/>
        <v>1284.8297890024071</v>
      </c>
      <c r="L720" s="42">
        <f t="shared" si="174"/>
        <v>1290.4780713508287</v>
      </c>
      <c r="M720" s="42">
        <f t="shared" si="175"/>
        <v>2575.3078603532358</v>
      </c>
      <c r="N720" s="42">
        <f t="shared" si="176"/>
        <v>1295.1721116619999</v>
      </c>
      <c r="O720" s="42">
        <f t="shared" si="177"/>
        <v>1469.9480590955966</v>
      </c>
      <c r="P720" s="42">
        <f t="shared" si="178"/>
        <v>2765.1201707575965</v>
      </c>
      <c r="Q720" s="39">
        <f t="shared" si="179"/>
        <v>3.1700500532130418</v>
      </c>
      <c r="R720" s="39">
        <f t="shared" si="180"/>
        <v>2.6056255096885828</v>
      </c>
      <c r="S720" s="39">
        <f t="shared" si="181"/>
        <v>5.7756755629016245</v>
      </c>
    </row>
    <row r="721" spans="6:19">
      <c r="F721" s="47">
        <v>7600</v>
      </c>
      <c r="G721" s="42">
        <f t="shared" si="169"/>
        <v>291.44909621159024</v>
      </c>
      <c r="H721" s="41">
        <f t="shared" si="170"/>
        <v>1.3714853040682966E-3</v>
      </c>
      <c r="I721" s="49">
        <f t="shared" si="171"/>
        <v>2.3581013721278358E-2</v>
      </c>
      <c r="J721" s="45">
        <f t="shared" si="172"/>
        <v>2.4952499025346655E-2</v>
      </c>
      <c r="K721" s="42">
        <f t="shared" si="173"/>
        <v>1287.2159581174299</v>
      </c>
      <c r="L721" s="42">
        <f t="shared" si="174"/>
        <v>1287.5600383980152</v>
      </c>
      <c r="M721" s="42">
        <f t="shared" si="175"/>
        <v>2574.7759965154451</v>
      </c>
      <c r="N721" s="42">
        <f t="shared" si="176"/>
        <v>1297.6392464283488</v>
      </c>
      <c r="O721" s="42">
        <f t="shared" si="177"/>
        <v>1466.7757426797309</v>
      </c>
      <c r="P721" s="42">
        <f t="shared" si="178"/>
        <v>2764.4149891080797</v>
      </c>
      <c r="Q721" s="39">
        <f t="shared" si="179"/>
        <v>3.1743000925457849</v>
      </c>
      <c r="R721" s="39">
        <f t="shared" si="180"/>
        <v>2.5979070079497948</v>
      </c>
      <c r="S721" s="39">
        <f t="shared" si="181"/>
        <v>5.7722071004955797</v>
      </c>
    </row>
    <row r="722" spans="6:19">
      <c r="F722" s="47">
        <v>7650</v>
      </c>
      <c r="G722" s="42">
        <f t="shared" si="169"/>
        <v>291.90183339091493</v>
      </c>
      <c r="H722" s="41">
        <f t="shared" si="170"/>
        <v>1.3731277733667834E-3</v>
      </c>
      <c r="I722" s="49">
        <f t="shared" si="171"/>
        <v>2.3393508393887704E-2</v>
      </c>
      <c r="J722" s="45">
        <f t="shared" si="172"/>
        <v>2.4766636167254486E-2</v>
      </c>
      <c r="K722" s="42">
        <f t="shared" si="173"/>
        <v>1289.5934522779205</v>
      </c>
      <c r="L722" s="42">
        <f t="shared" si="174"/>
        <v>1284.6470278915983</v>
      </c>
      <c r="M722" s="42">
        <f t="shared" si="175"/>
        <v>2574.2404801695188</v>
      </c>
      <c r="N722" s="42">
        <f t="shared" si="176"/>
        <v>1300.0978797441762</v>
      </c>
      <c r="O722" s="42">
        <f t="shared" si="177"/>
        <v>1463.6073671048398</v>
      </c>
      <c r="P722" s="42">
        <f t="shared" si="178"/>
        <v>2763.705246849016</v>
      </c>
      <c r="Q722" s="39">
        <f t="shared" si="179"/>
        <v>3.1785315198434256</v>
      </c>
      <c r="R722" s="39">
        <f t="shared" si="180"/>
        <v>2.5902183874742484</v>
      </c>
      <c r="S722" s="39">
        <f t="shared" si="181"/>
        <v>5.768749907317674</v>
      </c>
    </row>
    <row r="723" spans="6:19">
      <c r="F723" s="47">
        <v>7700</v>
      </c>
      <c r="G723" s="42">
        <f t="shared" si="169"/>
        <v>292.35231090341244</v>
      </c>
      <c r="H723" s="41">
        <f t="shared" si="170"/>
        <v>1.3747715205516089E-3</v>
      </c>
      <c r="I723" s="49">
        <f t="shared" si="171"/>
        <v>2.320829845294094E-2</v>
      </c>
      <c r="J723" s="45">
        <f t="shared" si="172"/>
        <v>2.458306997349255E-2</v>
      </c>
      <c r="K723" s="42">
        <f t="shared" si="173"/>
        <v>1291.962387036087</v>
      </c>
      <c r="L723" s="42">
        <f t="shared" si="174"/>
        <v>1281.7389397401257</v>
      </c>
      <c r="M723" s="42">
        <f t="shared" si="175"/>
        <v>2573.7013267762127</v>
      </c>
      <c r="N723" s="42">
        <f t="shared" si="176"/>
        <v>1302.5481277443344</v>
      </c>
      <c r="O723" s="42">
        <f t="shared" si="177"/>
        <v>1460.442837827771</v>
      </c>
      <c r="P723" s="42">
        <f t="shared" si="178"/>
        <v>2762.9909655721053</v>
      </c>
      <c r="Q723" s="39">
        <f t="shared" si="179"/>
        <v>3.1827445872687679</v>
      </c>
      <c r="R723" s="39">
        <f t="shared" si="180"/>
        <v>2.5825591972261539</v>
      </c>
      <c r="S723" s="39">
        <f t="shared" si="181"/>
        <v>5.7653037844949218</v>
      </c>
    </row>
    <row r="724" spans="6:19">
      <c r="F724" s="47">
        <v>7750</v>
      </c>
      <c r="G724" s="42">
        <f t="shared" si="169"/>
        <v>292.80055428070887</v>
      </c>
      <c r="H724" s="41">
        <f t="shared" si="170"/>
        <v>1.3764165971160791E-3</v>
      </c>
      <c r="I724" s="49">
        <f t="shared" si="171"/>
        <v>2.3025340165248927E-2</v>
      </c>
      <c r="J724" s="45">
        <f t="shared" si="172"/>
        <v>2.4401756762365008E-2</v>
      </c>
      <c r="K724" s="42">
        <f t="shared" si="173"/>
        <v>1294.3228759914246</v>
      </c>
      <c r="L724" s="42">
        <f t="shared" si="174"/>
        <v>1278.8356752627801</v>
      </c>
      <c r="M724" s="42">
        <f t="shared" si="175"/>
        <v>2573.1585512542047</v>
      </c>
      <c r="N724" s="42">
        <f t="shared" si="176"/>
        <v>1304.9901046190741</v>
      </c>
      <c r="O724" s="42">
        <f t="shared" si="177"/>
        <v>1457.2820615434591</v>
      </c>
      <c r="P724" s="42">
        <f t="shared" si="178"/>
        <v>2762.2721661625333</v>
      </c>
      <c r="Q724" s="39">
        <f t="shared" si="179"/>
        <v>3.1869395425264777</v>
      </c>
      <c r="R724" s="39">
        <f t="shared" si="180"/>
        <v>2.5749289940557247</v>
      </c>
      <c r="S724" s="39">
        <f t="shared" si="181"/>
        <v>5.7618685365822024</v>
      </c>
    </row>
    <row r="725" spans="6:19">
      <c r="F725" s="47">
        <v>7800</v>
      </c>
      <c r="G725" s="42">
        <f t="shared" si="169"/>
        <v>293.24658859542831</v>
      </c>
      <c r="H725" s="41">
        <f t="shared" si="170"/>
        <v>1.3780630542758335E-3</v>
      </c>
      <c r="I725" s="49">
        <f t="shared" si="171"/>
        <v>2.284459089737189E-2</v>
      </c>
      <c r="J725" s="45">
        <f t="shared" si="172"/>
        <v>2.4222653951647723E-2</v>
      </c>
      <c r="K725" s="42">
        <f t="shared" si="173"/>
        <v>1296.6750308391527</v>
      </c>
      <c r="L725" s="42">
        <f t="shared" si="174"/>
        <v>1275.9371371522218</v>
      </c>
      <c r="M725" s="42">
        <f t="shared" si="175"/>
        <v>2572.6121679913745</v>
      </c>
      <c r="N725" s="42">
        <f t="shared" si="176"/>
        <v>1307.4239226625041</v>
      </c>
      <c r="O725" s="42">
        <f t="shared" si="177"/>
        <v>1454.1249461517227</v>
      </c>
      <c r="P725" s="42">
        <f t="shared" si="178"/>
        <v>2761.5488688142268</v>
      </c>
      <c r="Q725" s="39">
        <f t="shared" si="179"/>
        <v>3.1911166289755326</v>
      </c>
      <c r="R725" s="39">
        <f t="shared" si="180"/>
        <v>2.5673273424946275</v>
      </c>
      <c r="S725" s="39">
        <f t="shared" si="181"/>
        <v>5.7584439714701601</v>
      </c>
    </row>
    <row r="726" spans="6:19">
      <c r="F726" s="47">
        <v>7850</v>
      </c>
      <c r="G726" s="42">
        <f t="shared" si="169"/>
        <v>293.69043847231853</v>
      </c>
      <c r="H726" s="41">
        <f t="shared" si="170"/>
        <v>1.3797109429805627E-3</v>
      </c>
      <c r="I726" s="49">
        <f t="shared" si="171"/>
        <v>2.2666009081081975E-2</v>
      </c>
      <c r="J726" s="45">
        <f t="shared" si="172"/>
        <v>2.4045720024062536E-2</v>
      </c>
      <c r="K726" s="42">
        <f t="shared" si="173"/>
        <v>1299.0189614172359</v>
      </c>
      <c r="L726" s="42">
        <f t="shared" si="174"/>
        <v>1273.0432294384227</v>
      </c>
      <c r="M726" s="42">
        <f t="shared" si="175"/>
        <v>2572.0621908556586</v>
      </c>
      <c r="N726" s="42">
        <f t="shared" si="176"/>
        <v>1309.8496923196333</v>
      </c>
      <c r="O726" s="42">
        <f t="shared" si="177"/>
        <v>1450.9714007249161</v>
      </c>
      <c r="P726" s="42">
        <f t="shared" si="178"/>
        <v>2760.8210930445493</v>
      </c>
      <c r="Q726" s="39">
        <f t="shared" si="179"/>
        <v>3.195276085738286</v>
      </c>
      <c r="R726" s="39">
        <f t="shared" si="180"/>
        <v>2.5597538145576366</v>
      </c>
      <c r="S726" s="39">
        <f t="shared" si="181"/>
        <v>5.7550299002959227</v>
      </c>
    </row>
    <row r="727" spans="6:19">
      <c r="F727" s="47">
        <v>7900</v>
      </c>
      <c r="G727" s="42">
        <f t="shared" si="169"/>
        <v>294.13212809901961</v>
      </c>
      <c r="H727" s="41">
        <f t="shared" si="170"/>
        <v>1.3813603139253886E-3</v>
      </c>
      <c r="I727" s="49">
        <f t="shared" si="171"/>
        <v>2.2489554180116101E-2</v>
      </c>
      <c r="J727" s="45">
        <f t="shared" si="172"/>
        <v>2.3870914494041488E-2</v>
      </c>
      <c r="K727" s="42">
        <f t="shared" si="173"/>
        <v>1301.3547757518877</v>
      </c>
      <c r="L727" s="42">
        <f t="shared" si="174"/>
        <v>1270.1538574534193</v>
      </c>
      <c r="M727" s="42">
        <f t="shared" si="175"/>
        <v>2571.508633205307</v>
      </c>
      <c r="N727" s="42">
        <f t="shared" si="176"/>
        <v>1312.2675222318981</v>
      </c>
      <c r="O727" s="42">
        <f t="shared" si="177"/>
        <v>1447.8213354763366</v>
      </c>
      <c r="P727" s="42">
        <f t="shared" si="178"/>
        <v>2760.0888577082346</v>
      </c>
      <c r="Q727" s="39">
        <f t="shared" si="179"/>
        <v>3.1994181478060066</v>
      </c>
      <c r="R727" s="39">
        <f t="shared" si="180"/>
        <v>2.5522079895501215</v>
      </c>
      <c r="S727" s="39">
        <f t="shared" si="181"/>
        <v>5.7516261373561282</v>
      </c>
    </row>
    <row r="728" spans="6:19">
      <c r="F728" s="47">
        <v>7950</v>
      </c>
      <c r="G728" s="42">
        <f t="shared" si="169"/>
        <v>294.57168123652502</v>
      </c>
      <c r="H728" s="41">
        <f t="shared" si="170"/>
        <v>1.3830112175620831E-3</v>
      </c>
      <c r="I728" s="49">
        <f t="shared" si="171"/>
        <v>2.231518665816817E-2</v>
      </c>
      <c r="J728" s="45">
        <f t="shared" si="172"/>
        <v>2.3698197875730253E-2</v>
      </c>
      <c r="K728" s="42">
        <f t="shared" si="173"/>
        <v>1303.682580101819</v>
      </c>
      <c r="L728" s="42">
        <f t="shared" si="174"/>
        <v>1267.2689277969762</v>
      </c>
      <c r="M728" s="42">
        <f t="shared" si="175"/>
        <v>2570.9515078987952</v>
      </c>
      <c r="N728" s="42">
        <f t="shared" si="176"/>
        <v>1314.6775192814373</v>
      </c>
      <c r="O728" s="42">
        <f t="shared" si="177"/>
        <v>1444.6746617294136</v>
      </c>
      <c r="P728" s="42">
        <f t="shared" si="178"/>
        <v>2759.3521810108509</v>
      </c>
      <c r="Q728" s="39">
        <f t="shared" si="179"/>
        <v>3.2035430461413972</v>
      </c>
      <c r="R728" s="39">
        <f t="shared" si="180"/>
        <v>2.5446894538812472</v>
      </c>
      <c r="S728" s="39">
        <f t="shared" si="181"/>
        <v>5.7482325000226444</v>
      </c>
    </row>
    <row r="729" spans="6:19">
      <c r="F729" s="47">
        <v>8000</v>
      </c>
      <c r="G729" s="42">
        <f t="shared" si="169"/>
        <v>295.00912122931084</v>
      </c>
      <c r="H729" s="41">
        <f t="shared" si="170"/>
        <v>1.3846637041099897E-3</v>
      </c>
      <c r="I729" s="49">
        <f t="shared" si="171"/>
        <v>2.2142867948061803E-2</v>
      </c>
      <c r="J729" s="45">
        <f t="shared" si="172"/>
        <v>2.3527531652171793E-2</v>
      </c>
      <c r="K729" s="42">
        <f t="shared" si="173"/>
        <v>1306.0024790010809</v>
      </c>
      <c r="L729" s="42">
        <f t="shared" si="174"/>
        <v>1264.3883483030993</v>
      </c>
      <c r="M729" s="42">
        <f t="shared" si="175"/>
        <v>2570.3908273041802</v>
      </c>
      <c r="N729" s="42">
        <f t="shared" si="176"/>
        <v>1317.0797886339608</v>
      </c>
      <c r="O729" s="42">
        <f t="shared" si="177"/>
        <v>1441.5312918875941</v>
      </c>
      <c r="P729" s="42">
        <f t="shared" si="178"/>
        <v>2758.6110805215549</v>
      </c>
      <c r="Q729" s="39">
        <f t="shared" si="179"/>
        <v>3.2076510077778311</v>
      </c>
      <c r="R729" s="39">
        <f t="shared" si="180"/>
        <v>2.5371978008826037</v>
      </c>
      <c r="S729" s="39">
        <f t="shared" si="181"/>
        <v>5.7448488086604348</v>
      </c>
    </row>
    <row r="730" spans="6:19">
      <c r="F730" s="47">
        <v>8050</v>
      </c>
      <c r="G730" s="42">
        <f t="shared" si="169"/>
        <v>295.44447101517824</v>
      </c>
      <c r="H730" s="41">
        <f t="shared" si="170"/>
        <v>1.3863178235668145E-3</v>
      </c>
      <c r="I730" s="49">
        <f t="shared" si="171"/>
        <v>2.1972560422057724E-2</v>
      </c>
      <c r="J730" s="45">
        <f t="shared" si="172"/>
        <v>2.3358878245624538E-2</v>
      </c>
      <c r="K730" s="42">
        <f t="shared" si="173"/>
        <v>1308.3145753007316</v>
      </c>
      <c r="L730" s="42">
        <f t="shared" si="174"/>
        <v>1261.5120280073616</v>
      </c>
      <c r="M730" s="42">
        <f t="shared" si="175"/>
        <v>2569.8266033080931</v>
      </c>
      <c r="N730" s="42">
        <f t="shared" si="176"/>
        <v>1319.4744337804443</v>
      </c>
      <c r="O730" s="42">
        <f t="shared" si="177"/>
        <v>1438.3911394049267</v>
      </c>
      <c r="P730" s="42">
        <f t="shared" si="178"/>
        <v>2757.865573185371</v>
      </c>
      <c r="Q730" s="39">
        <f t="shared" si="179"/>
        <v>3.2117422559157696</v>
      </c>
      <c r="R730" s="39">
        <f t="shared" si="180"/>
        <v>2.5297326306320773</v>
      </c>
      <c r="S730" s="39">
        <f t="shared" si="181"/>
        <v>5.7414748865478469</v>
      </c>
    </row>
    <row r="731" spans="6:19">
      <c r="F731" s="47">
        <v>8100</v>
      </c>
      <c r="G731" s="42">
        <f t="shared" si="169"/>
        <v>295.87775313479494</v>
      </c>
      <c r="H731" s="41">
        <f t="shared" si="170"/>
        <v>1.3879736257191831E-3</v>
      </c>
      <c r="I731" s="49">
        <f t="shared" si="171"/>
        <v>2.1804227363243337E-2</v>
      </c>
      <c r="J731" s="45">
        <f t="shared" si="172"/>
        <v>2.3192200988962519E-2</v>
      </c>
      <c r="K731" s="42">
        <f t="shared" si="173"/>
        <v>1310.6189702092515</v>
      </c>
      <c r="L731" s="42">
        <f t="shared" si="174"/>
        <v>1258.6398771150193</v>
      </c>
      <c r="M731" s="42">
        <f t="shared" si="175"/>
        <v>2569.2588473242708</v>
      </c>
      <c r="N731" s="42">
        <f t="shared" si="176"/>
        <v>1321.8615565775767</v>
      </c>
      <c r="O731" s="42">
        <f t="shared" si="177"/>
        <v>1435.2541187572906</v>
      </c>
      <c r="P731" s="42">
        <f t="shared" si="178"/>
        <v>2757.1156753348673</v>
      </c>
      <c r="Q731" s="39">
        <f t="shared" si="179"/>
        <v>3.2158170100162478</v>
      </c>
      <c r="R731" s="39">
        <f t="shared" si="180"/>
        <v>2.5222935497827281</v>
      </c>
      <c r="S731" s="39">
        <f t="shared" si="181"/>
        <v>5.7381105597989759</v>
      </c>
    </row>
    <row r="732" spans="6:19">
      <c r="F732" s="47">
        <v>8150</v>
      </c>
      <c r="G732" s="42">
        <f t="shared" si="169"/>
        <v>296.30898974095373</v>
      </c>
      <c r="H732" s="41">
        <f t="shared" si="170"/>
        <v>1.3896311601530244E-3</v>
      </c>
      <c r="I732" s="49">
        <f t="shared" si="171"/>
        <v>2.1637832937959765E-2</v>
      </c>
      <c r="J732" s="45">
        <f t="shared" si="172"/>
        <v>2.302746409811279E-2</v>
      </c>
      <c r="K732" s="42">
        <f t="shared" si="173"/>
        <v>1312.9157633317786</v>
      </c>
      <c r="L732" s="42">
        <f t="shared" si="174"/>
        <v>1255.7718069698699</v>
      </c>
      <c r="M732" s="42">
        <f t="shared" si="175"/>
        <v>2568.6875703016485</v>
      </c>
      <c r="N732" s="42">
        <f t="shared" si="176"/>
        <v>1324.2412572870257</v>
      </c>
      <c r="O732" s="42">
        <f t="shared" si="177"/>
        <v>1432.120145414242</v>
      </c>
      <c r="P732" s="42">
        <f t="shared" si="178"/>
        <v>2756.3614027012677</v>
      </c>
      <c r="Q732" s="39">
        <f t="shared" si="179"/>
        <v>3.2198754858915679</v>
      </c>
      <c r="R732" s="39">
        <f t="shared" si="180"/>
        <v>2.5148801713965163</v>
      </c>
      <c r="S732" s="39">
        <f t="shared" si="181"/>
        <v>5.7347556572880842</v>
      </c>
    </row>
    <row r="733" spans="6:19">
      <c r="F733" s="47">
        <v>8200</v>
      </c>
      <c r="G733" s="42">
        <f t="shared" si="169"/>
        <v>296.73820260755667</v>
      </c>
      <c r="H733" s="41">
        <f t="shared" si="170"/>
        <v>1.3912904762637755E-3</v>
      </c>
      <c r="I733" s="49">
        <f t="shared" si="171"/>
        <v>2.1473342169222299E-2</v>
      </c>
      <c r="J733" s="45">
        <f t="shared" si="172"/>
        <v>2.2864632645486074E-2</v>
      </c>
      <c r="K733" s="42">
        <f t="shared" si="173"/>
        <v>1315.2050527082008</v>
      </c>
      <c r="L733" s="42">
        <f t="shared" si="174"/>
        <v>1252.9077300238416</v>
      </c>
      <c r="M733" s="42">
        <f t="shared" si="175"/>
        <v>2568.1127827320424</v>
      </c>
      <c r="N733" s="42">
        <f t="shared" si="176"/>
        <v>1326.6136346135636</v>
      </c>
      <c r="O733" s="42">
        <f t="shared" si="177"/>
        <v>1428.9891358114646</v>
      </c>
      <c r="P733" s="42">
        <f t="shared" si="178"/>
        <v>2755.6027704250282</v>
      </c>
      <c r="Q733" s="39">
        <f t="shared" si="179"/>
        <v>3.2239178957933121</v>
      </c>
      <c r="R733" s="39">
        <f t="shared" si="180"/>
        <v>2.5074921147826603</v>
      </c>
      <c r="S733" s="39">
        <f t="shared" si="181"/>
        <v>5.7314100105759724</v>
      </c>
    </row>
    <row r="734" spans="6:19">
      <c r="F734" s="47">
        <v>8250</v>
      </c>
      <c r="G734" s="42">
        <f t="shared" si="169"/>
        <v>297.16541313835478</v>
      </c>
      <c r="H734" s="41">
        <f t="shared" si="170"/>
        <v>1.3929516232665327E-3</v>
      </c>
      <c r="I734" s="49">
        <f t="shared" si="171"/>
        <v>2.1310720911095413E-2</v>
      </c>
      <c r="J734" s="45">
        <f t="shared" si="172"/>
        <v>2.2703672534361945E-2</v>
      </c>
      <c r="K734" s="42">
        <f t="shared" si="173"/>
        <v>1317.4869348502809</v>
      </c>
      <c r="L734" s="42">
        <f t="shared" si="174"/>
        <v>1250.0475598072433</v>
      </c>
      <c r="M734" s="42">
        <f t="shared" si="175"/>
        <v>2567.5344946575242</v>
      </c>
      <c r="N734" s="42">
        <f t="shared" si="176"/>
        <v>1328.97878574223</v>
      </c>
      <c r="O734" s="42">
        <f t="shared" si="177"/>
        <v>1425.8610073237803</v>
      </c>
      <c r="P734" s="42">
        <f t="shared" si="178"/>
        <v>2754.8397930660103</v>
      </c>
      <c r="Q734" s="39">
        <f t="shared" si="179"/>
        <v>3.2279444484979987</v>
      </c>
      <c r="R734" s="39">
        <f t="shared" si="180"/>
        <v>2.500129005340491</v>
      </c>
      <c r="S734" s="39">
        <f t="shared" si="181"/>
        <v>5.7280734538384896</v>
      </c>
    </row>
    <row r="735" spans="6:19">
      <c r="F735" s="47">
        <v>8300</v>
      </c>
      <c r="G735" s="42">
        <f t="shared" si="169"/>
        <v>297.59064237541065</v>
      </c>
      <c r="H735" s="41">
        <f t="shared" si="170"/>
        <v>1.3946146502059602E-3</v>
      </c>
      <c r="I735" s="49">
        <f t="shared" si="171"/>
        <v>2.1149935823976444E-2</v>
      </c>
      <c r="J735" s="45">
        <f t="shared" si="172"/>
        <v>2.2544550474182405E-2</v>
      </c>
      <c r="K735" s="42">
        <f t="shared" si="173"/>
        <v>1319.7615047775892</v>
      </c>
      <c r="L735" s="42">
        <f t="shared" si="174"/>
        <v>1247.1912108996814</v>
      </c>
      <c r="M735" s="42">
        <f t="shared" si="175"/>
        <v>2566.9527156772706</v>
      </c>
      <c r="N735" s="42">
        <f t="shared" si="176"/>
        <v>1331.3368063742985</v>
      </c>
      <c r="O735" s="42">
        <f t="shared" si="177"/>
        <v>1422.7356782386862</v>
      </c>
      <c r="P735" s="42">
        <f t="shared" si="178"/>
        <v>2754.0724846129847</v>
      </c>
      <c r="Q735" s="39">
        <f t="shared" si="179"/>
        <v>3.2319553493900091</v>
      </c>
      <c r="R735" s="39">
        <f t="shared" si="180"/>
        <v>2.4927904744065352</v>
      </c>
      <c r="S735" s="39">
        <f t="shared" si="181"/>
        <v>5.7247458237965443</v>
      </c>
    </row>
    <row r="736" spans="6:19">
      <c r="F736" s="47">
        <v>8350</v>
      </c>
      <c r="G736" s="42">
        <f t="shared" si="169"/>
        <v>298.01391100733349</v>
      </c>
      <c r="H736" s="41">
        <f t="shared" si="170"/>
        <v>1.3962796059661605E-3</v>
      </c>
      <c r="I736" s="49">
        <f t="shared" si="171"/>
        <v>2.0990954350756201E-2</v>
      </c>
      <c r="J736" s="45">
        <f t="shared" si="172"/>
        <v>2.238723395672236E-2</v>
      </c>
      <c r="K736" s="42">
        <f t="shared" si="173"/>
        <v>1322.0288560525264</v>
      </c>
      <c r="L736" s="42">
        <f t="shared" si="174"/>
        <v>1244.338598901621</v>
      </c>
      <c r="M736" s="42">
        <f t="shared" si="175"/>
        <v>2566.3674549541474</v>
      </c>
      <c r="N736" s="42">
        <f t="shared" si="176"/>
        <v>1333.6877907623439</v>
      </c>
      <c r="O736" s="42">
        <f t="shared" si="177"/>
        <v>1419.6130677304354</v>
      </c>
      <c r="P736" s="42">
        <f t="shared" si="178"/>
        <v>2753.3008584927793</v>
      </c>
      <c r="Q736" s="39">
        <f t="shared" si="179"/>
        <v>3.2359508005423123</v>
      </c>
      <c r="R736" s="39">
        <f t="shared" si="180"/>
        <v>2.4854761591058177</v>
      </c>
      <c r="S736" s="39">
        <f t="shared" si="181"/>
        <v>5.72142695964813</v>
      </c>
    </row>
    <row r="737" spans="6:19">
      <c r="F737" s="47">
        <v>8400</v>
      </c>
      <c r="G737" s="42">
        <f t="shared" si="169"/>
        <v>298.43523937726422</v>
      </c>
      <c r="H737" s="41">
        <f t="shared" si="170"/>
        <v>1.3979465392803861E-3</v>
      </c>
      <c r="I737" s="49">
        <f t="shared" si="171"/>
        <v>2.0833744693815687E-2</v>
      </c>
      <c r="J737" s="45">
        <f t="shared" si="172"/>
        <v>2.2231691233096072E-2</v>
      </c>
      <c r="K737" s="42">
        <f t="shared" si="173"/>
        <v>1324.2890808143272</v>
      </c>
      <c r="L737" s="42">
        <f t="shared" si="174"/>
        <v>1241.4896404065064</v>
      </c>
      <c r="M737" s="42">
        <f t="shared" si="175"/>
        <v>2565.7787212208336</v>
      </c>
      <c r="N737" s="42">
        <f t="shared" si="176"/>
        <v>1336.0318317442825</v>
      </c>
      <c r="O737" s="42">
        <f t="shared" si="177"/>
        <v>1416.4930958345585</v>
      </c>
      <c r="P737" s="42">
        <f t="shared" si="178"/>
        <v>2752.524927578841</v>
      </c>
      <c r="Q737" s="39">
        <f t="shared" si="179"/>
        <v>3.2399310007948063</v>
      </c>
      <c r="R737" s="39">
        <f t="shared" si="180"/>
        <v>2.4781857022070444</v>
      </c>
      <c r="S737" s="39">
        <f t="shared" si="181"/>
        <v>5.7181167030018507</v>
      </c>
    </row>
    <row r="738" spans="6:19">
      <c r="F738" s="47">
        <v>8450</v>
      </c>
      <c r="G738" s="42">
        <f t="shared" si="169"/>
        <v>298.85464749065829</v>
      </c>
      <c r="H738" s="41">
        <f t="shared" si="170"/>
        <v>1.3996154987407769E-3</v>
      </c>
      <c r="I738" s="49">
        <f t="shared" si="171"/>
        <v>2.0678275792830752E-2</v>
      </c>
      <c r="J738" s="45">
        <f t="shared" si="172"/>
        <v>2.207789129157153E-2</v>
      </c>
      <c r="K738" s="42">
        <f t="shared" si="173"/>
        <v>1326.5422698122386</v>
      </c>
      <c r="L738" s="42">
        <f t="shared" si="174"/>
        <v>1238.6442529734829</v>
      </c>
      <c r="M738" s="42">
        <f t="shared" si="175"/>
        <v>2565.1865227857215</v>
      </c>
      <c r="N738" s="42">
        <f t="shared" si="176"/>
        <v>1338.3690207765981</v>
      </c>
      <c r="O738" s="42">
        <f t="shared" si="177"/>
        <v>1413.375683422903</v>
      </c>
      <c r="P738" s="42">
        <f t="shared" si="178"/>
        <v>2751.744704199501</v>
      </c>
      <c r="Q738" s="39">
        <f t="shared" si="179"/>
        <v>3.2438961458306466</v>
      </c>
      <c r="R738" s="39">
        <f t="shared" si="180"/>
        <v>2.4709187519816931</v>
      </c>
      <c r="S738" s="39">
        <f t="shared" si="181"/>
        <v>5.7148148978123396</v>
      </c>
    </row>
    <row r="739" spans="6:19">
      <c r="F739" s="47">
        <v>8500</v>
      </c>
      <c r="G739" s="42">
        <f t="shared" si="169"/>
        <v>299.27215502281661</v>
      </c>
      <c r="H739" s="41">
        <f t="shared" si="170"/>
        <v>1.4012865328078892E-3</v>
      </c>
      <c r="I739" s="49">
        <f t="shared" si="171"/>
        <v>2.0524517303342964E-2</v>
      </c>
      <c r="J739" s="45">
        <f t="shared" si="172"/>
        <v>2.1925803836150854E-2</v>
      </c>
      <c r="K739" s="42">
        <f t="shared" si="173"/>
        <v>1328.7885124376521</v>
      </c>
      <c r="L739" s="42">
        <f t="shared" si="174"/>
        <v>1235.8023551006631</v>
      </c>
      <c r="M739" s="42">
        <f t="shared" si="175"/>
        <v>2564.5908675383153</v>
      </c>
      <c r="N739" s="42">
        <f t="shared" si="176"/>
        <v>1340.6994479665191</v>
      </c>
      <c r="O739" s="42">
        <f t="shared" si="177"/>
        <v>1410.2607521790783</v>
      </c>
      <c r="P739" s="42">
        <f t="shared" si="178"/>
        <v>2750.9602001455974</v>
      </c>
      <c r="Q739" s="39">
        <f t="shared" si="179"/>
        <v>3.2478464282501984</v>
      </c>
      <c r="R739" s="39">
        <f t="shared" si="180"/>
        <v>2.4636749620667273</v>
      </c>
      <c r="S739" s="39">
        <f t="shared" si="181"/>
        <v>5.7115213903169257</v>
      </c>
    </row>
    <row r="740" spans="6:19">
      <c r="F740" s="47">
        <v>8550</v>
      </c>
      <c r="G740" s="42">
        <f t="shared" si="169"/>
        <v>299.68778132622163</v>
      </c>
      <c r="H740" s="41">
        <f t="shared" si="170"/>
        <v>1.4029596898202422E-3</v>
      </c>
      <c r="I740" s="49">
        <f t="shared" si="171"/>
        <v>2.0372439576073317E-2</v>
      </c>
      <c r="J740" s="45">
        <f t="shared" si="172"/>
        <v>2.1775399265893558E-2</v>
      </c>
      <c r="K740" s="42">
        <f t="shared" si="173"/>
        <v>1331.0278967554596</v>
      </c>
      <c r="L740" s="42">
        <f t="shared" si="174"/>
        <v>1232.9638661989097</v>
      </c>
      <c r="M740" s="42">
        <f t="shared" si="175"/>
        <v>2563.9917629543693</v>
      </c>
      <c r="N740" s="42">
        <f t="shared" si="176"/>
        <v>1343.0232021034226</v>
      </c>
      <c r="O740" s="42">
        <f t="shared" si="177"/>
        <v>1407.1482245743368</v>
      </c>
      <c r="P740" s="42">
        <f t="shared" si="178"/>
        <v>2750.1714266777594</v>
      </c>
      <c r="Q740" s="39">
        <f t="shared" si="179"/>
        <v>3.2517820376430917</v>
      </c>
      <c r="R740" s="39">
        <f t="shared" si="180"/>
        <v>2.4564539913308705</v>
      </c>
      <c r="S740" s="39">
        <f t="shared" si="181"/>
        <v>5.7082360289739622</v>
      </c>
    </row>
    <row r="741" spans="6:19">
      <c r="F741" s="47">
        <v>8600</v>
      </c>
      <c r="G741" s="42">
        <f t="shared" si="169"/>
        <v>300.10154543767226</v>
      </c>
      <c r="H741" s="41">
        <f t="shared" si="170"/>
        <v>1.4046350180038428E-3</v>
      </c>
      <c r="I741" s="49">
        <f t="shared" si="171"/>
        <v>2.0222013636946531E-2</v>
      </c>
      <c r="J741" s="45">
        <f t="shared" si="172"/>
        <v>2.1626648654950374E-2</v>
      </c>
      <c r="K741" s="42">
        <f t="shared" si="173"/>
        <v>1333.2605095346064</v>
      </c>
      <c r="L741" s="42">
        <f t="shared" si="174"/>
        <v>1230.1287065661161</v>
      </c>
      <c r="M741" s="42">
        <f t="shared" si="175"/>
        <v>2563.3892161007225</v>
      </c>
      <c r="N741" s="42">
        <f t="shared" si="176"/>
        <v>1345.3403706894394</v>
      </c>
      <c r="O741" s="42">
        <f t="shared" si="177"/>
        <v>1404.0380238438563</v>
      </c>
      <c r="P741" s="42">
        <f t="shared" si="178"/>
        <v>2749.3783945332957</v>
      </c>
      <c r="Q741" s="39">
        <f t="shared" si="179"/>
        <v>3.2557031606583626</v>
      </c>
      <c r="R741" s="39">
        <f t="shared" si="180"/>
        <v>2.4492555037443013</v>
      </c>
      <c r="S741" s="39">
        <f t="shared" si="181"/>
        <v>5.704958664402664</v>
      </c>
    </row>
    <row r="742" spans="6:19">
      <c r="F742" s="47">
        <v>8650</v>
      </c>
      <c r="G742" s="42">
        <f t="shared" si="169"/>
        <v>300.51346608521135</v>
      </c>
      <c r="H742" s="41">
        <f t="shared" si="170"/>
        <v>1.4063125654816442E-3</v>
      </c>
      <c r="I742" s="49">
        <f t="shared" si="171"/>
        <v>2.0073211167795951E-2</v>
      </c>
      <c r="J742" s="45">
        <f t="shared" si="172"/>
        <v>2.1479523733277595E-2</v>
      </c>
      <c r="K742" s="42">
        <f t="shared" si="173"/>
        <v>1335.4864362777937</v>
      </c>
      <c r="L742" s="42">
        <f t="shared" si="174"/>
        <v>1227.29679736197</v>
      </c>
      <c r="M742" s="42">
        <f t="shared" si="175"/>
        <v>2562.7832336397637</v>
      </c>
      <c r="N742" s="42">
        <f t="shared" si="176"/>
        <v>1347.6510399692099</v>
      </c>
      <c r="O742" s="42">
        <f t="shared" si="177"/>
        <v>1400.9300739634052</v>
      </c>
      <c r="P742" s="42">
        <f t="shared" si="178"/>
        <v>2748.5811139326152</v>
      </c>
      <c r="Q742" s="39">
        <f t="shared" si="179"/>
        <v>3.2596099810726105</v>
      </c>
      <c r="R742" s="39">
        <f t="shared" si="180"/>
        <v>2.4420791682516216</v>
      </c>
      <c r="S742" s="39">
        <f t="shared" si="181"/>
        <v>5.7016891493242321</v>
      </c>
    </row>
    <row r="743" spans="6:19">
      <c r="F743" s="47">
        <v>8700</v>
      </c>
      <c r="G743" s="42">
        <f t="shared" si="169"/>
        <v>300.92356169486459</v>
      </c>
      <c r="H743" s="41">
        <f t="shared" si="170"/>
        <v>1.4079923802830011E-3</v>
      </c>
      <c r="I743" s="49">
        <f t="shared" si="171"/>
        <v>1.9926004487723435E-2</v>
      </c>
      <c r="J743" s="45">
        <f t="shared" si="172"/>
        <v>2.1333996868006435E-2</v>
      </c>
      <c r="K743" s="42">
        <f t="shared" si="173"/>
        <v>1337.7057612504291</v>
      </c>
      <c r="L743" s="42">
        <f t="shared" si="174"/>
        <v>1224.4680605831772</v>
      </c>
      <c r="M743" s="42">
        <f t="shared" si="175"/>
        <v>2562.1738218336063</v>
      </c>
      <c r="N743" s="42">
        <f t="shared" si="176"/>
        <v>1349.955294958891</v>
      </c>
      <c r="O743" s="42">
        <f t="shared" si="177"/>
        <v>1397.8242996263712</v>
      </c>
      <c r="P743" s="42">
        <f t="shared" si="178"/>
        <v>2747.7795945852622</v>
      </c>
      <c r="Q743" s="39">
        <f t="shared" si="179"/>
        <v>3.263502679856364</v>
      </c>
      <c r="R743" s="39">
        <f t="shared" si="180"/>
        <v>2.4349246586479918</v>
      </c>
      <c r="S743" s="39">
        <f t="shared" si="181"/>
        <v>5.6984273385043558</v>
      </c>
    </row>
    <row r="744" spans="6:19">
      <c r="F744" s="47">
        <v>8750</v>
      </c>
      <c r="G744" s="42">
        <f t="shared" si="169"/>
        <v>301.33185039719046</v>
      </c>
      <c r="H744" s="41">
        <f t="shared" si="170"/>
        <v>1.4096745103531119E-3</v>
      </c>
      <c r="I744" s="49">
        <f t="shared" si="171"/>
        <v>1.9780366535087454E-2</v>
      </c>
      <c r="J744" s="45">
        <f t="shared" si="172"/>
        <v>2.1190041045440564E-2</v>
      </c>
      <c r="K744" s="42">
        <f t="shared" si="173"/>
        <v>1339.9185675088127</v>
      </c>
      <c r="L744" s="42">
        <f t="shared" si="174"/>
        <v>1221.6424190391169</v>
      </c>
      <c r="M744" s="42">
        <f t="shared" si="175"/>
        <v>2561.5609865479296</v>
      </c>
      <c r="N744" s="42">
        <f t="shared" si="176"/>
        <v>1352.2532194744024</v>
      </c>
      <c r="O744" s="42">
        <f t="shared" si="177"/>
        <v>1394.7206262211319</v>
      </c>
      <c r="P744" s="42">
        <f t="shared" si="178"/>
        <v>2746.9738456955342</v>
      </c>
      <c r="Q744" s="39">
        <f t="shared" si="179"/>
        <v>3.2673814352386543</v>
      </c>
      <c r="R744" s="39">
        <f t="shared" si="180"/>
        <v>2.4277916534583026</v>
      </c>
      <c r="S744" s="39">
        <f t="shared" si="181"/>
        <v>5.6951730886969569</v>
      </c>
    </row>
    <row r="745" spans="6:19">
      <c r="F745" s="47">
        <v>8800</v>
      </c>
      <c r="G745" s="42">
        <f t="shared" si="169"/>
        <v>301.73835003365832</v>
      </c>
      <c r="H745" s="41">
        <f t="shared" si="170"/>
        <v>1.4113590035624943E-3</v>
      </c>
      <c r="I745" s="49">
        <f t="shared" si="171"/>
        <v>1.9636270850096494E-2</v>
      </c>
      <c r="J745" s="45">
        <f t="shared" si="172"/>
        <v>2.1047629853658989E-2</v>
      </c>
      <c r="K745" s="42">
        <f t="shared" si="173"/>
        <v>1342.1249369276611</v>
      </c>
      <c r="L745" s="42">
        <f t="shared" si="174"/>
        <v>1218.8197963279181</v>
      </c>
      <c r="M745" s="42">
        <f t="shared" si="175"/>
        <v>2560.9447332555792</v>
      </c>
      <c r="N745" s="42">
        <f t="shared" si="176"/>
        <v>1354.5448961590112</v>
      </c>
      <c r="O745" s="42">
        <f t="shared" si="177"/>
        <v>1391.6189798087669</v>
      </c>
      <c r="P745" s="42">
        <f t="shared" si="178"/>
        <v>2746.163875967778</v>
      </c>
      <c r="Q745" s="39">
        <f t="shared" si="179"/>
        <v>3.2712464227699689</v>
      </c>
      <c r="R745" s="39">
        <f t="shared" si="180"/>
        <v>2.4206798358193131</v>
      </c>
      <c r="S745" s="39">
        <f t="shared" si="181"/>
        <v>5.691926258589282</v>
      </c>
    </row>
    <row r="746" spans="6:19">
      <c r="F746" s="47">
        <v>8850</v>
      </c>
      <c r="G746" s="42">
        <f t="shared" si="169"/>
        <v>302.14307816285009</v>
      </c>
      <c r="H746" s="41">
        <f t="shared" si="170"/>
        <v>1.413045907716493E-3</v>
      </c>
      <c r="I746" s="49">
        <f t="shared" si="171"/>
        <v>1.94936915579823E-2</v>
      </c>
      <c r="J746" s="45">
        <f t="shared" si="172"/>
        <v>2.0906737465698794E-2</v>
      </c>
      <c r="K746" s="42">
        <f t="shared" si="173"/>
        <v>1344.3249502269136</v>
      </c>
      <c r="L746" s="42">
        <f t="shared" si="174"/>
        <v>1216.0001168129343</v>
      </c>
      <c r="M746" s="42">
        <f t="shared" si="175"/>
        <v>2560.3250670398479</v>
      </c>
      <c r="N746" s="42">
        <f t="shared" si="176"/>
        <v>1356.8304065102045</v>
      </c>
      <c r="O746" s="42">
        <f t="shared" si="177"/>
        <v>1388.5192871010784</v>
      </c>
      <c r="P746" s="42">
        <f t="shared" si="178"/>
        <v>2745.3496936112829</v>
      </c>
      <c r="Q746" s="39">
        <f t="shared" si="179"/>
        <v>3.2750978153835435</v>
      </c>
      <c r="R746" s="39">
        <f t="shared" si="180"/>
        <v>2.4135888933645981</v>
      </c>
      <c r="S746" s="39">
        <f t="shared" si="181"/>
        <v>5.6886867087481416</v>
      </c>
    </row>
    <row r="747" spans="6:19">
      <c r="F747" s="47">
        <v>8900</v>
      </c>
      <c r="G747" s="42">
        <f t="shared" si="169"/>
        <v>302.5460520664908</v>
      </c>
      <c r="H747" s="41">
        <f t="shared" si="170"/>
        <v>1.4147352705647875E-3</v>
      </c>
      <c r="I747" s="49">
        <f t="shared" si="171"/>
        <v>1.9352603352730459E-2</v>
      </c>
      <c r="J747" s="45">
        <f t="shared" si="172"/>
        <v>2.0767338623295245E-2</v>
      </c>
      <c r="K747" s="42">
        <f t="shared" si="173"/>
        <v>1346.5186869978731</v>
      </c>
      <c r="L747" s="42">
        <f t="shared" si="174"/>
        <v>1213.1833055995955</v>
      </c>
      <c r="M747" s="42">
        <f t="shared" si="175"/>
        <v>2559.7019925974687</v>
      </c>
      <c r="N747" s="42">
        <f t="shared" si="176"/>
        <v>1359.1098309058996</v>
      </c>
      <c r="O747" s="42">
        <f t="shared" si="177"/>
        <v>1385.4214754388966</v>
      </c>
      <c r="P747" s="42">
        <f t="shared" si="178"/>
        <v>2744.5313063447961</v>
      </c>
      <c r="Q747" s="39">
        <f t="shared" si="179"/>
        <v>3.2789357834550588</v>
      </c>
      <c r="R747" s="39">
        <f t="shared" si="180"/>
        <v>2.4065185181122075</v>
      </c>
      <c r="S747" s="39">
        <f t="shared" si="181"/>
        <v>5.6854543015672663</v>
      </c>
    </row>
    <row r="748" spans="6:19">
      <c r="F748" s="47">
        <v>8950</v>
      </c>
      <c r="G748" s="42">
        <f t="shared" si="169"/>
        <v>302.94728875532189</v>
      </c>
      <c r="H748" s="41">
        <f t="shared" si="170"/>
        <v>1.4164271398109942E-3</v>
      </c>
      <c r="I748" s="49">
        <f t="shared" si="171"/>
        <v>1.9212981481348222E-2</v>
      </c>
      <c r="J748" s="45">
        <f t="shared" si="172"/>
        <v>2.0629408621159216E-2</v>
      </c>
      <c r="K748" s="42">
        <f t="shared" si="173"/>
        <v>1348.7062257287291</v>
      </c>
      <c r="L748" s="42">
        <f t="shared" si="174"/>
        <v>1210.3692885126377</v>
      </c>
      <c r="M748" s="42">
        <f t="shared" si="175"/>
        <v>2559.0755142413668</v>
      </c>
      <c r="N748" s="42">
        <f t="shared" si="176"/>
        <v>1361.3832486300375</v>
      </c>
      <c r="O748" s="42">
        <f t="shared" si="177"/>
        <v>1382.3254727707044</v>
      </c>
      <c r="P748" s="42">
        <f t="shared" si="178"/>
        <v>2743.708721400742</v>
      </c>
      <c r="Q748" s="39">
        <f t="shared" si="179"/>
        <v>3.2827604948608613</v>
      </c>
      <c r="R748" s="39">
        <f t="shared" si="180"/>
        <v>2.399468406355008</v>
      </c>
      <c r="S748" s="39">
        <f t="shared" si="181"/>
        <v>5.6822289012158693</v>
      </c>
    </row>
    <row r="749" spans="6:19">
      <c r="F749" s="47">
        <v>9000</v>
      </c>
      <c r="G749" s="42">
        <f t="shared" si="169"/>
        <v>303.34680497481475</v>
      </c>
      <c r="H749" s="41">
        <f t="shared" si="170"/>
        <v>1.418121563122303E-3</v>
      </c>
      <c r="I749" s="49">
        <f t="shared" si="171"/>
        <v>1.9074801728647443E-2</v>
      </c>
      <c r="J749" s="45">
        <f t="shared" si="172"/>
        <v>2.0492923291769747E-2</v>
      </c>
      <c r="K749" s="42">
        <f t="shared" si="173"/>
        <v>1350.8876438294596</v>
      </c>
      <c r="L749" s="42">
        <f t="shared" si="174"/>
        <v>1207.5579920736673</v>
      </c>
      <c r="M749" s="42">
        <f t="shared" si="175"/>
        <v>2558.4456359031269</v>
      </c>
      <c r="N749" s="42">
        <f t="shared" si="176"/>
        <v>1363.6507378975602</v>
      </c>
      <c r="O749" s="42">
        <f t="shared" si="177"/>
        <v>1379.2312076314947</v>
      </c>
      <c r="P749" s="42">
        <f t="shared" si="178"/>
        <v>2742.881945529055</v>
      </c>
      <c r="Q749" s="39">
        <f t="shared" si="179"/>
        <v>3.2865721150347107</v>
      </c>
      <c r="R749" s="39">
        <f t="shared" si="180"/>
        <v>2.3924382585535082</v>
      </c>
      <c r="S749" s="39">
        <f t="shared" si="181"/>
        <v>5.6790103735882189</v>
      </c>
    </row>
    <row r="750" spans="6:19">
      <c r="F750" s="47">
        <v>9050</v>
      </c>
      <c r="G750" s="42">
        <f t="shared" si="169"/>
        <v>303.74461721073158</v>
      </c>
      <c r="H750" s="41">
        <f t="shared" si="170"/>
        <v>1.419818588139199E-3</v>
      </c>
      <c r="I750" s="49">
        <f t="shared" si="171"/>
        <v>1.8938040402523577E-2</v>
      </c>
      <c r="J750" s="45">
        <f t="shared" si="172"/>
        <v>2.0357858990662777E-2</v>
      </c>
      <c r="K750" s="42">
        <f t="shared" si="173"/>
        <v>1353.0630176561306</v>
      </c>
      <c r="L750" s="42">
        <f t="shared" si="174"/>
        <v>1204.7493434790692</v>
      </c>
      <c r="M750" s="42">
        <f t="shared" si="175"/>
        <v>2557.8123611351998</v>
      </c>
      <c r="N750" s="42">
        <f t="shared" si="176"/>
        <v>1365.91237587879</v>
      </c>
      <c r="O750" s="42">
        <f t="shared" si="177"/>
        <v>1376.1386091219078</v>
      </c>
      <c r="P750" s="42">
        <f t="shared" si="178"/>
        <v>2742.0509850006979</v>
      </c>
      <c r="Q750" s="39">
        <f t="shared" si="179"/>
        <v>3.2903708070231015</v>
      </c>
      <c r="R750" s="39">
        <f t="shared" si="180"/>
        <v>2.3854277792311618</v>
      </c>
      <c r="S750" s="39">
        <f t="shared" si="181"/>
        <v>5.6757985862542633</v>
      </c>
    </row>
    <row r="751" spans="6:19">
      <c r="F751" s="47">
        <v>9100</v>
      </c>
      <c r="G751" s="42">
        <f t="shared" si="169"/>
        <v>304.14074169454682</v>
      </c>
      <c r="H751" s="41">
        <f t="shared" si="170"/>
        <v>1.4215182624852962E-3</v>
      </c>
      <c r="I751" s="49">
        <f t="shared" si="171"/>
        <v>1.8802674319713105E-2</v>
      </c>
      <c r="J751" s="45">
        <f t="shared" si="172"/>
        <v>2.0224192582198403E-2</v>
      </c>
      <c r="K751" s="42">
        <f t="shared" si="173"/>
        <v>1355.2324225346915</v>
      </c>
      <c r="L751" s="42">
        <f t="shared" si="174"/>
        <v>1201.9432705782251</v>
      </c>
      <c r="M751" s="42">
        <f t="shared" si="175"/>
        <v>2557.1756931129166</v>
      </c>
      <c r="N751" s="42">
        <f t="shared" si="176"/>
        <v>1368.1682387233079</v>
      </c>
      <c r="O751" s="42">
        <f t="shared" si="177"/>
        <v>1373.0476068876139</v>
      </c>
      <c r="P751" s="42">
        <f t="shared" si="178"/>
        <v>2741.2158456109219</v>
      </c>
      <c r="Q751" s="39">
        <f t="shared" si="179"/>
        <v>3.2941567315393385</v>
      </c>
      <c r="R751" s="39">
        <f t="shared" si="180"/>
        <v>2.3784366768720338</v>
      </c>
      <c r="S751" s="39">
        <f t="shared" si="181"/>
        <v>5.6725934084113723</v>
      </c>
    </row>
    <row r="752" spans="6:19">
      <c r="F752" s="47">
        <v>9150</v>
      </c>
      <c r="G752" s="42">
        <f t="shared" si="169"/>
        <v>304.53519440870787</v>
      </c>
      <c r="H752" s="41">
        <f t="shared" si="170"/>
        <v>1.4232206337772043E-3</v>
      </c>
      <c r="I752" s="49">
        <f t="shared" si="171"/>
        <v>1.8668680792007088E-2</v>
      </c>
      <c r="J752" s="45">
        <f t="shared" si="172"/>
        <v>2.0091901425784292E-2</v>
      </c>
      <c r="K752" s="42">
        <f t="shared" si="173"/>
        <v>1357.3959327840976</v>
      </c>
      <c r="L752" s="42">
        <f t="shared" si="174"/>
        <v>1199.1397018520543</v>
      </c>
      <c r="M752" s="42">
        <f t="shared" si="175"/>
        <v>2556.5356346361518</v>
      </c>
      <c r="N752" s="42">
        <f t="shared" si="176"/>
        <v>1370.4184015831588</v>
      </c>
      <c r="O752" s="42">
        <f t="shared" si="177"/>
        <v>1369.9581310989192</v>
      </c>
      <c r="P752" s="42">
        <f t="shared" si="178"/>
        <v>2740.3765326820781</v>
      </c>
      <c r="Q752" s="39">
        <f t="shared" si="179"/>
        <v>3.2979300470160871</v>
      </c>
      <c r="R752" s="39">
        <f t="shared" si="180"/>
        <v>2.3714646638207233</v>
      </c>
      <c r="S752" s="39">
        <f t="shared" si="181"/>
        <v>5.6693947108368103</v>
      </c>
    </row>
    <row r="753" spans="6:19">
      <c r="F753" s="47">
        <v>9200</v>
      </c>
      <c r="G753" s="42">
        <f t="shared" si="169"/>
        <v>304.92799109178543</v>
      </c>
      <c r="H753" s="41">
        <f t="shared" si="170"/>
        <v>1.4249257496346188E-3</v>
      </c>
      <c r="I753" s="49">
        <f t="shared" si="171"/>
        <v>1.8536037612911224E-2</v>
      </c>
      <c r="J753" s="45">
        <f t="shared" si="172"/>
        <v>1.9960963362545842E-2</v>
      </c>
      <c r="K753" s="42">
        <f t="shared" si="173"/>
        <v>1359.5536217390843</v>
      </c>
      <c r="L753" s="42">
        <f t="shared" si="174"/>
        <v>1196.3385663918209</v>
      </c>
      <c r="M753" s="42">
        <f t="shared" si="175"/>
        <v>2555.8921881309052</v>
      </c>
      <c r="N753" s="42">
        <f t="shared" si="176"/>
        <v>1372.6629386357226</v>
      </c>
      <c r="O753" s="42">
        <f t="shared" si="177"/>
        <v>1366.8701124306044</v>
      </c>
      <c r="P753" s="42">
        <f t="shared" si="178"/>
        <v>2739.5330510663271</v>
      </c>
      <c r="Q753" s="39">
        <f t="shared" si="179"/>
        <v>3.3016909096569775</v>
      </c>
      <c r="R753" s="39">
        <f t="shared" si="180"/>
        <v>2.364511456184522</v>
      </c>
      <c r="S753" s="39">
        <f t="shared" si="181"/>
        <v>5.6662023658414995</v>
      </c>
    </row>
    <row r="754" spans="6:19">
      <c r="F754" s="47">
        <v>9250</v>
      </c>
      <c r="G754" s="42">
        <f t="shared" si="169"/>
        <v>305.31914724346416</v>
      </c>
      <c r="H754" s="41">
        <f t="shared" si="170"/>
        <v>1.4266336576904219E-3</v>
      </c>
      <c r="I754" s="49">
        <f t="shared" si="171"/>
        <v>1.8404723044727078E-2</v>
      </c>
      <c r="J754" s="45">
        <f t="shared" si="172"/>
        <v>1.9831356702417501E-2</v>
      </c>
      <c r="K754" s="42">
        <f t="shared" si="173"/>
        <v>1361.705561772282</v>
      </c>
      <c r="L754" s="42">
        <f t="shared" si="174"/>
        <v>1193.5397938782451</v>
      </c>
      <c r="M754" s="42">
        <f t="shared" si="175"/>
        <v>2555.245355650527</v>
      </c>
      <c r="N754" s="42">
        <f t="shared" si="176"/>
        <v>1374.9019231059183</v>
      </c>
      <c r="O754" s="42">
        <f t="shared" si="177"/>
        <v>1363.7834820419703</v>
      </c>
      <c r="P754" s="42">
        <f t="shared" si="178"/>
        <v>2738.6854051478886</v>
      </c>
      <c r="Q754" s="39">
        <f t="shared" si="179"/>
        <v>3.305439473486727</v>
      </c>
      <c r="R754" s="39">
        <f t="shared" si="180"/>
        <v>2.3575767737376632</v>
      </c>
      <c r="S754" s="39">
        <f t="shared" si="181"/>
        <v>5.6630162472243901</v>
      </c>
    </row>
    <row r="755" spans="6:19">
      <c r="F755" s="47">
        <v>9300</v>
      </c>
      <c r="G755" s="42">
        <f t="shared" si="169"/>
        <v>305.70867812942652</v>
      </c>
      <c r="H755" s="41">
        <f t="shared" si="170"/>
        <v>1.4283444056010367E-3</v>
      </c>
      <c r="I755" s="49">
        <f t="shared" si="171"/>
        <v>1.8274715806046646E-2</v>
      </c>
      <c r="J755" s="45">
        <f t="shared" si="172"/>
        <v>1.9703060211647683E-2</v>
      </c>
      <c r="K755" s="42">
        <f t="shared" si="173"/>
        <v>1363.8518243159754</v>
      </c>
      <c r="L755" s="42">
        <f t="shared" si="174"/>
        <v>1190.7433145608559</v>
      </c>
      <c r="M755" s="42">
        <f t="shared" si="175"/>
        <v>2554.5951388768312</v>
      </c>
      <c r="N755" s="42">
        <f t="shared" si="176"/>
        <v>1377.1354272880651</v>
      </c>
      <c r="O755" s="42">
        <f t="shared" si="177"/>
        <v>1360.6981715570894</v>
      </c>
      <c r="P755" s="42">
        <f t="shared" si="178"/>
        <v>2737.8335988451545</v>
      </c>
      <c r="Q755" s="39">
        <f t="shared" si="179"/>
        <v>3.3091758904003257</v>
      </c>
      <c r="R755" s="39">
        <f t="shared" si="180"/>
        <v>2.3506603398276553</v>
      </c>
      <c r="S755" s="39">
        <f t="shared" si="181"/>
        <v>5.659836230227981</v>
      </c>
    </row>
    <row r="756" spans="6:19">
      <c r="F756" s="47">
        <v>9350</v>
      </c>
      <c r="G756" s="42">
        <f t="shared" si="169"/>
        <v>306.09659878607647</v>
      </c>
      <c r="H756" s="41">
        <f t="shared" si="170"/>
        <v>1.4300580410567347E-3</v>
      </c>
      <c r="I756" s="49">
        <f t="shared" si="171"/>
        <v>1.8145995059636103E-2</v>
      </c>
      <c r="J756" s="45">
        <f t="shared" si="172"/>
        <v>1.9576053100692839E-2</v>
      </c>
      <c r="K756" s="42">
        <f t="shared" si="173"/>
        <v>1365.9924798831987</v>
      </c>
      <c r="L756" s="42">
        <f t="shared" si="174"/>
        <v>1187.9490592376367</v>
      </c>
      <c r="M756" s="42">
        <f t="shared" si="175"/>
        <v>2553.9415391208354</v>
      </c>
      <c r="N756" s="42">
        <f t="shared" si="176"/>
        <v>1379.3635225670794</v>
      </c>
      <c r="O756" s="42">
        <f t="shared" si="177"/>
        <v>1357.614113045234</v>
      </c>
      <c r="P756" s="42">
        <f t="shared" si="178"/>
        <v>2736.9776356123134</v>
      </c>
      <c r="Q756" s="39">
        <f t="shared" si="179"/>
        <v>3.312900310210753</v>
      </c>
      <c r="R756" s="39">
        <f t="shared" si="180"/>
        <v>2.3437618812835437</v>
      </c>
      <c r="S756" s="39">
        <f t="shared" si="181"/>
        <v>5.6566621914942967</v>
      </c>
    </row>
    <row r="757" spans="6:19">
      <c r="F757" s="47">
        <v>9400</v>
      </c>
      <c r="G757" s="42">
        <f t="shared" si="169"/>
        <v>306.48292402519837</v>
      </c>
      <c r="H757" s="41">
        <f t="shared" si="170"/>
        <v>1.4317746117924117E-3</v>
      </c>
      <c r="I757" s="49">
        <f t="shared" si="171"/>
        <v>1.8018540400708095E-2</v>
      </c>
      <c r="J757" s="45">
        <f t="shared" si="172"/>
        <v>1.9450315012500507E-2</v>
      </c>
      <c r="K757" s="42">
        <f t="shared" si="173"/>
        <v>1368.127598088714</v>
      </c>
      <c r="L757" s="42">
        <f t="shared" si="174"/>
        <v>1185.156959234871</v>
      </c>
      <c r="M757" s="42">
        <f t="shared" si="175"/>
        <v>2553.284557323585</v>
      </c>
      <c r="N757" s="42">
        <f t="shared" si="176"/>
        <v>1381.5862794395628</v>
      </c>
      <c r="O757" s="42">
        <f t="shared" si="177"/>
        <v>1354.5312390015267</v>
      </c>
      <c r="P757" s="42">
        <f t="shared" si="178"/>
        <v>2736.1175184410895</v>
      </c>
      <c r="Q757" s="39">
        <f t="shared" si="179"/>
        <v>3.3166128806961952</v>
      </c>
      <c r="R757" s="39">
        <f t="shared" si="180"/>
        <v>2.3368811283261843</v>
      </c>
      <c r="S757" s="39">
        <f t="shared" si="181"/>
        <v>5.6534940090223795</v>
      </c>
    </row>
    <row r="758" spans="6:19">
      <c r="F758" s="47">
        <v>9450</v>
      </c>
      <c r="G758" s="42">
        <f t="shared" si="169"/>
        <v>306.86766843843418</v>
      </c>
      <c r="H758" s="41">
        <f t="shared" si="170"/>
        <v>1.433494165598189E-3</v>
      </c>
      <c r="I758" s="49">
        <f t="shared" si="171"/>
        <v>1.7892331845550787E-2</v>
      </c>
      <c r="J758" s="45">
        <f t="shared" si="172"/>
        <v>1.9325826011148975E-2</v>
      </c>
      <c r="K758" s="42">
        <f t="shared" si="173"/>
        <v>1370.2572476691821</v>
      </c>
      <c r="L758" s="42">
        <f t="shared" si="174"/>
        <v>1182.3669463872529</v>
      </c>
      <c r="M758" s="42">
        <f t="shared" si="175"/>
        <v>2552.624194056435</v>
      </c>
      <c r="N758" s="42">
        <f t="shared" si="176"/>
        <v>1383.8037675340852</v>
      </c>
      <c r="O758" s="42">
        <f t="shared" si="177"/>
        <v>1351.4494823277078</v>
      </c>
      <c r="P758" s="42">
        <f t="shared" si="178"/>
        <v>2735.2532498617929</v>
      </c>
      <c r="Q758" s="39">
        <f t="shared" si="179"/>
        <v>3.3203137476455638</v>
      </c>
      <c r="R758" s="39">
        <f t="shared" si="180"/>
        <v>2.3300178144802519</v>
      </c>
      <c r="S758" s="39">
        <f t="shared" si="181"/>
        <v>5.6503315621258157</v>
      </c>
    </row>
    <row r="759" spans="6:19">
      <c r="F759" s="146">
        <v>9500</v>
      </c>
      <c r="G759" s="144">
        <f t="shared" si="169"/>
        <v>307.25084640169609</v>
      </c>
      <c r="H759" s="141">
        <f t="shared" si="170"/>
        <v>1.4352167503304777E-3</v>
      </c>
      <c r="I759" s="142">
        <f t="shared" si="171"/>
        <v>1.776734982051709E-2</v>
      </c>
      <c r="J759" s="143">
        <f t="shared" si="172"/>
        <v>1.9202566570847568E-2</v>
      </c>
      <c r="K759" s="144">
        <f t="shared" si="173"/>
        <v>1372.3814965032154</v>
      </c>
      <c r="L759" s="144">
        <f t="shared" si="174"/>
        <v>1179.5789530182249</v>
      </c>
      <c r="M759" s="144">
        <f t="shared" si="175"/>
        <v>2551.9604495214403</v>
      </c>
      <c r="N759" s="144">
        <f t="shared" si="176"/>
        <v>1386.0160556313551</v>
      </c>
      <c r="O759" s="144">
        <f t="shared" si="177"/>
        <v>1348.3687763131368</v>
      </c>
      <c r="P759" s="144">
        <f t="shared" si="178"/>
        <v>2734.3848319444919</v>
      </c>
      <c r="Q759" s="140">
        <f t="shared" si="179"/>
        <v>3.3240030549035273</v>
      </c>
      <c r="R759" s="140">
        <f t="shared" si="180"/>
        <v>2.3231716764881503</v>
      </c>
      <c r="S759" s="140">
        <f t="shared" si="181"/>
        <v>5.6471747313916776</v>
      </c>
    </row>
    <row r="760" spans="6:19">
      <c r="F760" s="47"/>
      <c r="G760" s="42"/>
      <c r="H760" s="41"/>
      <c r="I760" s="49"/>
      <c r="J760" s="45"/>
      <c r="K760" s="42"/>
      <c r="L760" s="42"/>
      <c r="M760" s="42"/>
      <c r="N760" s="42"/>
      <c r="O760" s="42"/>
      <c r="P760" s="42"/>
      <c r="Q760" s="39"/>
      <c r="R760" s="39"/>
      <c r="S760" s="39"/>
    </row>
    <row r="761" spans="6:19">
      <c r="F761" s="47"/>
      <c r="G761" s="42"/>
      <c r="H761" s="41"/>
      <c r="I761" s="49"/>
      <c r="J761" s="45"/>
      <c r="K761" s="42"/>
      <c r="L761" s="42"/>
      <c r="M761" s="42"/>
      <c r="N761" s="42"/>
      <c r="O761" s="42"/>
      <c r="P761" s="42"/>
      <c r="Q761" s="39"/>
      <c r="R761" s="39"/>
      <c r="S761" s="39"/>
    </row>
    <row r="762" spans="6:19" ht="15">
      <c r="F762" s="51"/>
      <c r="G762" s="52"/>
      <c r="H762" s="305" t="s">
        <v>252</v>
      </c>
      <c r="I762" s="306"/>
      <c r="J762" s="307"/>
      <c r="K762" s="305" t="s">
        <v>253</v>
      </c>
      <c r="L762" s="306"/>
      <c r="M762" s="307"/>
      <c r="N762" s="305" t="s">
        <v>254</v>
      </c>
      <c r="O762" s="306"/>
      <c r="P762" s="307"/>
      <c r="Q762" s="305" t="s">
        <v>259</v>
      </c>
      <c r="R762" s="306"/>
      <c r="S762" s="307"/>
    </row>
    <row r="763" spans="6:19" ht="53.5" thickBot="1">
      <c r="F763" s="50" t="s">
        <v>271</v>
      </c>
      <c r="G763" s="50" t="s">
        <v>270</v>
      </c>
      <c r="H763" s="54" t="s">
        <v>245</v>
      </c>
      <c r="I763" s="50" t="s">
        <v>267</v>
      </c>
      <c r="J763" s="53" t="s">
        <v>246</v>
      </c>
      <c r="K763" s="54" t="s">
        <v>248</v>
      </c>
      <c r="L763" s="50" t="s">
        <v>250</v>
      </c>
      <c r="M763" s="53" t="s">
        <v>249</v>
      </c>
      <c r="N763" s="54" t="s">
        <v>255</v>
      </c>
      <c r="O763" s="50" t="s">
        <v>256</v>
      </c>
      <c r="P763" s="53" t="s">
        <v>257</v>
      </c>
      <c r="Q763" s="54" t="s">
        <v>260</v>
      </c>
      <c r="R763" s="50" t="s">
        <v>261</v>
      </c>
      <c r="S763" s="53" t="s">
        <v>262</v>
      </c>
    </row>
    <row r="764" spans="6:19" ht="13" thickTop="1">
      <c r="F764" s="47">
        <v>9550</v>
      </c>
      <c r="G764" s="42">
        <f t="shared" si="169"/>
        <v>307.63247207944244</v>
      </c>
      <c r="H764" s="41">
        <f t="shared" si="170"/>
        <v>1.4369424139230548E-3</v>
      </c>
      <c r="I764" s="49">
        <f t="shared" si="171"/>
        <v>1.7643575151350285E-2</v>
      </c>
      <c r="J764" s="45">
        <f t="shared" si="172"/>
        <v>1.908051756527334E-2</v>
      </c>
      <c r="K764" s="42">
        <f t="shared" si="173"/>
        <v>1374.5004116308824</v>
      </c>
      <c r="L764" s="42">
        <f t="shared" si="174"/>
        <v>1176.7929119204955</v>
      </c>
      <c r="M764" s="42">
        <f t="shared" si="175"/>
        <v>2551.2933235513779</v>
      </c>
      <c r="N764" s="42">
        <f t="shared" si="176"/>
        <v>1388.2232116838475</v>
      </c>
      <c r="O764" s="42">
        <f t="shared" si="177"/>
        <v>1345.2890546158908</v>
      </c>
      <c r="P764" s="42">
        <f t="shared" si="178"/>
        <v>2733.5122662997383</v>
      </c>
      <c r="Q764" s="39">
        <f t="shared" si="179"/>
        <v>3.3276809444143205</v>
      </c>
      <c r="R764" s="39">
        <f t="shared" si="180"/>
        <v>2.3163424542255631</v>
      </c>
      <c r="S764" s="39">
        <f t="shared" si="181"/>
        <v>5.6440233986398836</v>
      </c>
    </row>
    <row r="765" spans="6:19">
      <c r="F765" s="47">
        <v>9600</v>
      </c>
      <c r="G765" s="42">
        <f t="shared" si="169"/>
        <v>308.01255942885757</v>
      </c>
      <c r="H765" s="41">
        <f t="shared" si="170"/>
        <v>1.4386712043984572E-3</v>
      </c>
      <c r="I765" s="49">
        <f t="shared" si="171"/>
        <v>1.7520989052839234E-2</v>
      </c>
      <c r="J765" s="45">
        <f t="shared" si="172"/>
        <v>1.8959660257237693E-2</v>
      </c>
      <c r="K765" s="42">
        <f t="shared" si="173"/>
        <v>1376.6140592728987</v>
      </c>
      <c r="L765" s="42">
        <f t="shared" si="174"/>
        <v>1174.008756336804</v>
      </c>
      <c r="M765" s="42">
        <f t="shared" si="175"/>
        <v>2550.6228156097027</v>
      </c>
      <c r="N765" s="42">
        <f t="shared" si="176"/>
        <v>1390.4253028351241</v>
      </c>
      <c r="O765" s="42">
        <f t="shared" si="177"/>
        <v>1342.2102512440606</v>
      </c>
      <c r="P765" s="42">
        <f t="shared" si="178"/>
        <v>2732.6355540791847</v>
      </c>
      <c r="Q765" s="39">
        <f t="shared" si="179"/>
        <v>3.3313475562647357</v>
      </c>
      <c r="R765" s="39">
        <f t="shared" si="180"/>
        <v>2.3095298906187445</v>
      </c>
      <c r="S765" s="39">
        <f t="shared" si="181"/>
        <v>5.6408774468834801</v>
      </c>
    </row>
    <row r="766" spans="6:19">
      <c r="F766" s="47">
        <v>9650</v>
      </c>
      <c r="G766" s="42">
        <f t="shared" si="169"/>
        <v>308.39112220391564</v>
      </c>
      <c r="H766" s="41">
        <f t="shared" si="170"/>
        <v>1.4404031698794745E-3</v>
      </c>
      <c r="I766" s="49">
        <f t="shared" si="171"/>
        <v>1.7399573118788023E-2</v>
      </c>
      <c r="J766" s="45">
        <f t="shared" si="172"/>
        <v>1.8839976288667497E-2</v>
      </c>
      <c r="K766" s="42">
        <f t="shared" si="173"/>
        <v>1378.7225048493781</v>
      </c>
      <c r="L766" s="42">
        <f t="shared" si="174"/>
        <v>1171.2264199408598</v>
      </c>
      <c r="M766" s="42">
        <f t="shared" si="175"/>
        <v>2549.9489247902379</v>
      </c>
      <c r="N766" s="42">
        <f t="shared" si="176"/>
        <v>1392.6223954387151</v>
      </c>
      <c r="O766" s="42">
        <f t="shared" si="177"/>
        <v>1339.1323005371642</v>
      </c>
      <c r="P766" s="42">
        <f t="shared" si="178"/>
        <v>2731.7546959758793</v>
      </c>
      <c r="Q766" s="39">
        <f t="shared" si="179"/>
        <v>3.3350030287261023</v>
      </c>
      <c r="R766" s="39">
        <f t="shared" si="180"/>
        <v>2.302733731563388</v>
      </c>
      <c r="S766" s="39">
        <f t="shared" si="181"/>
        <v>5.6377367602894903</v>
      </c>
    </row>
    <row r="767" spans="6:19">
      <c r="F767" s="47">
        <v>9700</v>
      </c>
      <c r="G767" s="42">
        <f t="shared" si="169"/>
        <v>308.76817395935666</v>
      </c>
      <c r="H767" s="41">
        <f t="shared" si="170"/>
        <v>1.4421383586009765E-3</v>
      </c>
      <c r="I767" s="49">
        <f t="shared" si="171"/>
        <v>1.727930931229266E-2</v>
      </c>
      <c r="J767" s="45">
        <f t="shared" si="172"/>
        <v>1.8721447670893638E-2</v>
      </c>
      <c r="K767" s="42">
        <f t="shared" si="173"/>
        <v>1380.8258129983151</v>
      </c>
      <c r="L767" s="42">
        <f t="shared" si="174"/>
        <v>1168.4458368184833</v>
      </c>
      <c r="M767" s="42">
        <f t="shared" si="175"/>
        <v>2549.2716498167983</v>
      </c>
      <c r="N767" s="42">
        <f t="shared" si="176"/>
        <v>1394.8145550767447</v>
      </c>
      <c r="O767" s="42">
        <f t="shared" si="177"/>
        <v>1336.0551371477216</v>
      </c>
      <c r="P767" s="42">
        <f t="shared" si="178"/>
        <v>2730.8696922244662</v>
      </c>
      <c r="Q767" s="39">
        <f t="shared" si="179"/>
        <v>3.3386474982955474</v>
      </c>
      <c r="R767" s="39">
        <f t="shared" si="180"/>
        <v>2.2959537258451035</v>
      </c>
      <c r="S767" s="39">
        <f t="shared" si="181"/>
        <v>5.6346012241406509</v>
      </c>
    </row>
    <row r="768" spans="6:19">
      <c r="F768" s="47">
        <v>9750</v>
      </c>
      <c r="G768" s="42">
        <f t="shared" si="169"/>
        <v>309.14372805456708</v>
      </c>
      <c r="H768" s="41">
        <f t="shared" si="170"/>
        <v>1.4438768189219493E-3</v>
      </c>
      <c r="I768" s="49">
        <f t="shared" si="171"/>
        <v>1.7160179956312391E-2</v>
      </c>
      <c r="J768" s="45">
        <f t="shared" si="172"/>
        <v>1.8604056775234339E-2</v>
      </c>
      <c r="K768" s="42">
        <f t="shared" si="173"/>
        <v>1382.9240475937477</v>
      </c>
      <c r="L768" s="42">
        <f t="shared" si="174"/>
        <v>1165.6669414489029</v>
      </c>
      <c r="M768" s="42">
        <f t="shared" si="175"/>
        <v>2548.5909890426506</v>
      </c>
      <c r="N768" s="42">
        <f t="shared" si="176"/>
        <v>1397.0018465782368</v>
      </c>
      <c r="O768" s="42">
        <f t="shared" si="177"/>
        <v>1332.978696022948</v>
      </c>
      <c r="P768" s="42">
        <f t="shared" si="178"/>
        <v>2729.9805426011849</v>
      </c>
      <c r="Q768" s="39">
        <f t="shared" si="179"/>
        <v>3.3422810997364523</v>
      </c>
      <c r="R768" s="39">
        <f t="shared" si="180"/>
        <v>2.2891896250613839</v>
      </c>
      <c r="S768" s="39">
        <f t="shared" si="181"/>
        <v>5.6314707247978362</v>
      </c>
    </row>
    <row r="769" spans="6:19">
      <c r="F769" s="47">
        <v>9800</v>
      </c>
      <c r="G769" s="42">
        <f t="shared" si="169"/>
        <v>309.51779765734193</v>
      </c>
      <c r="H769" s="41">
        <f t="shared" si="170"/>
        <v>1.4456185993376848E-3</v>
      </c>
      <c r="I769" s="49">
        <f t="shared" si="171"/>
        <v>1.7042167724521388E-2</v>
      </c>
      <c r="J769" s="45">
        <f t="shared" si="172"/>
        <v>1.8487786323859074E-2</v>
      </c>
      <c r="K769" s="42">
        <f t="shared" si="173"/>
        <v>1385.0172717634598</v>
      </c>
      <c r="L769" s="42">
        <f t="shared" si="174"/>
        <v>1162.8896686862693</v>
      </c>
      <c r="M769" s="42">
        <f t="shared" si="175"/>
        <v>2547.9069404497291</v>
      </c>
      <c r="N769" s="42">
        <f t="shared" si="176"/>
        <v>1399.1843340369694</v>
      </c>
      <c r="O769" s="42">
        <f t="shared" si="177"/>
        <v>1329.9029123865787</v>
      </c>
      <c r="P769" s="42">
        <f t="shared" si="178"/>
        <v>2729.0872464235481</v>
      </c>
      <c r="Q769" s="39">
        <f t="shared" si="179"/>
        <v>3.3459039661178891</v>
      </c>
      <c r="R769" s="39">
        <f t="shared" si="180"/>
        <v>2.2824411835450582</v>
      </c>
      <c r="S769" s="39">
        <f t="shared" si="181"/>
        <v>5.6283451496629473</v>
      </c>
    </row>
    <row r="770" spans="6:19">
      <c r="F770" s="47">
        <v>9850</v>
      </c>
      <c r="G770" s="42">
        <f t="shared" si="169"/>
        <v>309.89039574757953</v>
      </c>
      <c r="H770" s="41">
        <f t="shared" si="170"/>
        <v>1.4473637484923307E-3</v>
      </c>
      <c r="I770" s="49">
        <f t="shared" si="171"/>
        <v>1.6925255632438199E-2</v>
      </c>
      <c r="J770" s="45">
        <f t="shared" si="172"/>
        <v>1.837261938093053E-2</v>
      </c>
      <c r="K770" s="42">
        <f t="shared" si="173"/>
        <v>1387.1055479065194</v>
      </c>
      <c r="L770" s="42">
        <f t="shared" si="174"/>
        <v>1160.113953741301</v>
      </c>
      <c r="M770" s="42">
        <f t="shared" si="175"/>
        <v>2547.2195016478204</v>
      </c>
      <c r="N770" s="42">
        <f t="shared" si="176"/>
        <v>1401.3620808291689</v>
      </c>
      <c r="O770" s="42">
        <f t="shared" si="177"/>
        <v>1326.8277217208174</v>
      </c>
      <c r="P770" s="42">
        <f t="shared" si="178"/>
        <v>2728.1898025499863</v>
      </c>
      <c r="Q770" s="39">
        <f t="shared" si="179"/>
        <v>3.3495162288535369</v>
      </c>
      <c r="R770" s="39">
        <f t="shared" si="180"/>
        <v>2.2757081582891607</v>
      </c>
      <c r="S770" s="39">
        <f t="shared" si="181"/>
        <v>5.6252243871426977</v>
      </c>
    </row>
    <row r="771" spans="6:19">
      <c r="F771" s="47">
        <v>9900</v>
      </c>
      <c r="G771" s="42">
        <f t="shared" si="169"/>
        <v>310.26153512088126</v>
      </c>
      <c r="H771" s="41">
        <f t="shared" si="170"/>
        <v>1.449112315191672E-3</v>
      </c>
      <c r="I771" s="49">
        <f t="shared" si="171"/>
        <v>1.6809427028818859E-2</v>
      </c>
      <c r="J771" s="45">
        <f t="shared" si="172"/>
        <v>1.8258539344010529E-2</v>
      </c>
      <c r="K771" s="42">
        <f t="shared" si="173"/>
        <v>1389.188937710496</v>
      </c>
      <c r="L771" s="42">
        <f t="shared" si="174"/>
        <v>1157.3397321631007</v>
      </c>
      <c r="M771" s="42">
        <f t="shared" si="175"/>
        <v>2546.5286698735968</v>
      </c>
      <c r="N771" s="42">
        <f t="shared" si="176"/>
        <v>1403.5351496308933</v>
      </c>
      <c r="O771" s="42">
        <f t="shared" si="177"/>
        <v>1323.7530597484076</v>
      </c>
      <c r="P771" s="42">
        <f t="shared" si="178"/>
        <v>2727.288209379301</v>
      </c>
      <c r="Q771" s="39">
        <f t="shared" si="179"/>
        <v>3.353118017739817</v>
      </c>
      <c r="R771" s="39">
        <f t="shared" si="180"/>
        <v>2.2689903088732031</v>
      </c>
      <c r="S771" s="39">
        <f t="shared" si="181"/>
        <v>5.6221083266130201</v>
      </c>
    </row>
    <row r="772" spans="6:19">
      <c r="F772" s="47">
        <v>9950</v>
      </c>
      <c r="G772" s="42">
        <f t="shared" si="169"/>
        <v>310.63122839205209</v>
      </c>
      <c r="H772" s="41">
        <f t="shared" si="170"/>
        <v>1.4508643484161428E-3</v>
      </c>
      <c r="I772" s="49">
        <f t="shared" si="171"/>
        <v>1.6694665587303457E-2</v>
      </c>
      <c r="J772" s="45">
        <f t="shared" si="172"/>
        <v>1.81455299357196E-2</v>
      </c>
      <c r="K772" s="42">
        <f t="shared" si="173"/>
        <v>1391.2675021683099</v>
      </c>
      <c r="L772" s="42">
        <f t="shared" si="174"/>
        <v>1154.5669398211444</v>
      </c>
      <c r="M772" s="42">
        <f t="shared" si="175"/>
        <v>2545.8344419894543</v>
      </c>
      <c r="N772" s="42">
        <f t="shared" si="176"/>
        <v>1405.7036024350505</v>
      </c>
      <c r="O772" s="42">
        <f t="shared" si="177"/>
        <v>1320.6788624148139</v>
      </c>
      <c r="P772" s="42">
        <f t="shared" si="178"/>
        <v>2726.3824648498644</v>
      </c>
      <c r="Q772" s="39">
        <f t="shared" si="179"/>
        <v>3.3567094609931876</v>
      </c>
      <c r="R772" s="39">
        <f t="shared" si="180"/>
        <v>2.2622873973907756</v>
      </c>
      <c r="S772" s="39">
        <f t="shared" si="181"/>
        <v>5.6189968583839631</v>
      </c>
    </row>
    <row r="773" spans="6:19">
      <c r="F773" s="47">
        <v>10000</v>
      </c>
      <c r="G773" s="42">
        <f t="shared" si="169"/>
        <v>310.99948799852814</v>
      </c>
      <c r="H773" s="41">
        <f t="shared" si="170"/>
        <v>1.4526198973341382E-3</v>
      </c>
      <c r="I773" s="49">
        <f t="shared" si="171"/>
        <v>1.6580955298311013E-2</v>
      </c>
      <c r="J773" s="45">
        <f t="shared" si="172"/>
        <v>1.8033575195645152E-2</v>
      </c>
      <c r="K773" s="42">
        <f t="shared" si="173"/>
        <v>1393.3413015949013</v>
      </c>
      <c r="L773" s="42">
        <f t="shared" si="174"/>
        <v>1151.7955128873868</v>
      </c>
      <c r="M773" s="42">
        <f t="shared" si="175"/>
        <v>2545.1368144822882</v>
      </c>
      <c r="N773" s="42">
        <f t="shared" si="176"/>
        <v>1407.8675005682428</v>
      </c>
      <c r="O773" s="42">
        <f t="shared" si="177"/>
        <v>1317.6050658704969</v>
      </c>
      <c r="P773" s="42">
        <f t="shared" si="178"/>
        <v>2725.4725664387397</v>
      </c>
      <c r="Q773" s="39">
        <f t="shared" si="179"/>
        <v>3.3602906852869014</v>
      </c>
      <c r="R773" s="39">
        <f t="shared" si="180"/>
        <v>2.2555991883784245</v>
      </c>
      <c r="S773" s="39">
        <f t="shared" si="181"/>
        <v>5.615889873665326</v>
      </c>
    </row>
    <row r="774" spans="6:19">
      <c r="F774" s="47">
        <v>10100</v>
      </c>
      <c r="G774" s="42">
        <f t="shared" ref="G774" si="182">Tsat_p(F774/100)</f>
        <v>311.73175510029182</v>
      </c>
      <c r="H774" s="41">
        <f t="shared" ref="H774" si="183">vL_p(F774/100)</f>
        <v>1.4561417399462288E-3</v>
      </c>
      <c r="I774" s="49">
        <f t="shared" ref="I774" si="184">+J774-H774</f>
        <v>1.6356625676493975E-2</v>
      </c>
      <c r="J774" s="45">
        <f t="shared" ref="J774" si="185">vV_p(F774/100)</f>
        <v>1.7812767416440205E-2</v>
      </c>
      <c r="K774" s="42">
        <f t="shared" ref="K774" si="186">uL_p(F774/100)</f>
        <v>1397.4748433223576</v>
      </c>
      <c r="L774" s="42">
        <f t="shared" ref="L774" si="187">+M774-K774</f>
        <v>1146.256501338516</v>
      </c>
      <c r="M774" s="42">
        <f t="shared" ref="M774" si="188">uV_p(F774/100)</f>
        <v>2543.7313446608737</v>
      </c>
      <c r="N774" s="42">
        <f t="shared" ref="N774" si="189">hL_p(F774/100)</f>
        <v>1412.1818748958144</v>
      </c>
      <c r="O774" s="42">
        <f t="shared" ref="O774" si="190">P774-N774</f>
        <v>1311.4584206711052</v>
      </c>
      <c r="P774" s="42">
        <f t="shared" ref="P774" si="191">hV_p(F774/100)</f>
        <v>2723.6402955669196</v>
      </c>
      <c r="Q774" s="39">
        <f t="shared" ref="Q774" si="192">sL_p(F774/100)</f>
        <v>3.3674229761882226</v>
      </c>
      <c r="R774" s="39">
        <f t="shared" ref="R774" si="193">S774-Q774</f>
        <v>2.242265947707287</v>
      </c>
      <c r="S774" s="39">
        <f t="shared" ref="S774" si="194">sV_p(F774/100)</f>
        <v>5.6096889238955097</v>
      </c>
    </row>
    <row r="775" spans="6:19">
      <c r="F775" s="47">
        <v>10200</v>
      </c>
      <c r="G775" s="42">
        <f t="shared" ref="G775:G838" si="195">Tsat_p(F775/100)</f>
        <v>312.45843250338521</v>
      </c>
      <c r="H775" s="41">
        <f t="shared" ref="H775:H838" si="196">vL_p(F775/100)</f>
        <v>1.4596782406593189E-3</v>
      </c>
      <c r="I775" s="49">
        <f t="shared" ref="I775:I838" si="197">+J775-H775</f>
        <v>1.6136316129031786E-2</v>
      </c>
      <c r="J775" s="45">
        <f t="shared" ref="J775:J838" si="198">vV_p(F775/100)</f>
        <v>1.7595994369691104E-2</v>
      </c>
      <c r="K775" s="42">
        <f t="shared" ref="K775:K838" si="199">uL_p(F775/100)</f>
        <v>1401.5900324691984</v>
      </c>
      <c r="L775" s="42">
        <f t="shared" ref="L775:L838" si="200">+M775-K775</f>
        <v>1140.7221922716103</v>
      </c>
      <c r="M775" s="42">
        <f t="shared" ref="M775:M838" si="201">uV_p(F775/100)</f>
        <v>2542.3122247408087</v>
      </c>
      <c r="N775" s="42">
        <f t="shared" ref="N775:N838" si="202">hL_p(F775/100)</f>
        <v>1416.4787505239235</v>
      </c>
      <c r="O775" s="42">
        <f t="shared" ref="O775:O838" si="203">P775-N775</f>
        <v>1305.3126167877342</v>
      </c>
      <c r="P775" s="42">
        <f t="shared" ref="P775:P838" si="204">hV_p(F775/100)</f>
        <v>2721.7913673116577</v>
      </c>
      <c r="Q775" s="39">
        <f t="shared" ref="Q775:Q838" si="205">sL_p(F775/100)</f>
        <v>3.3745158743209203</v>
      </c>
      <c r="R775" s="39">
        <f t="shared" ref="R775:R838" si="206">S775-Q775</f>
        <v>2.2289887493883533</v>
      </c>
      <c r="S775" s="39">
        <f t="shared" ref="S775:S838" si="207">sV_p(F775/100)</f>
        <v>5.6035046237092736</v>
      </c>
    </row>
    <row r="776" spans="6:19">
      <c r="F776" s="47">
        <v>10300</v>
      </c>
      <c r="G776" s="42">
        <f t="shared" si="195"/>
        <v>313.17961365300698</v>
      </c>
      <c r="H776" s="41">
        <f t="shared" si="196"/>
        <v>1.4632298010146801E-3</v>
      </c>
      <c r="I776" s="49">
        <f t="shared" si="197"/>
        <v>1.5919909209789924E-2</v>
      </c>
      <c r="J776" s="45">
        <f t="shared" si="198"/>
        <v>1.7383139010804606E-2</v>
      </c>
      <c r="K776" s="42">
        <f t="shared" si="199"/>
        <v>1405.6873287876472</v>
      </c>
      <c r="L776" s="42">
        <f t="shared" si="200"/>
        <v>1135.1920841608837</v>
      </c>
      <c r="M776" s="42">
        <f t="shared" si="201"/>
        <v>2540.8794129485309</v>
      </c>
      <c r="N776" s="42">
        <f t="shared" si="202"/>
        <v>1420.7585957380982</v>
      </c>
      <c r="O776" s="42">
        <f t="shared" si="203"/>
        <v>1299.1671490217207</v>
      </c>
      <c r="P776" s="42">
        <f t="shared" si="204"/>
        <v>2719.9257447598188</v>
      </c>
      <c r="Q776" s="39">
        <f t="shared" si="205"/>
        <v>3.3815703411161779</v>
      </c>
      <c r="R776" s="39">
        <f t="shared" si="206"/>
        <v>2.2157657906926849</v>
      </c>
      <c r="S776" s="39">
        <f t="shared" si="207"/>
        <v>5.5973361318088628</v>
      </c>
    </row>
    <row r="777" spans="6:19">
      <c r="F777" s="47">
        <v>10400</v>
      </c>
      <c r="G777" s="42">
        <f t="shared" si="195"/>
        <v>313.89538945844436</v>
      </c>
      <c r="H777" s="41">
        <f t="shared" si="196"/>
        <v>1.4667968269433335E-3</v>
      </c>
      <c r="I777" s="49">
        <f t="shared" si="197"/>
        <v>1.5707291840165682E-2</v>
      </c>
      <c r="J777" s="45">
        <f t="shared" si="198"/>
        <v>1.7174088667109014E-2</v>
      </c>
      <c r="K777" s="42">
        <f t="shared" si="199"/>
        <v>1409.7671826971698</v>
      </c>
      <c r="L777" s="42">
        <f t="shared" si="200"/>
        <v>1129.6656786511019</v>
      </c>
      <c r="M777" s="42">
        <f t="shared" si="201"/>
        <v>2539.4328613482717</v>
      </c>
      <c r="N777" s="42">
        <f t="shared" si="202"/>
        <v>1425.0218696973807</v>
      </c>
      <c r="O777" s="42">
        <f t="shared" si="203"/>
        <v>1293.0215137888249</v>
      </c>
      <c r="P777" s="42">
        <f t="shared" si="204"/>
        <v>2718.0433834862056</v>
      </c>
      <c r="Q777" s="39">
        <f t="shared" si="205"/>
        <v>3.3885873166296241</v>
      </c>
      <c r="R777" s="39">
        <f t="shared" si="206"/>
        <v>2.202595301566344</v>
      </c>
      <c r="S777" s="39">
        <f t="shared" si="207"/>
        <v>5.5911826181959681</v>
      </c>
    </row>
    <row r="778" spans="6:19">
      <c r="F778" s="47">
        <v>10500</v>
      </c>
      <c r="G778" s="42">
        <f t="shared" si="195"/>
        <v>314.60584838479258</v>
      </c>
      <c r="H778" s="41">
        <f t="shared" si="196"/>
        <v>1.4703797292673097E-3</v>
      </c>
      <c r="I778" s="49">
        <f t="shared" si="197"/>
        <v>1.5498355100850954E-2</v>
      </c>
      <c r="J778" s="45">
        <f t="shared" si="198"/>
        <v>1.6968734830118265E-2</v>
      </c>
      <c r="K778" s="42">
        <f t="shared" si="199"/>
        <v>1413.8300357634566</v>
      </c>
      <c r="L778" s="42">
        <f t="shared" si="200"/>
        <v>1124.1424800166001</v>
      </c>
      <c r="M778" s="42">
        <f t="shared" si="201"/>
        <v>2537.9725157800567</v>
      </c>
      <c r="N778" s="42">
        <f t="shared" si="202"/>
        <v>1429.2690229207633</v>
      </c>
      <c r="O778" s="42">
        <f t="shared" si="203"/>
        <v>1286.875208575535</v>
      </c>
      <c r="P778" s="42">
        <f t="shared" si="204"/>
        <v>2716.1442314962983</v>
      </c>
      <c r="Q778" s="39">
        <f t="shared" si="205"/>
        <v>3.3955677205794017</v>
      </c>
      <c r="R778" s="39">
        <f t="shared" si="206"/>
        <v>2.1894755426310177</v>
      </c>
      <c r="S778" s="39">
        <f t="shared" si="207"/>
        <v>5.5850432632104194</v>
      </c>
    </row>
    <row r="779" spans="6:19">
      <c r="F779" s="47">
        <v>10600</v>
      </c>
      <c r="G779" s="42">
        <f t="shared" si="195"/>
        <v>315.31107654045695</v>
      </c>
      <c r="H779" s="41">
        <f t="shared" si="196"/>
        <v>1.4739789242225678E-3</v>
      </c>
      <c r="I779" s="49">
        <f t="shared" si="197"/>
        <v>1.5292994035211872E-2</v>
      </c>
      <c r="J779" s="45">
        <f t="shared" si="198"/>
        <v>1.676697295943444E-2</v>
      </c>
      <c r="K779" s="42">
        <f t="shared" si="199"/>
        <v>1417.8763211656508</v>
      </c>
      <c r="L779" s="42">
        <f t="shared" si="200"/>
        <v>1118.6219946275467</v>
      </c>
      <c r="M779" s="42">
        <f t="shared" si="201"/>
        <v>2536.4983157931974</v>
      </c>
      <c r="N779" s="42">
        <f t="shared" si="202"/>
        <v>1433.5004977624101</v>
      </c>
      <c r="O779" s="42">
        <f t="shared" si="203"/>
        <v>1280.7277314007922</v>
      </c>
      <c r="P779" s="42">
        <f t="shared" si="204"/>
        <v>2714.2282291632023</v>
      </c>
      <c r="Q779" s="39">
        <f t="shared" si="205"/>
        <v>3.402512453353602</v>
      </c>
      <c r="R779" s="39">
        <f t="shared" si="206"/>
        <v>2.1764048032490799</v>
      </c>
      <c r="S779" s="39">
        <f t="shared" si="207"/>
        <v>5.5789172566026819</v>
      </c>
    </row>
    <row r="780" spans="6:19">
      <c r="F780" s="47">
        <v>10700</v>
      </c>
      <c r="G780" s="42">
        <f t="shared" si="195"/>
        <v>316.01115776075233</v>
      </c>
      <c r="H780" s="41">
        <f t="shared" si="196"/>
        <v>1.477594834004711E-3</v>
      </c>
      <c r="I780" s="49">
        <f t="shared" si="197"/>
        <v>1.5091107463552932E-2</v>
      </c>
      <c r="J780" s="45">
        <f t="shared" si="198"/>
        <v>1.6568702297557643E-2</v>
      </c>
      <c r="K780" s="42">
        <f t="shared" si="199"/>
        <v>1421.9064641534594</v>
      </c>
      <c r="L780" s="42">
        <f t="shared" si="200"/>
        <v>1113.103730423031</v>
      </c>
      <c r="M780" s="42">
        <f t="shared" si="201"/>
        <v>2535.0101945764904</v>
      </c>
      <c r="N780" s="42">
        <f t="shared" si="202"/>
        <v>1437.7167288773098</v>
      </c>
      <c r="O780" s="42">
        <f t="shared" si="203"/>
        <v>1274.5785802830474</v>
      </c>
      <c r="P780" s="42">
        <f t="shared" si="204"/>
        <v>2712.2953091603572</v>
      </c>
      <c r="Q780" s="39">
        <f t="shared" si="205"/>
        <v>3.4094223969904105</v>
      </c>
      <c r="R780" s="39">
        <f t="shared" si="206"/>
        <v>2.1633813996499622</v>
      </c>
      <c r="S780" s="39">
        <f t="shared" si="207"/>
        <v>5.5728037966403727</v>
      </c>
    </row>
    <row r="781" spans="6:19">
      <c r="F781" s="47">
        <v>10800</v>
      </c>
      <c r="G781" s="42">
        <f t="shared" si="195"/>
        <v>316.70617368774515</v>
      </c>
      <c r="H781" s="41">
        <f t="shared" si="196"/>
        <v>1.4812278873377951E-3</v>
      </c>
      <c r="I781" s="49">
        <f t="shared" si="197"/>
        <v>1.4892597807564918E-2</v>
      </c>
      <c r="J781" s="45">
        <f t="shared" si="198"/>
        <v>1.6373825694902713E-2</v>
      </c>
      <c r="K781" s="42">
        <f t="shared" si="199"/>
        <v>1425.9208824946938</v>
      </c>
      <c r="L781" s="42">
        <f t="shared" si="200"/>
        <v>1107.5871963907423</v>
      </c>
      <c r="M781" s="42">
        <f t="shared" si="201"/>
        <v>2533.5080788854361</v>
      </c>
      <c r="N781" s="42">
        <f t="shared" si="202"/>
        <v>1441.918143677942</v>
      </c>
      <c r="O781" s="42">
        <f t="shared" si="203"/>
        <v>1268.4272527124438</v>
      </c>
      <c r="P781" s="42">
        <f t="shared" si="204"/>
        <v>2710.3453963903858</v>
      </c>
      <c r="Q781" s="39">
        <f t="shared" si="205"/>
        <v>3.4162984161324577</v>
      </c>
      <c r="R781" s="39">
        <f t="shared" si="206"/>
        <v>2.1504036731147096</v>
      </c>
      <c r="S781" s="39">
        <f t="shared" si="207"/>
        <v>5.5667020892471673</v>
      </c>
    </row>
    <row r="782" spans="6:19">
      <c r="F782" s="47">
        <v>10900</v>
      </c>
      <c r="G782" s="42">
        <f t="shared" si="195"/>
        <v>317.39620384656814</v>
      </c>
      <c r="H782" s="41">
        <f t="shared" si="196"/>
        <v>1.4848785200667672E-3</v>
      </c>
      <c r="I782" s="49">
        <f t="shared" si="197"/>
        <v>1.4697370924320911E-2</v>
      </c>
      <c r="J782" s="45">
        <f t="shared" si="198"/>
        <v>1.6182249444387679E-2</v>
      </c>
      <c r="K782" s="42">
        <f t="shared" si="199"/>
        <v>1429.9199869143029</v>
      </c>
      <c r="L782" s="42">
        <f t="shared" si="200"/>
        <v>1102.071902053038</v>
      </c>
      <c r="M782" s="42">
        <f t="shared" si="201"/>
        <v>2531.9918889673409</v>
      </c>
      <c r="N782" s="42">
        <f t="shared" si="202"/>
        <v>1446.1051627830304</v>
      </c>
      <c r="O782" s="42">
        <f t="shared" si="203"/>
        <v>1262.2732451281361</v>
      </c>
      <c r="P782" s="42">
        <f t="shared" si="204"/>
        <v>2708.3784079111665</v>
      </c>
      <c r="Q782" s="39">
        <f t="shared" si="205"/>
        <v>3.423141358957686</v>
      </c>
      <c r="R782" s="39">
        <f t="shared" si="206"/>
        <v>2.1374699882160888</v>
      </c>
      <c r="S782" s="39">
        <f t="shared" si="207"/>
        <v>5.5606113471737748</v>
      </c>
    </row>
    <row r="783" spans="6:19">
      <c r="F783" s="47">
        <v>11000</v>
      </c>
      <c r="G783" s="42">
        <f t="shared" si="195"/>
        <v>318.08132571840008</v>
      </c>
      <c r="H783" s="41">
        <f t="shared" si="196"/>
        <v>1.4885471757739347E-3</v>
      </c>
      <c r="I783" s="49">
        <f t="shared" si="197"/>
        <v>1.4505335949226384E-2</v>
      </c>
      <c r="J783" s="45">
        <f t="shared" si="198"/>
        <v>1.599388312500032E-2</v>
      </c>
      <c r="K783" s="42">
        <f t="shared" si="199"/>
        <v>1433.9041815258045</v>
      </c>
      <c r="L783" s="42">
        <f t="shared" si="200"/>
        <v>1096.5573569591591</v>
      </c>
      <c r="M783" s="42">
        <f t="shared" si="201"/>
        <v>2530.4615384849635</v>
      </c>
      <c r="N783" s="42">
        <f t="shared" si="202"/>
        <v>1450.2782004593178</v>
      </c>
      <c r="O783" s="42">
        <f t="shared" si="203"/>
        <v>1256.1160524006491</v>
      </c>
      <c r="P783" s="42">
        <f t="shared" si="204"/>
        <v>2706.3942528599669</v>
      </c>
      <c r="Q783" s="39">
        <f t="shared" si="205"/>
        <v>3.4299520580887428</v>
      </c>
      <c r="R783" s="39">
        <f t="shared" si="206"/>
        <v>2.124578731111666</v>
      </c>
      <c r="S783" s="39">
        <f t="shared" si="207"/>
        <v>5.5545307892004088</v>
      </c>
    </row>
    <row r="784" spans="6:19">
      <c r="F784" s="47">
        <v>11100</v>
      </c>
      <c r="G784" s="42">
        <f t="shared" si="195"/>
        <v>318.76161481025929</v>
      </c>
      <c r="H784" s="41">
        <f t="shared" si="196"/>
        <v>1.4922343064196881E-3</v>
      </c>
      <c r="I784" s="49">
        <f t="shared" si="197"/>
        <v>1.4316405147367017E-2</v>
      </c>
      <c r="J784" s="45">
        <f t="shared" si="198"/>
        <v>1.5808639453786705E-2</v>
      </c>
      <c r="K784" s="42">
        <f t="shared" si="199"/>
        <v>1437.8738642556266</v>
      </c>
      <c r="L784" s="42">
        <f t="shared" si="200"/>
        <v>1091.0430701835724</v>
      </c>
      <c r="M784" s="42">
        <f t="shared" si="201"/>
        <v>2528.9169344391989</v>
      </c>
      <c r="N784" s="42">
        <f t="shared" si="202"/>
        <v>1454.4376650568852</v>
      </c>
      <c r="O784" s="42">
        <f t="shared" si="203"/>
        <v>1249.9551673193459</v>
      </c>
      <c r="P784" s="42">
        <f t="shared" si="204"/>
        <v>2704.3928323762311</v>
      </c>
      <c r="Q784" s="39">
        <f t="shared" si="205"/>
        <v>3.436731331482207</v>
      </c>
      <c r="R784" s="39">
        <f t="shared" si="206"/>
        <v>2.1117283078876277</v>
      </c>
      <c r="S784" s="39">
        <f t="shared" si="207"/>
        <v>5.5484596393698347</v>
      </c>
    </row>
    <row r="785" spans="6:19">
      <c r="F785" s="47">
        <v>11200</v>
      </c>
      <c r="G785" s="42">
        <f t="shared" si="195"/>
        <v>319.43714472180068</v>
      </c>
      <c r="H785" s="41">
        <f t="shared" si="196"/>
        <v>1.495940373007529E-3</v>
      </c>
      <c r="I785" s="49">
        <f t="shared" si="197"/>
        <v>1.4130493772744661E-2</v>
      </c>
      <c r="J785" s="45">
        <f t="shared" si="198"/>
        <v>1.562643414575219E-2</v>
      </c>
      <c r="K785" s="42">
        <f t="shared" si="199"/>
        <v>1441.8294272612407</v>
      </c>
      <c r="L785" s="42">
        <f t="shared" si="200"/>
        <v>1085.5285498303001</v>
      </c>
      <c r="M785" s="42">
        <f t="shared" si="201"/>
        <v>2527.3579770915408</v>
      </c>
      <c r="N785" s="42">
        <f t="shared" si="202"/>
        <v>1458.5839594389249</v>
      </c>
      <c r="O785" s="42">
        <f t="shared" si="203"/>
        <v>1243.7900800850402</v>
      </c>
      <c r="P785" s="42">
        <f t="shared" si="204"/>
        <v>2702.3740395239652</v>
      </c>
      <c r="Q785" s="39">
        <f t="shared" si="205"/>
        <v>3.4434799832995733</v>
      </c>
      <c r="R785" s="39">
        <f t="shared" si="206"/>
        <v>2.0989171429512661</v>
      </c>
      <c r="S785" s="39">
        <f t="shared" si="207"/>
        <v>5.5423971262508394</v>
      </c>
    </row>
    <row r="786" spans="6:19">
      <c r="F786" s="47">
        <v>11300</v>
      </c>
      <c r="G786" s="42">
        <f t="shared" si="195"/>
        <v>320.10798720926869</v>
      </c>
      <c r="H786" s="41">
        <f t="shared" si="196"/>
        <v>1.4996658462735977E-3</v>
      </c>
      <c r="I786" s="49">
        <f t="shared" si="197"/>
        <v>1.3947519934923047E-2</v>
      </c>
      <c r="J786" s="45">
        <f t="shared" si="198"/>
        <v>1.5447185781196644E-2</v>
      </c>
      <c r="K786" s="42">
        <f t="shared" si="199"/>
        <v>1445.7712573436415</v>
      </c>
      <c r="L786" s="42">
        <f t="shared" si="200"/>
        <v>1080.013302543246</v>
      </c>
      <c r="M786" s="42">
        <f t="shared" si="201"/>
        <v>2525.7845598868876</v>
      </c>
      <c r="N786" s="42">
        <f t="shared" si="202"/>
        <v>1462.7174814065334</v>
      </c>
      <c r="O786" s="42">
        <f t="shared" si="203"/>
        <v>1237.6202778078764</v>
      </c>
      <c r="P786" s="42">
        <f t="shared" si="204"/>
        <v>2700.3377592144097</v>
      </c>
      <c r="Q786" s="39">
        <f t="shared" si="205"/>
        <v>3.4501988047613059</v>
      </c>
      <c r="R786" s="39">
        <f t="shared" si="206"/>
        <v>2.0861436774702717</v>
      </c>
      <c r="S786" s="39">
        <f t="shared" si="207"/>
        <v>5.5363424822315777</v>
      </c>
    </row>
    <row r="787" spans="6:19">
      <c r="F787" s="47">
        <v>11400</v>
      </c>
      <c r="G787" s="42">
        <f t="shared" si="195"/>
        <v>320.77421224672526</v>
      </c>
      <c r="H787" s="41">
        <f t="shared" si="196"/>
        <v>1.5034112074003402E-3</v>
      </c>
      <c r="I787" s="49">
        <f t="shared" si="197"/>
        <v>1.3767404472634666E-2</v>
      </c>
      <c r="J787" s="45">
        <f t="shared" si="198"/>
        <v>1.5270815680035006E-2</v>
      </c>
      <c r="K787" s="42">
        <f t="shared" si="199"/>
        <v>1449.6997363545502</v>
      </c>
      <c r="L787" s="42">
        <f t="shared" si="200"/>
        <v>1074.4968330225397</v>
      </c>
      <c r="M787" s="42">
        <f t="shared" si="201"/>
        <v>2524.1965693770899</v>
      </c>
      <c r="N787" s="42">
        <f t="shared" si="202"/>
        <v>1466.8386241189141</v>
      </c>
      <c r="O787" s="42">
        <f t="shared" si="203"/>
        <v>1231.4452440105747</v>
      </c>
      <c r="P787" s="42">
        <f t="shared" si="204"/>
        <v>2698.2838681294888</v>
      </c>
      <c r="Q787" s="39">
        <f t="shared" si="205"/>
        <v>3.4568885749849594</v>
      </c>
      <c r="R787" s="39">
        <f t="shared" si="206"/>
        <v>2.0734063678570678</v>
      </c>
      <c r="S787" s="39">
        <f t="shared" si="207"/>
        <v>5.5302949428420272</v>
      </c>
    </row>
    <row r="788" spans="6:19">
      <c r="F788" s="47">
        <v>11500</v>
      </c>
      <c r="G788" s="42">
        <f t="shared" si="195"/>
        <v>321.4358880847318</v>
      </c>
      <c r="H788" s="41">
        <f t="shared" si="196"/>
        <v>1.5071769487542568E-3</v>
      </c>
      <c r="I788" s="49">
        <f t="shared" si="197"/>
        <v>1.359007083394074E-2</v>
      </c>
      <c r="J788" s="45">
        <f t="shared" si="198"/>
        <v>1.5097247782694997E-2</v>
      </c>
      <c r="K788" s="42">
        <f t="shared" si="199"/>
        <v>1453.6152415990514</v>
      </c>
      <c r="L788" s="42">
        <f t="shared" si="200"/>
        <v>1068.9786435469532</v>
      </c>
      <c r="M788" s="42">
        <f t="shared" si="201"/>
        <v>2522.5938851460046</v>
      </c>
      <c r="N788" s="42">
        <f t="shared" si="202"/>
        <v>1470.9477765097254</v>
      </c>
      <c r="O788" s="42">
        <f t="shared" si="203"/>
        <v>1225.2644581372715</v>
      </c>
      <c r="P788" s="42">
        <f t="shared" si="204"/>
        <v>2696.2122346469969</v>
      </c>
      <c r="Q788" s="39">
        <f t="shared" si="205"/>
        <v>3.4635500618089288</v>
      </c>
      <c r="R788" s="39">
        <f t="shared" si="206"/>
        <v>2.060703684296779</v>
      </c>
      <c r="S788" s="39">
        <f t="shared" si="207"/>
        <v>5.5242537461057077</v>
      </c>
    </row>
    <row r="789" spans="6:19">
      <c r="F789" s="47">
        <v>11600</v>
      </c>
      <c r="G789" s="42">
        <f t="shared" si="195"/>
        <v>322.0930813065745</v>
      </c>
      <c r="H789" s="41">
        <f t="shared" si="196"/>
        <v>1.5109635746472377E-3</v>
      </c>
      <c r="I789" s="49">
        <f t="shared" si="197"/>
        <v>1.341544496255166E-2</v>
      </c>
      <c r="J789" s="45">
        <f t="shared" si="198"/>
        <v>1.4926408537198899E-2</v>
      </c>
      <c r="K789" s="42">
        <f t="shared" si="199"/>
        <v>1457.5181462338571</v>
      </c>
      <c r="L789" s="42">
        <f t="shared" si="200"/>
        <v>1063.4582335024772</v>
      </c>
      <c r="M789" s="42">
        <f t="shared" si="201"/>
        <v>2520.9763797363344</v>
      </c>
      <c r="N789" s="42">
        <f t="shared" si="202"/>
        <v>1475.045323699765</v>
      </c>
      <c r="O789" s="42">
        <f t="shared" si="203"/>
        <v>1219.0773950680764</v>
      </c>
      <c r="P789" s="42">
        <f t="shared" si="204"/>
        <v>2694.1227187678414</v>
      </c>
      <c r="Q789" s="39">
        <f t="shared" si="205"/>
        <v>3.4701840226024427</v>
      </c>
      <c r="R789" s="39">
        <f t="shared" si="206"/>
        <v>2.0480341093173071</v>
      </c>
      <c r="S789" s="39">
        <f t="shared" si="207"/>
        <v>5.5182181319197499</v>
      </c>
    </row>
    <row r="790" spans="6:19">
      <c r="F790" s="47">
        <v>11700</v>
      </c>
      <c r="G790" s="42">
        <f t="shared" si="195"/>
        <v>322.74585688218383</v>
      </c>
      <c r="H790" s="41">
        <f t="shared" si="196"/>
        <v>1.5147716021209816E-3</v>
      </c>
      <c r="I790" s="49">
        <f t="shared" si="197"/>
        <v>1.3243455189952354E-2</v>
      </c>
      <c r="J790" s="45">
        <f t="shared" si="198"/>
        <v>1.4758226792073335E-2</v>
      </c>
      <c r="K790" s="42">
        <f t="shared" si="199"/>
        <v>1461.4088196616635</v>
      </c>
      <c r="L790" s="42">
        <f t="shared" si="200"/>
        <v>1057.9350989172194</v>
      </c>
      <c r="M790" s="42">
        <f t="shared" si="201"/>
        <v>2519.3439185788829</v>
      </c>
      <c r="N790" s="42">
        <f t="shared" si="202"/>
        <v>1479.131647406479</v>
      </c>
      <c r="O790" s="42">
        <f t="shared" si="203"/>
        <v>1212.8835246396623</v>
      </c>
      <c r="P790" s="42">
        <f t="shared" si="204"/>
        <v>2692.0151720461413</v>
      </c>
      <c r="Q790" s="39">
        <f t="shared" si="205"/>
        <v>3.4767912050628973</v>
      </c>
      <c r="R790" s="39">
        <f t="shared" si="206"/>
        <v>2.035396136400434</v>
      </c>
      <c r="S790" s="39">
        <f t="shared" si="207"/>
        <v>5.5121873414633313</v>
      </c>
    </row>
    <row r="791" spans="6:19">
      <c r="F791" s="47">
        <v>11800</v>
      </c>
      <c r="G791" s="42">
        <f t="shared" si="195"/>
        <v>323.39427821983497</v>
      </c>
      <c r="H791" s="41">
        <f t="shared" si="196"/>
        <v>1.5186015617538035E-3</v>
      </c>
      <c r="I791" s="49">
        <f t="shared" si="197"/>
        <v>1.3074032132991379E-2</v>
      </c>
      <c r="J791" s="45">
        <f t="shared" si="198"/>
        <v>1.4592633694745182E-2</v>
      </c>
      <c r="K791" s="42">
        <f t="shared" si="199"/>
        <v>1465.2876279217135</v>
      </c>
      <c r="L791" s="42">
        <f t="shared" si="200"/>
        <v>1052.4087320027925</v>
      </c>
      <c r="M791" s="42">
        <f t="shared" si="201"/>
        <v>2517.6963599245059</v>
      </c>
      <c r="N791" s="42">
        <f t="shared" si="202"/>
        <v>1483.2071263504083</v>
      </c>
      <c r="O791" s="42">
        <f t="shared" si="203"/>
        <v>1206.6823111720907</v>
      </c>
      <c r="P791" s="42">
        <f t="shared" si="204"/>
        <v>2689.8894375224991</v>
      </c>
      <c r="Q791" s="39">
        <f t="shared" si="205"/>
        <v>3.4833723480009984</v>
      </c>
      <c r="R791" s="39">
        <f t="shared" si="206"/>
        <v>2.022788268632763</v>
      </c>
      <c r="S791" s="39">
        <f t="shared" si="207"/>
        <v>5.5061606166337613</v>
      </c>
    </row>
    <row r="792" spans="6:19">
      <c r="F792" s="47">
        <v>11900</v>
      </c>
      <c r="G792" s="42">
        <f t="shared" si="195"/>
        <v>324.03840721577114</v>
      </c>
      <c r="H792" s="41">
        <f t="shared" si="196"/>
        <v>1.5224539984890954E-3</v>
      </c>
      <c r="I792" s="49">
        <f t="shared" si="197"/>
        <v>1.2907108596624776E-2</v>
      </c>
      <c r="J792" s="45">
        <f t="shared" si="198"/>
        <v>1.4429562595113871E-2</v>
      </c>
      <c r="K792" s="42">
        <f t="shared" si="199"/>
        <v>1469.1549340770073</v>
      </c>
      <c r="L792" s="42">
        <f t="shared" si="200"/>
        <v>1046.8786207023697</v>
      </c>
      <c r="M792" s="42">
        <f t="shared" si="201"/>
        <v>2516.033554779377</v>
      </c>
      <c r="N792" s="42">
        <f t="shared" si="202"/>
        <v>1487.2721366590274</v>
      </c>
      <c r="O792" s="42">
        <f t="shared" si="203"/>
        <v>1200.4732130022046</v>
      </c>
      <c r="P792" s="42">
        <f t="shared" si="204"/>
        <v>2687.745349661232</v>
      </c>
      <c r="Q792" s="39">
        <f t="shared" si="205"/>
        <v>3.489928182114717</v>
      </c>
      <c r="R792" s="39">
        <f t="shared" si="206"/>
        <v>2.0102090173955824</v>
      </c>
      <c r="S792" s="39">
        <f t="shared" si="207"/>
        <v>5.5001371995102994</v>
      </c>
    </row>
    <row r="793" spans="6:19">
      <c r="F793" s="47">
        <v>12000</v>
      </c>
      <c r="G793" s="42">
        <f t="shared" si="195"/>
        <v>324.67830430181709</v>
      </c>
      <c r="H793" s="41">
        <f t="shared" si="196"/>
        <v>1.5263294724843701E-3</v>
      </c>
      <c r="I793" s="49">
        <f t="shared" si="197"/>
        <v>1.2742619481515421E-2</v>
      </c>
      <c r="J793" s="45">
        <f t="shared" si="198"/>
        <v>1.4268948953999792E-2</v>
      </c>
      <c r="K793" s="42">
        <f t="shared" si="199"/>
        <v>1473.0110985980564</v>
      </c>
      <c r="L793" s="42">
        <f t="shared" si="200"/>
        <v>1041.344248245689</v>
      </c>
      <c r="M793" s="42">
        <f t="shared" si="201"/>
        <v>2514.3553468437453</v>
      </c>
      <c r="N793" s="42">
        <f t="shared" si="202"/>
        <v>1491.3270522678688</v>
      </c>
      <c r="O793" s="42">
        <f t="shared" si="203"/>
        <v>1194.2556820238744</v>
      </c>
      <c r="P793" s="42">
        <f t="shared" si="204"/>
        <v>2685.5827342917432</v>
      </c>
      <c r="Q793" s="39">
        <f t="shared" si="205"/>
        <v>3.4964594307521191</v>
      </c>
      <c r="R793" s="39">
        <f t="shared" si="206"/>
        <v>1.997656901092812</v>
      </c>
      <c r="S793" s="39">
        <f t="shared" si="207"/>
        <v>5.4941163318449311</v>
      </c>
    </row>
    <row r="794" spans="6:19">
      <c r="F794" s="47">
        <v>12100</v>
      </c>
      <c r="G794" s="42">
        <f t="shared" si="195"/>
        <v>325.31402849108508</v>
      </c>
      <c r="H794" s="41">
        <f t="shared" si="196"/>
        <v>1.5302285599796681E-3</v>
      </c>
      <c r="I794" s="49">
        <f t="shared" si="197"/>
        <v>1.2580501696214091E-2</v>
      </c>
      <c r="J794" s="45">
        <f t="shared" si="198"/>
        <v>1.4110730256193759E-2</v>
      </c>
      <c r="K794" s="42">
        <f t="shared" si="199"/>
        <v>1476.856479743313</v>
      </c>
      <c r="L794" s="42">
        <f t="shared" si="200"/>
        <v>1035.805092711232</v>
      </c>
      <c r="M794" s="42">
        <f t="shared" si="201"/>
        <v>2512.661572454545</v>
      </c>
      <c r="N794" s="42">
        <f t="shared" si="202"/>
        <v>1495.3722453190669</v>
      </c>
      <c r="O794" s="42">
        <f t="shared" si="203"/>
        <v>1188.0291632354222</v>
      </c>
      <c r="P794" s="42">
        <f t="shared" si="204"/>
        <v>2683.4014085544891</v>
      </c>
      <c r="Q794" s="39">
        <f t="shared" si="205"/>
        <v>3.5029668106635188</v>
      </c>
      <c r="R794" s="39">
        <f t="shared" si="206"/>
        <v>1.9851304439162107</v>
      </c>
      <c r="S794" s="39">
        <f t="shared" si="207"/>
        <v>5.4880972545797295</v>
      </c>
    </row>
    <row r="795" spans="6:19">
      <c r="F795" s="47">
        <v>12200</v>
      </c>
      <c r="G795" s="42">
        <f t="shared" si="195"/>
        <v>325.94563742191042</v>
      </c>
      <c r="H795" s="41">
        <f t="shared" si="196"/>
        <v>1.5341518541845363E-3</v>
      </c>
      <c r="I795" s="49">
        <f t="shared" si="197"/>
        <v>1.2420694073671574E-2</v>
      </c>
      <c r="J795" s="45">
        <f t="shared" si="198"/>
        <v>1.395484592785611E-2</v>
      </c>
      <c r="K795" s="42">
        <f t="shared" si="199"/>
        <v>1480.6914339366158</v>
      </c>
      <c r="L795" s="42">
        <f t="shared" si="200"/>
        <v>1030.2606265959184</v>
      </c>
      <c r="M795" s="42">
        <f t="shared" si="201"/>
        <v>2510.9520605325342</v>
      </c>
      <c r="N795" s="42">
        <f t="shared" si="202"/>
        <v>1499.408086557667</v>
      </c>
      <c r="O795" s="42">
        <f t="shared" si="203"/>
        <v>1181.7930942947119</v>
      </c>
      <c r="P795" s="42">
        <f t="shared" si="204"/>
        <v>2681.2011808523789</v>
      </c>
      <c r="Q795" s="39">
        <f t="shared" si="205"/>
        <v>3.5094510327437622</v>
      </c>
      <c r="R795" s="39">
        <f t="shared" si="206"/>
        <v>1.9726281746474608</v>
      </c>
      <c r="S795" s="39">
        <f t="shared" si="207"/>
        <v>5.482079207391223</v>
      </c>
    </row>
    <row r="796" spans="6:19">
      <c r="F796" s="47">
        <v>12300</v>
      </c>
      <c r="G796" s="42">
        <f t="shared" si="195"/>
        <v>326.5731874000079</v>
      </c>
      <c r="H796" s="41">
        <f t="shared" si="196"/>
        <v>1.5380999661812897E-3</v>
      </c>
      <c r="I796" s="49">
        <f t="shared" si="197"/>
        <v>1.2263137291827236E-2</v>
      </c>
      <c r="J796" s="45">
        <f t="shared" si="198"/>
        <v>1.3801237258008525E-2</v>
      </c>
      <c r="K796" s="42">
        <f t="shared" si="199"/>
        <v>1484.5163161409646</v>
      </c>
      <c r="L796" s="42">
        <f t="shared" si="200"/>
        <v>1024.7103163926158</v>
      </c>
      <c r="M796" s="42">
        <f t="shared" si="201"/>
        <v>2509.2266325335804</v>
      </c>
      <c r="N796" s="42">
        <f t="shared" si="202"/>
        <v>1503.4349457249943</v>
      </c>
      <c r="O796" s="42">
        <f t="shared" si="203"/>
        <v>1175.5469050820914</v>
      </c>
      <c r="P796" s="42">
        <f t="shared" si="204"/>
        <v>2678.9818508070857</v>
      </c>
      <c r="Q796" s="39">
        <f t="shared" si="205"/>
        <v>3.5159128027636597</v>
      </c>
      <c r="R796" s="39">
        <f t="shared" si="206"/>
        <v>1.9601486254962723</v>
      </c>
      <c r="S796" s="39">
        <f t="shared" si="207"/>
        <v>5.476061428259932</v>
      </c>
    </row>
    <row r="797" spans="6:19">
      <c r="F797" s="47">
        <v>12400</v>
      </c>
      <c r="G797" s="42">
        <f t="shared" si="195"/>
        <v>327.19673343903605</v>
      </c>
      <c r="H797" s="41">
        <f t="shared" si="196"/>
        <v>1.5420735258440314E-3</v>
      </c>
      <c r="I797" s="49">
        <f t="shared" si="197"/>
        <v>1.2107773798063411E-2</v>
      </c>
      <c r="J797" s="45">
        <f t="shared" si="198"/>
        <v>1.3649847323907442E-2</v>
      </c>
      <c r="K797" s="42">
        <f t="shared" si="199"/>
        <v>1488.3314802292737</v>
      </c>
      <c r="L797" s="42">
        <f t="shared" si="200"/>
        <v>1019.1536221758131</v>
      </c>
      <c r="M797" s="42">
        <f t="shared" si="201"/>
        <v>2507.4851024050868</v>
      </c>
      <c r="N797" s="42">
        <f t="shared" si="202"/>
        <v>1507.4531919497397</v>
      </c>
      <c r="O797" s="42">
        <f t="shared" si="203"/>
        <v>1169.2900172717993</v>
      </c>
      <c r="P797" s="42">
        <f t="shared" si="204"/>
        <v>2676.743209221539</v>
      </c>
      <c r="Q797" s="39">
        <f t="shared" si="205"/>
        <v>3.5223528220918654</v>
      </c>
      <c r="R797" s="39">
        <f t="shared" si="206"/>
        <v>1.9476903309743836</v>
      </c>
      <c r="S797" s="39">
        <f t="shared" si="207"/>
        <v>5.470043153066249</v>
      </c>
    </row>
    <row r="798" spans="6:19">
      <c r="F798" s="47">
        <v>12500</v>
      </c>
      <c r="G798" s="42">
        <f t="shared" si="195"/>
        <v>327.81632929955913</v>
      </c>
      <c r="H798" s="41">
        <f t="shared" si="196"/>
        <v>1.5460731827705457E-3</v>
      </c>
      <c r="I798" s="49">
        <f t="shared" si="197"/>
        <v>1.1954547737301655E-2</v>
      </c>
      <c r="J798" s="45">
        <f t="shared" si="198"/>
        <v>1.35006209200722E-2</v>
      </c>
      <c r="K798" s="42">
        <f t="shared" si="199"/>
        <v>1492.1372793513572</v>
      </c>
      <c r="L798" s="42">
        <f t="shared" si="200"/>
        <v>1013.5899971958568</v>
      </c>
      <c r="M798" s="42">
        <f t="shared" si="201"/>
        <v>2505.7272765472139</v>
      </c>
      <c r="N798" s="42">
        <f t="shared" si="202"/>
        <v>1511.4631941359887</v>
      </c>
      <c r="O798" s="42">
        <f t="shared" si="203"/>
        <v>1163.0218439121279</v>
      </c>
      <c r="P798" s="42">
        <f t="shared" si="204"/>
        <v>2674.4850380481166</v>
      </c>
      <c r="Q798" s="39">
        <f t="shared" si="205"/>
        <v>3.5287717884061176</v>
      </c>
      <c r="R798" s="39">
        <f t="shared" si="206"/>
        <v>1.9352518268049095</v>
      </c>
      <c r="S798" s="39">
        <f t="shared" si="207"/>
        <v>5.4640236152110271</v>
      </c>
    </row>
    <row r="799" spans="6:19">
      <c r="F799" s="47">
        <v>12600</v>
      </c>
      <c r="G799" s="42">
        <f t="shared" si="195"/>
        <v>328.4320275265344</v>
      </c>
      <c r="H799" s="41">
        <f t="shared" si="196"/>
        <v>1.5500996072262368E-3</v>
      </c>
      <c r="I799" s="49">
        <f t="shared" si="197"/>
        <v>1.1803404883549883E-2</v>
      </c>
      <c r="J799" s="45">
        <f t="shared" si="198"/>
        <v>1.335350449077612E-2</v>
      </c>
      <c r="K799" s="42">
        <f t="shared" si="199"/>
        <v>1495.9340662972561</v>
      </c>
      <c r="L799" s="42">
        <f t="shared" si="200"/>
        <v>1008.018887482194</v>
      </c>
      <c r="M799" s="42">
        <f t="shared" si="201"/>
        <v>2503.9529537794501</v>
      </c>
      <c r="N799" s="42">
        <f t="shared" si="202"/>
        <v>1515.4653213483068</v>
      </c>
      <c r="O799" s="42">
        <f t="shared" si="203"/>
        <v>1156.741789014922</v>
      </c>
      <c r="P799" s="42">
        <f t="shared" si="204"/>
        <v>2672.2071103632288</v>
      </c>
      <c r="Q799" s="39">
        <f t="shared" si="205"/>
        <v>3.5351703963942018</v>
      </c>
      <c r="R799" s="39">
        <f t="shared" si="206"/>
        <v>1.922831648866981</v>
      </c>
      <c r="S799" s="39">
        <f t="shared" si="207"/>
        <v>5.4580020452611828</v>
      </c>
    </row>
    <row r="800" spans="6:19">
      <c r="F800" s="47">
        <v>12700</v>
      </c>
      <c r="G800" s="42">
        <f t="shared" si="195"/>
        <v>329.04387948536157</v>
      </c>
      <c r="H800" s="41">
        <f t="shared" si="196"/>
        <v>1.5541534910971521E-3</v>
      </c>
      <c r="I800" s="49">
        <f t="shared" si="197"/>
        <v>1.1654292574709874E-2</v>
      </c>
      <c r="J800" s="45">
        <f t="shared" si="198"/>
        <v>1.3208446065807025E-2</v>
      </c>
      <c r="K800" s="42">
        <f t="shared" si="199"/>
        <v>1499.7221938565838</v>
      </c>
      <c r="L800" s="42">
        <f t="shared" si="200"/>
        <v>1002.4397314559203</v>
      </c>
      <c r="M800" s="42">
        <f t="shared" si="201"/>
        <v>2502.1619253125041</v>
      </c>
      <c r="N800" s="42">
        <f t="shared" si="202"/>
        <v>1519.4599431935178</v>
      </c>
      <c r="O800" s="42">
        <f t="shared" si="203"/>
        <v>1150.4492471547353</v>
      </c>
      <c r="P800" s="42">
        <f t="shared" si="204"/>
        <v>2669.9091903482531</v>
      </c>
      <c r="Q800" s="39">
        <f t="shared" si="205"/>
        <v>3.5415493384442374</v>
      </c>
      <c r="R800" s="39">
        <f t="shared" si="206"/>
        <v>1.9104283321752287</v>
      </c>
      <c r="S800" s="39">
        <f t="shared" si="207"/>
        <v>5.451977670619466</v>
      </c>
    </row>
    <row r="801" spans="6:19">
      <c r="F801" s="47">
        <v>12800</v>
      </c>
      <c r="G801" s="42">
        <f t="shared" si="195"/>
        <v>329.65193539656798</v>
      </c>
      <c r="H801" s="41">
        <f t="shared" si="196"/>
        <v>1.5582355488505278E-3</v>
      </c>
      <c r="I801" s="49">
        <f t="shared" si="197"/>
        <v>1.1507159650470711E-2</v>
      </c>
      <c r="J801" s="45">
        <f t="shared" si="198"/>
        <v>1.3065395199321239E-2</v>
      </c>
      <c r="K801" s="42">
        <f t="shared" si="199"/>
        <v>1503.5020151734332</v>
      </c>
      <c r="L801" s="42">
        <f t="shared" si="200"/>
        <v>996.8519595522605</v>
      </c>
      <c r="M801" s="42">
        <f t="shared" si="201"/>
        <v>2500.3539747256937</v>
      </c>
      <c r="N801" s="42">
        <f t="shared" si="202"/>
        <v>1523.44743019872</v>
      </c>
      <c r="O801" s="42">
        <f t="shared" si="203"/>
        <v>1144.1436030782859</v>
      </c>
      <c r="P801" s="42">
        <f t="shared" si="204"/>
        <v>2667.5910332770059</v>
      </c>
      <c r="Q801" s="39">
        <f t="shared" si="205"/>
        <v>3.5479093053236967</v>
      </c>
      <c r="R801" s="39">
        <f t="shared" si="206"/>
        <v>1.8980404098942936</v>
      </c>
      <c r="S801" s="39">
        <f t="shared" si="207"/>
        <v>5.4459497152179903</v>
      </c>
    </row>
    <row r="802" spans="6:19">
      <c r="F802" s="47">
        <v>12900</v>
      </c>
      <c r="G802" s="42">
        <f t="shared" si="195"/>
        <v>330.25624436921998</v>
      </c>
      <c r="H802" s="41">
        <f t="shared" si="196"/>
        <v>1.5623465185000511E-3</v>
      </c>
      <c r="I802" s="49">
        <f t="shared" si="197"/>
        <v>1.1361956393128968E-2</v>
      </c>
      <c r="J802" s="45">
        <f t="shared" si="198"/>
        <v>1.2924302911629019E-2</v>
      </c>
      <c r="K802" s="42">
        <f t="shared" si="199"/>
        <v>1507.273884096895</v>
      </c>
      <c r="L802" s="42">
        <f t="shared" si="200"/>
        <v>991.25499385331204</v>
      </c>
      <c r="M802" s="42">
        <f t="shared" si="201"/>
        <v>2498.5288779502071</v>
      </c>
      <c r="N802" s="42">
        <f t="shared" si="202"/>
        <v>1527.4281541855455</v>
      </c>
      <c r="O802" s="42">
        <f t="shared" si="203"/>
        <v>1137.8242313246758</v>
      </c>
      <c r="P802" s="42">
        <f t="shared" si="204"/>
        <v>2665.2523855102213</v>
      </c>
      <c r="Q802" s="39">
        <f t="shared" si="205"/>
        <v>3.554250986847336</v>
      </c>
      <c r="R802" s="39">
        <f t="shared" si="206"/>
        <v>1.8856664123882023</v>
      </c>
      <c r="S802" s="39">
        <f t="shared" si="207"/>
        <v>5.4399173992355383</v>
      </c>
    </row>
    <row r="803" spans="6:19">
      <c r="F803" s="47">
        <v>13000</v>
      </c>
      <c r="G803" s="42">
        <f t="shared" si="195"/>
        <v>330.85685443303612</v>
      </c>
      <c r="H803" s="41">
        <f t="shared" si="196"/>
        <v>1.5664871625734051E-3</v>
      </c>
      <c r="I803" s="49">
        <f t="shared" si="197"/>
        <v>1.1218634471167672E-2</v>
      </c>
      <c r="J803" s="45">
        <f t="shared" si="198"/>
        <v>1.2785121633741077E-2</v>
      </c>
      <c r="K803" s="42">
        <f t="shared" si="199"/>
        <v>1511.0381555259801</v>
      </c>
      <c r="L803" s="42">
        <f t="shared" si="200"/>
        <v>985.64824773164401</v>
      </c>
      <c r="M803" s="42">
        <f t="shared" si="201"/>
        <v>2496.6864032576241</v>
      </c>
      <c r="N803" s="42">
        <f t="shared" si="202"/>
        <v>1531.4024886394345</v>
      </c>
      <c r="O803" s="42">
        <f t="shared" si="203"/>
        <v>1131.4904958568236</v>
      </c>
      <c r="P803" s="42">
        <f t="shared" si="204"/>
        <v>2662.8929844962581</v>
      </c>
      <c r="Q803" s="39">
        <f t="shared" si="205"/>
        <v>3.5605750725321963</v>
      </c>
      <c r="R803" s="39">
        <f t="shared" si="206"/>
        <v>1.8733048663045766</v>
      </c>
      <c r="S803" s="39">
        <f t="shared" si="207"/>
        <v>5.4338799388367729</v>
      </c>
    </row>
    <row r="804" spans="6:19">
      <c r="F804" s="47">
        <v>13100</v>
      </c>
      <c r="G804" s="42">
        <f t="shared" si="195"/>
        <v>331.45381256938288</v>
      </c>
      <c r="H804" s="41">
        <f t="shared" si="196"/>
        <v>1.570658269079823E-3</v>
      </c>
      <c r="I804" s="49">
        <f t="shared" si="197"/>
        <v>1.1077146885468465E-2</v>
      </c>
      <c r="J804" s="45">
        <f t="shared" si="198"/>
        <v>1.2647805154548289E-2</v>
      </c>
      <c r="K804" s="42">
        <f t="shared" si="199"/>
        <v>1514.7951857495648</v>
      </c>
      <c r="L804" s="42">
        <f t="shared" si="200"/>
        <v>980.03112550520268</v>
      </c>
      <c r="M804" s="42">
        <f t="shared" si="201"/>
        <v>2494.8263112547675</v>
      </c>
      <c r="N804" s="42">
        <f t="shared" si="202"/>
        <v>1535.3708090745106</v>
      </c>
      <c r="O804" s="42">
        <f t="shared" si="203"/>
        <v>1125.1417497048399</v>
      </c>
      <c r="P804" s="42">
        <f t="shared" si="204"/>
        <v>2660.5125587793505</v>
      </c>
      <c r="Q804" s="39">
        <f t="shared" si="205"/>
        <v>3.5668822522408212</v>
      </c>
      <c r="R804" s="39">
        <f t="shared" si="206"/>
        <v>1.86095429369399</v>
      </c>
      <c r="S804" s="39">
        <f t="shared" si="207"/>
        <v>5.4278365459348112</v>
      </c>
    </row>
    <row r="805" spans="6:19">
      <c r="F805" s="47">
        <v>13200</v>
      </c>
      <c r="G805" s="42">
        <f t="shared" si="195"/>
        <v>332.04716474105442</v>
      </c>
      <c r="H805" s="41">
        <f t="shared" si="196"/>
        <v>1.57486065247373E-3</v>
      </c>
      <c r="I805" s="49">
        <f t="shared" si="197"/>
        <v>1.0937447917997173E-2</v>
      </c>
      <c r="J805" s="45">
        <f t="shared" si="198"/>
        <v>1.2512308570470903E-2</v>
      </c>
      <c r="K805" s="42">
        <f t="shared" si="199"/>
        <v>1518.5453327796758</v>
      </c>
      <c r="L805" s="42">
        <f t="shared" si="200"/>
        <v>974.40302210405252</v>
      </c>
      <c r="M805" s="42">
        <f t="shared" si="201"/>
        <v>2492.9483548837284</v>
      </c>
      <c r="N805" s="42">
        <f t="shared" si="202"/>
        <v>1539.333493392329</v>
      </c>
      <c r="O805" s="42">
        <f t="shared" si="203"/>
        <v>1118.7773346216152</v>
      </c>
      <c r="P805" s="42">
        <f t="shared" si="204"/>
        <v>2658.1108280139442</v>
      </c>
      <c r="Q805" s="39">
        <f t="shared" si="205"/>
        <v>3.5731732168099639</v>
      </c>
      <c r="R805" s="39">
        <f t="shared" si="206"/>
        <v>1.8486132111642291</v>
      </c>
      <c r="S805" s="39">
        <f t="shared" si="207"/>
        <v>5.421786427974193</v>
      </c>
    </row>
    <row r="806" spans="6:19">
      <c r="F806" s="47">
        <v>13300</v>
      </c>
      <c r="G806" s="42">
        <f t="shared" si="195"/>
        <v>332.63695592104125</v>
      </c>
      <c r="H806" s="41">
        <f t="shared" si="196"/>
        <v>1.5790951546131421E-3</v>
      </c>
      <c r="I806" s="49">
        <f t="shared" si="197"/>
        <v>1.0799493082857247E-2</v>
      </c>
      <c r="J806" s="45">
        <f t="shared" si="198"/>
        <v>1.237858823747039E-2</v>
      </c>
      <c r="K806" s="42">
        <f t="shared" si="199"/>
        <v>1522.2889566785843</v>
      </c>
      <c r="L806" s="42">
        <f t="shared" si="200"/>
        <v>968.76332274964625</v>
      </c>
      <c r="M806" s="42">
        <f t="shared" si="201"/>
        <v>2491.0522794282306</v>
      </c>
      <c r="N806" s="42">
        <f t="shared" si="202"/>
        <v>1543.2909222349392</v>
      </c>
      <c r="O806" s="42">
        <f t="shared" si="203"/>
        <v>1112.3965807516477</v>
      </c>
      <c r="P806" s="42">
        <f t="shared" si="204"/>
        <v>2655.6875029865869</v>
      </c>
      <c r="Q806" s="39">
        <f t="shared" si="205"/>
        <v>3.5794486586657457</v>
      </c>
      <c r="R806" s="39">
        <f t="shared" si="206"/>
        <v>1.8362801290703747</v>
      </c>
      <c r="S806" s="39">
        <f t="shared" si="207"/>
        <v>5.4157287877361204</v>
      </c>
    </row>
    <row r="807" spans="6:19">
      <c r="F807" s="47">
        <v>13400</v>
      </c>
      <c r="G807" s="42">
        <f t="shared" si="195"/>
        <v>333.22323012018535</v>
      </c>
      <c r="H807" s="41">
        <f t="shared" si="196"/>
        <v>1.5833626457077746E-3</v>
      </c>
      <c r="I807" s="49">
        <f t="shared" si="197"/>
        <v>1.0663239079568102E-2</v>
      </c>
      <c r="J807" s="45">
        <f t="shared" si="198"/>
        <v>1.2246601725275877E-2</v>
      </c>
      <c r="K807" s="42">
        <f t="shared" si="199"/>
        <v>1526.0264198783264</v>
      </c>
      <c r="L807" s="42">
        <f t="shared" si="200"/>
        <v>963.11140264686014</v>
      </c>
      <c r="M807" s="42">
        <f t="shared" si="201"/>
        <v>2489.1378225251865</v>
      </c>
      <c r="N807" s="42">
        <f t="shared" si="202"/>
        <v>1547.2434793308107</v>
      </c>
      <c r="O807" s="42">
        <f t="shared" si="203"/>
        <v>1105.9988063130722</v>
      </c>
      <c r="P807" s="42">
        <f t="shared" si="204"/>
        <v>2653.242285643883</v>
      </c>
      <c r="Q807" s="39">
        <f t="shared" si="205"/>
        <v>3.5857092724229909</v>
      </c>
      <c r="R807" s="39">
        <f t="shared" si="206"/>
        <v>1.8239535507399114</v>
      </c>
      <c r="S807" s="39">
        <f t="shared" si="207"/>
        <v>5.4096628231629023</v>
      </c>
    </row>
    <row r="808" spans="6:19">
      <c r="F808" s="47">
        <v>13500</v>
      </c>
      <c r="G808" s="42">
        <f t="shared" si="195"/>
        <v>333.80603041391657</v>
      </c>
      <c r="H808" s="41">
        <f t="shared" si="196"/>
        <v>1.5876640252555755E-3</v>
      </c>
      <c r="I808" s="49">
        <f t="shared" si="197"/>
        <v>1.0528643748476212E-2</v>
      </c>
      <c r="J808" s="45">
        <f t="shared" si="198"/>
        <v>1.2116307773731788E-2</v>
      </c>
      <c r="K808" s="42">
        <f t="shared" si="199"/>
        <v>1529.7580874926398</v>
      </c>
      <c r="L808" s="42">
        <f t="shared" si="200"/>
        <v>957.44662668987803</v>
      </c>
      <c r="M808" s="42">
        <f t="shared" si="201"/>
        <v>2487.2047141825178</v>
      </c>
      <c r="N808" s="42">
        <f t="shared" si="202"/>
        <v>1551.1915518335902</v>
      </c>
      <c r="O808" s="42">
        <f t="shared" si="203"/>
        <v>1099.5833172943069</v>
      </c>
      <c r="P808" s="42">
        <f t="shared" si="204"/>
        <v>2650.7748691278971</v>
      </c>
      <c r="Q808" s="39">
        <f t="shared" si="205"/>
        <v>3.5919557554688986</v>
      </c>
      <c r="R808" s="39">
        <f t="shared" si="206"/>
        <v>1.8116319717345402</v>
      </c>
      <c r="S808" s="39">
        <f t="shared" si="207"/>
        <v>5.4035877272034387</v>
      </c>
    </row>
    <row r="809" spans="6:19">
      <c r="F809" s="47">
        <v>13600</v>
      </c>
      <c r="G809" s="42">
        <f t="shared" si="195"/>
        <v>334.38539896795453</v>
      </c>
      <c r="H809" s="41">
        <f t="shared" si="196"/>
        <v>1.592000222962434E-3</v>
      </c>
      <c r="I809" s="49">
        <f t="shared" si="197"/>
        <v>1.0395666028168028E-2</v>
      </c>
      <c r="J809" s="45">
        <f t="shared" si="198"/>
        <v>1.1987666251130463E-2</v>
      </c>
      <c r="K809" s="42">
        <f t="shared" si="199"/>
        <v>1533.4843276200017</v>
      </c>
      <c r="L809" s="42">
        <f t="shared" si="200"/>
        <v>951.76834918193026</v>
      </c>
      <c r="M809" s="42">
        <f t="shared" si="201"/>
        <v>2485.252676801932</v>
      </c>
      <c r="N809" s="42">
        <f t="shared" si="202"/>
        <v>1555.135530652291</v>
      </c>
      <c r="O809" s="42">
        <f t="shared" si="203"/>
        <v>1093.149407165015</v>
      </c>
      <c r="P809" s="42">
        <f t="shared" si="204"/>
        <v>2648.2849378173059</v>
      </c>
      <c r="Q809" s="39">
        <f t="shared" si="205"/>
        <v>3.5981888085288904</v>
      </c>
      <c r="R809" s="39">
        <f t="shared" si="206"/>
        <v>1.7993138791475429</v>
      </c>
      <c r="S809" s="39">
        <f t="shared" si="207"/>
        <v>5.3975026876764334</v>
      </c>
    </row>
    <row r="810" spans="6:19">
      <c r="F810" s="47">
        <v>13700</v>
      </c>
      <c r="G810" s="42">
        <f t="shared" si="195"/>
        <v>334.9613770631488</v>
      </c>
      <c r="H810" s="41">
        <f t="shared" si="196"/>
        <v>1.5963721996427689E-3</v>
      </c>
      <c r="I810" s="49">
        <f t="shared" si="197"/>
        <v>1.0264265914803474E-2</v>
      </c>
      <c r="J810" s="45">
        <f t="shared" si="198"/>
        <v>1.1860638114446244E-2</v>
      </c>
      <c r="K810" s="42">
        <f t="shared" si="199"/>
        <v>1537.2055116375502</v>
      </c>
      <c r="L810" s="42">
        <f t="shared" si="200"/>
        <v>946.07591357000842</v>
      </c>
      <c r="M810" s="42">
        <f t="shared" si="201"/>
        <v>2483.2814252075586</v>
      </c>
      <c r="N810" s="42">
        <f t="shared" si="202"/>
        <v>1559.0758107726563</v>
      </c>
      <c r="O810" s="42">
        <f t="shared" si="203"/>
        <v>1086.6963566028155</v>
      </c>
      <c r="P810" s="42">
        <f t="shared" si="204"/>
        <v>2645.7721673754718</v>
      </c>
      <c r="Q810" s="39">
        <f t="shared" si="205"/>
        <v>3.6044091362144108</v>
      </c>
      <c r="R810" s="39">
        <f t="shared" si="206"/>
        <v>1.786997750938367</v>
      </c>
      <c r="S810" s="39">
        <f t="shared" si="207"/>
        <v>5.3914068871527778</v>
      </c>
    </row>
    <row r="811" spans="6:19">
      <c r="F811" s="47">
        <v>13800</v>
      </c>
      <c r="G811" s="42">
        <f t="shared" si="195"/>
        <v>335.534005119428</v>
      </c>
      <c r="H811" s="41">
        <f t="shared" si="196"/>
        <v>1.6007809480971088E-3</v>
      </c>
      <c r="I811" s="49">
        <f t="shared" si="197"/>
        <v>1.0134404423263832E-2</v>
      </c>
      <c r="J811" s="45">
        <f t="shared" si="198"/>
        <v>1.1735185371360941E-2</v>
      </c>
      <c r="K811" s="42">
        <f t="shared" si="199"/>
        <v>1540.922014484968</v>
      </c>
      <c r="L811" s="42">
        <f t="shared" si="200"/>
        <v>940.36865219483821</v>
      </c>
      <c r="M811" s="42">
        <f t="shared" si="201"/>
        <v>2481.2906666798062</v>
      </c>
      <c r="N811" s="42">
        <f t="shared" si="202"/>
        <v>1563.0127915687078</v>
      </c>
      <c r="O811" s="42">
        <f t="shared" si="203"/>
        <v>1080.2234332358792</v>
      </c>
      <c r="P811" s="42">
        <f t="shared" si="204"/>
        <v>2643.236224804587</v>
      </c>
      <c r="Q811" s="39">
        <f t="shared" si="205"/>
        <v>3.6106174475512094</v>
      </c>
      <c r="R811" s="39">
        <f t="shared" si="206"/>
        <v>1.7746820553041274</v>
      </c>
      <c r="S811" s="39">
        <f t="shared" si="207"/>
        <v>5.3852995028553368</v>
      </c>
    </row>
    <row r="812" spans="6:19">
      <c r="F812" s="47">
        <v>13900</v>
      </c>
      <c r="G812" s="42">
        <f t="shared" si="195"/>
        <v>336.10332271889479</v>
      </c>
      <c r="H812" s="41">
        <f t="shared" si="196"/>
        <v>1.6052274939624975E-3</v>
      </c>
      <c r="I812" s="49">
        <f t="shared" si="197"/>
        <v>1.0006043550024664E-2</v>
      </c>
      <c r="J812" s="45">
        <f t="shared" si="198"/>
        <v>1.1611271043987162E-2</v>
      </c>
      <c r="K812" s="42">
        <f t="shared" si="199"/>
        <v>1544.6342149373204</v>
      </c>
      <c r="L812" s="42">
        <f t="shared" si="200"/>
        <v>934.64588605691006</v>
      </c>
      <c r="M812" s="42">
        <f t="shared" si="201"/>
        <v>2479.2801009942305</v>
      </c>
      <c r="N812" s="42">
        <f t="shared" si="202"/>
        <v>1566.9468771033994</v>
      </c>
      <c r="O812" s="42">
        <f t="shared" si="203"/>
        <v>1073.7298914022526</v>
      </c>
      <c r="P812" s="42">
        <f t="shared" si="204"/>
        <v>2640.676768505652</v>
      </c>
      <c r="Q812" s="39">
        <f t="shared" si="205"/>
        <v>3.6168144564865434</v>
      </c>
      <c r="R812" s="39">
        <f t="shared" si="206"/>
        <v>1.7623652500887257</v>
      </c>
      <c r="S812" s="39">
        <f t="shared" si="207"/>
        <v>5.3791797065752691</v>
      </c>
    </row>
    <row r="813" spans="6:19">
      <c r="F813" s="47">
        <v>14000</v>
      </c>
      <c r="G813" s="42">
        <f t="shared" si="195"/>
        <v>336.66936862812361</v>
      </c>
      <c r="H813" s="41">
        <f t="shared" si="196"/>
        <v>1.6097128965321113E-3</v>
      </c>
      <c r="I813" s="49">
        <f t="shared" si="197"/>
        <v>9.879146237671773E-3</v>
      </c>
      <c r="J813" s="45">
        <f t="shared" si="198"/>
        <v>1.1488859134203885E-2</v>
      </c>
      <c r="K813" s="42">
        <f t="shared" si="199"/>
        <v>1548.3424958663607</v>
      </c>
      <c r="L813" s="42">
        <f t="shared" si="200"/>
        <v>928.90692459906927</v>
      </c>
      <c r="M813" s="42">
        <f t="shared" si="201"/>
        <v>2477.2494204654299</v>
      </c>
      <c r="N813" s="42">
        <f t="shared" si="202"/>
        <v>1570.8784764178104</v>
      </c>
      <c r="O813" s="42">
        <f t="shared" si="203"/>
        <v>1067.2149719264739</v>
      </c>
      <c r="P813" s="42">
        <f t="shared" si="204"/>
        <v>2638.0934483442843</v>
      </c>
      <c r="Q813" s="39">
        <f t="shared" si="205"/>
        <v>3.6230008823745328</v>
      </c>
      <c r="R813" s="39">
        <f t="shared" si="206"/>
        <v>1.7500457822299875</v>
      </c>
      <c r="S813" s="39">
        <f t="shared" si="207"/>
        <v>5.3730466646045203</v>
      </c>
    </row>
    <row r="814" spans="6:19">
      <c r="F814" s="47">
        <v>14100</v>
      </c>
      <c r="G814" s="42">
        <f t="shared" si="195"/>
        <v>337.23218081969708</v>
      </c>
      <c r="H814" s="41">
        <f t="shared" si="196"/>
        <v>1.6142382495403884E-3</v>
      </c>
      <c r="I814" s="49">
        <f t="shared" si="197"/>
        <v>9.753676340980821E-3</v>
      </c>
      <c r="J814" s="45">
        <f t="shared" si="198"/>
        <v>1.136791459052121E-2</v>
      </c>
      <c r="K814" s="42">
        <f t="shared" si="199"/>
        <v>1552.0472444894074</v>
      </c>
      <c r="L814" s="42">
        <f t="shared" si="200"/>
        <v>923.15106550638416</v>
      </c>
      <c r="M814" s="42">
        <f t="shared" si="201"/>
        <v>2475.1983099957915</v>
      </c>
      <c r="N814" s="42">
        <f t="shared" si="202"/>
        <v>1574.808003807927</v>
      </c>
      <c r="O814" s="42">
        <f t="shared" si="203"/>
        <v>1060.6779019142141</v>
      </c>
      <c r="P814" s="42">
        <f t="shared" si="204"/>
        <v>2635.4859057221411</v>
      </c>
      <c r="Q814" s="39">
        <f t="shared" si="205"/>
        <v>3.6291774504382919</v>
      </c>
      <c r="R814" s="39">
        <f t="shared" si="206"/>
        <v>1.7377220872454813</v>
      </c>
      <c r="S814" s="39">
        <f t="shared" si="207"/>
        <v>5.3668995376837731</v>
      </c>
    </row>
    <row r="815" spans="6:19">
      <c r="F815" s="47">
        <v>14200</v>
      </c>
      <c r="G815" s="42">
        <f t="shared" si="195"/>
        <v>337.79179649295941</v>
      </c>
      <c r="H815" s="41">
        <f t="shared" si="196"/>
        <v>1.6188046819089899E-3</v>
      </c>
      <c r="I815" s="49">
        <f t="shared" si="197"/>
        <v>9.6295985944763358E-3</v>
      </c>
      <c r="J815" s="45">
        <f t="shared" si="198"/>
        <v>1.1248403276385325E-2</v>
      </c>
      <c r="K815" s="42">
        <f t="shared" si="199"/>
        <v>1555.7488526043896</v>
      </c>
      <c r="L815" s="42">
        <f t="shared" si="200"/>
        <v>917.37759452396472</v>
      </c>
      <c r="M815" s="42">
        <f t="shared" si="201"/>
        <v>2473.1264471283544</v>
      </c>
      <c r="N815" s="42">
        <f t="shared" si="202"/>
        <v>1578.7358790874971</v>
      </c>
      <c r="O815" s="42">
        <f t="shared" si="203"/>
        <v>1054.1178945655295</v>
      </c>
      <c r="P815" s="42">
        <f t="shared" si="204"/>
        <v>2632.8537736530266</v>
      </c>
      <c r="Q815" s="39">
        <f t="shared" si="205"/>
        <v>3.6353448922065832</v>
      </c>
      <c r="R815" s="39">
        <f t="shared" si="206"/>
        <v>1.7253925887573738</v>
      </c>
      <c r="S815" s="39">
        <f t="shared" si="207"/>
        <v>5.360737480963957</v>
      </c>
    </row>
    <row r="816" spans="6:19">
      <c r="F816" s="47">
        <v>14300</v>
      </c>
      <c r="G816" s="42">
        <f t="shared" si="195"/>
        <v>338.34825209410053</v>
      </c>
      <c r="H816" s="41">
        <f t="shared" si="196"/>
        <v>1.6234133584501409E-3</v>
      </c>
      <c r="I816" s="49">
        <f t="shared" si="197"/>
        <v>9.5068785814123487E-3</v>
      </c>
      <c r="J816" s="45">
        <f t="shared" si="198"/>
        <v>1.113029193986249E-2</v>
      </c>
      <c r="K816" s="42">
        <f t="shared" si="199"/>
        <v>1559.4477168110968</v>
      </c>
      <c r="L816" s="42">
        <f t="shared" si="200"/>
        <v>911.58578529319607</v>
      </c>
      <c r="M816" s="42">
        <f t="shared" si="201"/>
        <v>2471.0335021042929</v>
      </c>
      <c r="N816" s="42">
        <f t="shared" si="202"/>
        <v>1582.6625278369338</v>
      </c>
      <c r="O816" s="42">
        <f t="shared" si="203"/>
        <v>1047.5341490073929</v>
      </c>
      <c r="P816" s="42">
        <f t="shared" si="204"/>
        <v>2630.1966768443267</v>
      </c>
      <c r="Q816" s="39">
        <f t="shared" si="205"/>
        <v>3.64150394592511</v>
      </c>
      <c r="R816" s="39">
        <f t="shared" si="206"/>
        <v>1.713055698056964</v>
      </c>
      <c r="S816" s="39">
        <f t="shared" si="207"/>
        <v>5.354559643982074</v>
      </c>
    </row>
    <row r="817" spans="6:19">
      <c r="F817" s="47">
        <v>14400</v>
      </c>
      <c r="G817" s="42">
        <f t="shared" si="195"/>
        <v>338.90158333549869</v>
      </c>
      <c r="H817" s="41">
        <f t="shared" si="196"/>
        <v>1.6280654805221749E-3</v>
      </c>
      <c r="I817" s="49">
        <f t="shared" si="197"/>
        <v>9.3854827040909736E-3</v>
      </c>
      <c r="J817" s="45">
        <f t="shared" si="198"/>
        <v>1.1013548184613149E-2</v>
      </c>
      <c r="K817" s="42">
        <f t="shared" si="199"/>
        <v>1563.144238716575</v>
      </c>
      <c r="L817" s="42">
        <f t="shared" si="200"/>
        <v>905.77489920725361</v>
      </c>
      <c r="M817" s="42">
        <f t="shared" si="201"/>
        <v>2468.9191379238287</v>
      </c>
      <c r="N817" s="42">
        <f t="shared" si="202"/>
        <v>1586.588381636094</v>
      </c>
      <c r="O817" s="42">
        <f t="shared" si="203"/>
        <v>1040.9258501461643</v>
      </c>
      <c r="P817" s="42">
        <f t="shared" si="204"/>
        <v>2627.5142317822583</v>
      </c>
      <c r="Q817" s="39">
        <f t="shared" si="205"/>
        <v>3.6476553569391097</v>
      </c>
      <c r="R817" s="39">
        <f t="shared" si="206"/>
        <v>1.7007098137094223</v>
      </c>
      <c r="S817" s="39">
        <f t="shared" si="207"/>
        <v>5.348365170648532</v>
      </c>
    </row>
    <row r="818" spans="6:19">
      <c r="F818" s="47">
        <v>14500</v>
      </c>
      <c r="G818" s="42">
        <f t="shared" si="195"/>
        <v>339.45182521446452</v>
      </c>
      <c r="H818" s="41">
        <f t="shared" si="196"/>
        <v>1.6327622866344571E-3</v>
      </c>
      <c r="I818" s="49">
        <f t="shared" si="197"/>
        <v>9.2653781554734669E-3</v>
      </c>
      <c r="J818" s="45">
        <f t="shared" si="198"/>
        <v>1.0898140442107924E-2</v>
      </c>
      <c r="K818" s="42">
        <f t="shared" si="199"/>
        <v>1566.838825125006</v>
      </c>
      <c r="L818" s="42">
        <f t="shared" si="200"/>
        <v>899.94418528629626</v>
      </c>
      <c r="M818" s="42">
        <f t="shared" si="201"/>
        <v>2466.7830104113023</v>
      </c>
      <c r="N818" s="42">
        <f t="shared" si="202"/>
        <v>1590.5138782812057</v>
      </c>
      <c r="O818" s="42">
        <f t="shared" si="203"/>
        <v>1034.2921685406616</v>
      </c>
      <c r="P818" s="42">
        <f t="shared" si="204"/>
        <v>2624.8060468218673</v>
      </c>
      <c r="Q818" s="39">
        <f t="shared" si="205"/>
        <v>3.6537998780479048</v>
      </c>
      <c r="R818" s="39">
        <f t="shared" si="206"/>
        <v>1.6883533211993429</v>
      </c>
      <c r="S818" s="39">
        <f t="shared" si="207"/>
        <v>5.3421531992472477</v>
      </c>
    </row>
    <row r="819" spans="6:19">
      <c r="F819" s="47">
        <v>14600</v>
      </c>
      <c r="G819" s="42">
        <f t="shared" si="195"/>
        <v>339.99901203128843</v>
      </c>
      <c r="H819" s="41">
        <f t="shared" si="196"/>
        <v>1.6375050529955453E-3</v>
      </c>
      <c r="I819" s="49">
        <f t="shared" si="197"/>
        <v>9.1465328920045403E-3</v>
      </c>
      <c r="J819" s="45">
        <f t="shared" si="198"/>
        <v>1.0784037945000085E-2</v>
      </c>
      <c r="K819" s="42">
        <f t="shared" si="199"/>
        <v>1570.5318882098422</v>
      </c>
      <c r="L819" s="42">
        <f t="shared" si="200"/>
        <v>894.0928800731308</v>
      </c>
      <c r="M819" s="42">
        <f t="shared" si="201"/>
        <v>2464.624768282973</v>
      </c>
      <c r="N819" s="42">
        <f t="shared" si="202"/>
        <v>1594.4394619835773</v>
      </c>
      <c r="O819" s="42">
        <f t="shared" si="203"/>
        <v>1027.6322602963967</v>
      </c>
      <c r="P819" s="42">
        <f t="shared" si="204"/>
        <v>2622.071722279974</v>
      </c>
      <c r="Q819" s="39">
        <f t="shared" si="205"/>
        <v>3.6599382698277534</v>
      </c>
      <c r="R819" s="39">
        <f t="shared" si="206"/>
        <v>1.675984592617537</v>
      </c>
      <c r="S819" s="39">
        <f t="shared" si="207"/>
        <v>5.3359228624452903</v>
      </c>
    </row>
    <row r="820" spans="6:19">
      <c r="F820" s="47">
        <v>14700</v>
      </c>
      <c r="G820" s="42">
        <f t="shared" si="195"/>
        <v>340.54317740671706</v>
      </c>
      <c r="H820" s="41">
        <f t="shared" si="196"/>
        <v>1.6422950940017929E-3</v>
      </c>
      <c r="I820" s="49">
        <f t="shared" si="197"/>
        <v>9.0289156076082868E-3</v>
      </c>
      <c r="J820" s="45">
        <f t="shared" si="198"/>
        <v>1.0671210701610079E-2</v>
      </c>
      <c r="K820" s="42">
        <f t="shared" si="199"/>
        <v>1574.2238456681903</v>
      </c>
      <c r="L820" s="42">
        <f t="shared" si="200"/>
        <v>888.22020754989808</v>
      </c>
      <c r="M820" s="42">
        <f t="shared" si="201"/>
        <v>2462.4440532180884</v>
      </c>
      <c r="N820" s="42">
        <f t="shared" si="202"/>
        <v>1598.3655835500167</v>
      </c>
      <c r="O820" s="42">
        <f t="shared" si="203"/>
        <v>1020.9452669817397</v>
      </c>
      <c r="P820" s="42">
        <f t="shared" si="204"/>
        <v>2619.3108505317564</v>
      </c>
      <c r="Q820" s="39">
        <f t="shared" si="205"/>
        <v>3.6660713009230763</v>
      </c>
      <c r="R820" s="39">
        <f t="shared" si="206"/>
        <v>1.6636019863898674</v>
      </c>
      <c r="S820" s="39">
        <f t="shared" si="207"/>
        <v>5.3296732873129438</v>
      </c>
    </row>
    <row r="821" spans="6:19">
      <c r="F821" s="47">
        <v>14800</v>
      </c>
      <c r="G821" s="42">
        <f t="shared" si="195"/>
        <v>341.08435429880046</v>
      </c>
      <c r="H821" s="41">
        <f t="shared" si="196"/>
        <v>1.6471337626607083E-3</v>
      </c>
      <c r="I821" s="49">
        <f t="shared" si="197"/>
        <v>8.9124957087895439E-3</v>
      </c>
      <c r="J821" s="45">
        <f t="shared" si="198"/>
        <v>1.0559629471450253E-2</v>
      </c>
      <c r="K821" s="42">
        <f t="shared" si="199"/>
        <v>1577.9151208557762</v>
      </c>
      <c r="L821" s="42">
        <f t="shared" si="200"/>
        <v>882.32537907635538</v>
      </c>
      <c r="M821" s="42">
        <f t="shared" si="201"/>
        <v>2460.2404999321316</v>
      </c>
      <c r="N821" s="42">
        <f t="shared" si="202"/>
        <v>1602.2927005431548</v>
      </c>
      <c r="O821" s="42">
        <f t="shared" si="203"/>
        <v>1014.2303155664408</v>
      </c>
      <c r="P821" s="42">
        <f t="shared" si="204"/>
        <v>2616.5230161095956</v>
      </c>
      <c r="Q821" s="39">
        <f t="shared" si="205"/>
        <v>3.6721997483033677</v>
      </c>
      <c r="R821" s="39">
        <f t="shared" si="206"/>
        <v>1.6512038470483521</v>
      </c>
      <c r="S821" s="39">
        <f t="shared" si="207"/>
        <v>5.3234035953517198</v>
      </c>
    </row>
    <row r="822" spans="6:19">
      <c r="F822" s="47">
        <v>14900</v>
      </c>
      <c r="G822" s="42">
        <f t="shared" si="195"/>
        <v>341.62257501921317</v>
      </c>
      <c r="H822" s="41">
        <f t="shared" si="196"/>
        <v>1.6520224509458108E-3</v>
      </c>
      <c r="I822" s="49">
        <f t="shared" si="197"/>
        <v>8.7972432908024149E-3</v>
      </c>
      <c r="J822" s="45">
        <f t="shared" si="198"/>
        <v>1.0449265741748226E-2</v>
      </c>
      <c r="K822" s="42">
        <f t="shared" si="199"/>
        <v>1581.6061429021415</v>
      </c>
      <c r="L822" s="42">
        <f t="shared" si="200"/>
        <v>876.40759335045914</v>
      </c>
      <c r="M822" s="42">
        <f t="shared" si="201"/>
        <v>2458.0137362526007</v>
      </c>
      <c r="N822" s="42">
        <f t="shared" si="202"/>
        <v>1606.2212774212339</v>
      </c>
      <c r="O822" s="42">
        <f t="shared" si="203"/>
        <v>1007.4865183834154</v>
      </c>
      <c r="P822" s="42">
        <f t="shared" si="204"/>
        <v>2613.7077958046493</v>
      </c>
      <c r="Q822" s="39">
        <f t="shared" si="205"/>
        <v>3.6783243974852744</v>
      </c>
      <c r="R822" s="39">
        <f t="shared" si="206"/>
        <v>1.6387885050455631</v>
      </c>
      <c r="S822" s="39">
        <f t="shared" si="207"/>
        <v>5.3171129025308375</v>
      </c>
    </row>
    <row r="823" spans="6:19">
      <c r="F823" s="47">
        <v>15000</v>
      </c>
      <c r="G823" s="42">
        <f t="shared" si="195"/>
        <v>342.15787124898202</v>
      </c>
      <c r="H823" s="41">
        <f t="shared" si="196"/>
        <v>1.6569625900773014E-3</v>
      </c>
      <c r="I823" s="49">
        <f t="shared" si="197"/>
        <v>8.6831291148235998E-3</v>
      </c>
      <c r="J823" s="45">
        <f t="shared" si="198"/>
        <v>1.0340091704900901E-2</v>
      </c>
      <c r="K823" s="42">
        <f t="shared" si="199"/>
        <v>1585.2973468044768</v>
      </c>
      <c r="L823" s="42">
        <f t="shared" si="200"/>
        <v>870.46603639158661</v>
      </c>
      <c r="M823" s="42">
        <f t="shared" si="201"/>
        <v>2455.7633831960634</v>
      </c>
      <c r="N823" s="42">
        <f t="shared" si="202"/>
        <v>1610.1517856556361</v>
      </c>
      <c r="O823" s="42">
        <f t="shared" si="203"/>
        <v>1000.7129731139407</v>
      </c>
      <c r="P823" s="42">
        <f t="shared" si="204"/>
        <v>2610.8647587695768</v>
      </c>
      <c r="Q823" s="39">
        <f t="shared" si="205"/>
        <v>3.6844460427172598</v>
      </c>
      <c r="R823" s="39">
        <f t="shared" si="206"/>
        <v>1.6263542766121648</v>
      </c>
      <c r="S823" s="39">
        <f t="shared" si="207"/>
        <v>5.3108003193294246</v>
      </c>
    </row>
    <row r="824" spans="6:19">
      <c r="F824" s="47">
        <v>15100</v>
      </c>
      <c r="G824" s="42">
        <f t="shared" si="195"/>
        <v>342.6902740537048</v>
      </c>
      <c r="H824" s="41">
        <f t="shared" si="196"/>
        <v>1.6619556507247483E-3</v>
      </c>
      <c r="I824" s="49">
        <f t="shared" si="197"/>
        <v>8.5701245860957155E-3</v>
      </c>
      <c r="J824" s="45">
        <f t="shared" si="198"/>
        <v>1.0232080236820464E-2</v>
      </c>
      <c r="K824" s="42">
        <f t="shared" si="199"/>
        <v>1588.989173499453</v>
      </c>
      <c r="L824" s="42">
        <f t="shared" si="200"/>
        <v>864.49988154722405</v>
      </c>
      <c r="M824" s="42">
        <f t="shared" si="201"/>
        <v>2453.4890550466771</v>
      </c>
      <c r="N824" s="42">
        <f t="shared" si="202"/>
        <v>1614.0847038253967</v>
      </c>
      <c r="O824" s="42">
        <f t="shared" si="203"/>
        <v>993.90876279726922</v>
      </c>
      <c r="P824" s="42">
        <f t="shared" si="204"/>
        <v>2607.9934666226659</v>
      </c>
      <c r="Q824" s="39">
        <f t="shared" si="205"/>
        <v>3.6905654871258844</v>
      </c>
      <c r="R824" s="39">
        <f t="shared" si="206"/>
        <v>1.6138994636587563</v>
      </c>
      <c r="S824" s="39">
        <f t="shared" si="207"/>
        <v>5.3044649507846406</v>
      </c>
    </row>
    <row r="825" spans="6:19">
      <c r="F825" s="47">
        <v>15200</v>
      </c>
      <c r="G825" s="42">
        <f t="shared" si="195"/>
        <v>343.21981389825828</v>
      </c>
      <c r="H825" s="41">
        <f t="shared" si="196"/>
        <v>1.6670031431276714E-3</v>
      </c>
      <c r="I825" s="49">
        <f t="shared" si="197"/>
        <v>8.4582017329930988E-3</v>
      </c>
      <c r="J825" s="45">
        <f t="shared" si="198"/>
        <v>1.012520487612077E-2</v>
      </c>
      <c r="K825" s="42">
        <f t="shared" si="199"/>
        <v>1592.6820699121331</v>
      </c>
      <c r="L825" s="42">
        <f t="shared" si="200"/>
        <v>858.50828952340498</v>
      </c>
      <c r="M825" s="42">
        <f t="shared" si="201"/>
        <v>2451.1903594355381</v>
      </c>
      <c r="N825" s="42">
        <f t="shared" si="202"/>
        <v>1618.0205176876736</v>
      </c>
      <c r="O825" s="42">
        <f t="shared" si="203"/>
        <v>987.07295586490022</v>
      </c>
      <c r="P825" s="42">
        <f t="shared" si="204"/>
        <v>2605.0934735525739</v>
      </c>
      <c r="Q825" s="39">
        <f t="shared" si="205"/>
        <v>3.6966835428222309</v>
      </c>
      <c r="R825" s="39">
        <f t="shared" si="206"/>
        <v>1.601422353722044</v>
      </c>
      <c r="S825" s="39">
        <f t="shared" si="207"/>
        <v>5.2981058965442749</v>
      </c>
    </row>
    <row r="826" spans="6:19">
      <c r="F826" s="47">
        <v>15300</v>
      </c>
      <c r="G826" s="42">
        <f t="shared" si="195"/>
        <v>343.74652066098088</v>
      </c>
      <c r="H826" s="41">
        <f t="shared" si="196"/>
        <v>1.6721066171283584E-3</v>
      </c>
      <c r="I826" s="49">
        <f t="shared" si="197"/>
        <v>8.3473331869649784E-3</v>
      </c>
      <c r="J826" s="45">
        <f t="shared" si="198"/>
        <v>1.0019439804093337E-2</v>
      </c>
      <c r="K826" s="42">
        <f t="shared" si="199"/>
        <v>1596.3764889804424</v>
      </c>
      <c r="L826" s="42">
        <f t="shared" si="200"/>
        <v>852.49040843958164</v>
      </c>
      <c r="M826" s="42">
        <f t="shared" si="201"/>
        <v>2448.8668974200241</v>
      </c>
      <c r="N826" s="42">
        <f t="shared" si="202"/>
        <v>1621.9597202225063</v>
      </c>
      <c r="O826" s="42">
        <f t="shared" si="203"/>
        <v>980.20460620014546</v>
      </c>
      <c r="P826" s="42">
        <f t="shared" si="204"/>
        <v>2602.1643264226518</v>
      </c>
      <c r="Q826" s="39">
        <f t="shared" si="205"/>
        <v>3.7028010309660297</v>
      </c>
      <c r="R826" s="39">
        <f t="shared" si="206"/>
        <v>1.588921219955953</v>
      </c>
      <c r="S826" s="39">
        <f t="shared" si="207"/>
        <v>5.2917222509219828</v>
      </c>
    </row>
    <row r="827" spans="6:19">
      <c r="F827" s="47">
        <v>15400</v>
      </c>
      <c r="G827" s="42">
        <f t="shared" si="195"/>
        <v>344.27042364741749</v>
      </c>
      <c r="H827" s="41">
        <f t="shared" si="196"/>
        <v>1.6772676621141589E-3</v>
      </c>
      <c r="I827" s="49">
        <f t="shared" si="197"/>
        <v>8.2374921633275658E-3</v>
      </c>
      <c r="J827" s="45">
        <f t="shared" si="198"/>
        <v>9.9147598254417241E-3</v>
      </c>
      <c r="K827" s="42">
        <f t="shared" si="199"/>
        <v>1600.0728896551111</v>
      </c>
      <c r="L827" s="42">
        <f t="shared" si="200"/>
        <v>846.44537390829214</v>
      </c>
      <c r="M827" s="42">
        <f t="shared" si="201"/>
        <v>2446.5182635634033</v>
      </c>
      <c r="N827" s="42">
        <f t="shared" si="202"/>
        <v>1625.902811651669</v>
      </c>
      <c r="O827" s="42">
        <f t="shared" si="203"/>
        <v>973.30275322353668</v>
      </c>
      <c r="P827" s="42">
        <f t="shared" si="204"/>
        <v>2599.2055648752057</v>
      </c>
      <c r="Q827" s="39">
        <f t="shared" si="205"/>
        <v>3.7089187817874221</v>
      </c>
      <c r="R827" s="39">
        <f t="shared" si="206"/>
        <v>1.5763943211681752</v>
      </c>
      <c r="S827" s="39">
        <f t="shared" si="207"/>
        <v>5.2853131029555973</v>
      </c>
    </row>
    <row r="828" spans="6:19">
      <c r="F828" s="47">
        <v>15500</v>
      </c>
      <c r="G828" s="42">
        <f t="shared" si="195"/>
        <v>344.79155160355037</v>
      </c>
      <c r="H828" s="41">
        <f t="shared" si="196"/>
        <v>1.6824879068630576E-3</v>
      </c>
      <c r="I828" s="49">
        <f t="shared" si="197"/>
        <v>8.1286524428540556E-3</v>
      </c>
      <c r="J828" s="45">
        <f t="shared" si="198"/>
        <v>9.8111403497171141E-3</v>
      </c>
      <c r="K828" s="42">
        <f t="shared" si="199"/>
        <v>1603.7717368731016</v>
      </c>
      <c r="L828" s="42">
        <f t="shared" si="200"/>
        <v>840.37230914008046</v>
      </c>
      <c r="M828" s="42">
        <f t="shared" si="201"/>
        <v>2444.1440460131821</v>
      </c>
      <c r="N828" s="42">
        <f t="shared" si="202"/>
        <v>1629.850299429479</v>
      </c>
      <c r="O828" s="42">
        <f t="shared" si="203"/>
        <v>966.36642200431834</v>
      </c>
      <c r="P828" s="42">
        <f t="shared" si="204"/>
        <v>2596.2167214337974</v>
      </c>
      <c r="Q828" s="39">
        <f t="shared" si="205"/>
        <v>3.715037634563112</v>
      </c>
      <c r="R828" s="39">
        <f t="shared" si="206"/>
        <v>1.5638399019021714</v>
      </c>
      <c r="S828" s="39">
        <f t="shared" si="207"/>
        <v>5.2788775364652833</v>
      </c>
    </row>
    <row r="829" spans="6:19">
      <c r="F829" s="47">
        <v>15600</v>
      </c>
      <c r="G829" s="42">
        <f t="shared" si="195"/>
        <v>345.30993272860576</v>
      </c>
      <c r="H829" s="41">
        <f t="shared" si="196"/>
        <v>1.6877690192895949E-3</v>
      </c>
      <c r="I829" s="49">
        <f t="shared" si="197"/>
        <v>8.0207883541388546E-3</v>
      </c>
      <c r="J829" s="45">
        <f t="shared" si="198"/>
        <v>9.7085573734284492E-3</v>
      </c>
      <c r="K829" s="42">
        <f t="shared" si="199"/>
        <v>1607.4735015044948</v>
      </c>
      <c r="L829" s="42">
        <f t="shared" si="200"/>
        <v>834.27032507399554</v>
      </c>
      <c r="M829" s="42">
        <f t="shared" si="201"/>
        <v>2441.7438265784904</v>
      </c>
      <c r="N829" s="42">
        <f t="shared" si="202"/>
        <v>1633.8026982054125</v>
      </c>
      <c r="O829" s="42">
        <f t="shared" si="203"/>
        <v>959.39462339856163</v>
      </c>
      <c r="P829" s="42">
        <f t="shared" si="204"/>
        <v>2593.1973216039742</v>
      </c>
      <c r="Q829" s="39">
        <f t="shared" si="205"/>
        <v>3.721158437546948</v>
      </c>
      <c r="R829" s="39">
        <f t="shared" si="206"/>
        <v>1.5512561925651243</v>
      </c>
      <c r="S829" s="39">
        <f t="shared" si="207"/>
        <v>5.2724146301120722</v>
      </c>
    </row>
    <row r="830" spans="6:19">
      <c r="F830" s="47">
        <v>15700</v>
      </c>
      <c r="G830" s="42">
        <f t="shared" si="195"/>
        <v>345.82559468741363</v>
      </c>
      <c r="H830" s="41">
        <f t="shared" si="196"/>
        <v>1.6931127060865966E-3</v>
      </c>
      <c r="I830" s="49">
        <f t="shared" si="197"/>
        <v>7.9138747566969477E-3</v>
      </c>
      <c r="J830" s="45">
        <f t="shared" si="198"/>
        <v>9.606987462783545E-3</v>
      </c>
      <c r="K830" s="42">
        <f t="shared" si="199"/>
        <v>1611.1786602712748</v>
      </c>
      <c r="L830" s="42">
        <f t="shared" si="200"/>
        <v>828.13852053425194</v>
      </c>
      <c r="M830" s="42">
        <f t="shared" si="201"/>
        <v>2439.3171808055267</v>
      </c>
      <c r="N830" s="42">
        <f t="shared" si="202"/>
        <v>1637.7605297568346</v>
      </c>
      <c r="O830" s="42">
        <f t="shared" si="203"/>
        <v>952.3863542143938</v>
      </c>
      <c r="P830" s="42">
        <f t="shared" si="204"/>
        <v>2590.1468839712284</v>
      </c>
      <c r="Q830" s="39">
        <f t="shared" si="205"/>
        <v>3.7272820478524391</v>
      </c>
      <c r="R830" s="39">
        <f t="shared" si="206"/>
        <v>1.5386414096022838</v>
      </c>
      <c r="S830" s="39">
        <f t="shared" si="207"/>
        <v>5.2659234574547229</v>
      </c>
    </row>
    <row r="831" spans="6:19">
      <c r="F831" s="47">
        <v>15800</v>
      </c>
      <c r="G831" s="42">
        <f t="shared" si="195"/>
        <v>346.33856462230403</v>
      </c>
      <c r="H831" s="41">
        <f t="shared" si="196"/>
        <v>1.6985207122576123E-3</v>
      </c>
      <c r="I831" s="49">
        <f t="shared" si="197"/>
        <v>7.8078870247614857E-3</v>
      </c>
      <c r="J831" s="45">
        <f t="shared" si="198"/>
        <v>9.5064077370190982E-3</v>
      </c>
      <c r="K831" s="42">
        <f t="shared" si="199"/>
        <v>1614.8876956370684</v>
      </c>
      <c r="L831" s="42">
        <f t="shared" si="200"/>
        <v>821.975982413069</v>
      </c>
      <c r="M831" s="42">
        <f t="shared" si="201"/>
        <v>2436.8636780501374</v>
      </c>
      <c r="N831" s="42">
        <f t="shared" si="202"/>
        <v>1641.7243228907387</v>
      </c>
      <c r="O831" s="42">
        <f t="shared" si="203"/>
        <v>945.3405974043003</v>
      </c>
      <c r="P831" s="42">
        <f t="shared" si="204"/>
        <v>2587.064920295039</v>
      </c>
      <c r="Q831" s="39">
        <f t="shared" si="205"/>
        <v>3.7334093312856744</v>
      </c>
      <c r="R831" s="39">
        <f t="shared" si="206"/>
        <v>1.5259937557172663</v>
      </c>
      <c r="S831" s="39">
        <f t="shared" si="207"/>
        <v>5.2594030870029407</v>
      </c>
    </row>
    <row r="832" spans="6:19">
      <c r="F832" s="47">
        <v>15900</v>
      </c>
      <c r="G832" s="42">
        <f t="shared" si="195"/>
        <v>346.84886916466382</v>
      </c>
      <c r="H832" s="41">
        <f t="shared" si="196"/>
        <v>1.7039948205377043E-3</v>
      </c>
      <c r="I832" s="49">
        <f t="shared" si="197"/>
        <v>7.702801031768413E-3</v>
      </c>
      <c r="J832" s="45">
        <f t="shared" si="198"/>
        <v>9.4067958523061171E-3</v>
      </c>
      <c r="K832" s="42">
        <f t="shared" si="199"/>
        <v>1618.6010956679572</v>
      </c>
      <c r="L832" s="42">
        <f t="shared" si="200"/>
        <v>815.78178588023843</v>
      </c>
      <c r="M832" s="42">
        <f t="shared" si="201"/>
        <v>2434.3828815481957</v>
      </c>
      <c r="N832" s="42">
        <f t="shared" si="202"/>
        <v>1645.6946133145068</v>
      </c>
      <c r="O832" s="42">
        <f t="shared" si="203"/>
        <v>938.25632228535665</v>
      </c>
      <c r="P832" s="42">
        <f t="shared" si="204"/>
        <v>2583.9509355998634</v>
      </c>
      <c r="Q832" s="39">
        <f t="shared" si="205"/>
        <v>3.7395411621289489</v>
      </c>
      <c r="R832" s="39">
        <f t="shared" si="206"/>
        <v>1.5133114201393494</v>
      </c>
      <c r="S832" s="39">
        <f t="shared" si="207"/>
        <v>5.2528525822682983</v>
      </c>
    </row>
    <row r="833" spans="6:19">
      <c r="F833" s="47">
        <v>16000</v>
      </c>
      <c r="G833" s="42">
        <f t="shared" si="195"/>
        <v>347.35653444596926</v>
      </c>
      <c r="H833" s="41">
        <f t="shared" si="196"/>
        <v>1.7095368506957085E-3</v>
      </c>
      <c r="I833" s="49">
        <f t="shared" si="197"/>
        <v>7.5985931354655414E-3</v>
      </c>
      <c r="J833" s="45">
        <f t="shared" si="198"/>
        <v>9.3081299861612499E-3</v>
      </c>
      <c r="K833" s="42">
        <f t="shared" si="199"/>
        <v>1622.3193538617243</v>
      </c>
      <c r="L833" s="42">
        <f t="shared" si="200"/>
        <v>809.55499461918225</v>
      </c>
      <c r="M833" s="42">
        <f t="shared" si="201"/>
        <v>2431.8743484809065</v>
      </c>
      <c r="N833" s="42">
        <f t="shared" si="202"/>
        <v>1649.6719434728557</v>
      </c>
      <c r="O833" s="42">
        <f t="shared" si="203"/>
        <v>931.13248478663127</v>
      </c>
      <c r="P833" s="42">
        <f t="shared" si="204"/>
        <v>2580.8044282594869</v>
      </c>
      <c r="Q833" s="39">
        <f t="shared" si="205"/>
        <v>3.74567842287074</v>
      </c>
      <c r="R833" s="39">
        <f t="shared" si="206"/>
        <v>1.5005925789362395</v>
      </c>
      <c r="S833" s="39">
        <f t="shared" si="207"/>
        <v>5.2462710018069796</v>
      </c>
    </row>
    <row r="834" spans="6:19">
      <c r="F834" s="47">
        <v>16100</v>
      </c>
      <c r="G834" s="42">
        <f t="shared" si="195"/>
        <v>347.86158610853863</v>
      </c>
      <c r="H834" s="41">
        <f t="shared" si="196"/>
        <v>1.7151486587187092E-3</v>
      </c>
      <c r="I834" s="49">
        <f t="shared" si="197"/>
        <v>7.4952401636572911E-3</v>
      </c>
      <c r="J834" s="45">
        <f t="shared" si="198"/>
        <v>9.2103888223760005E-3</v>
      </c>
      <c r="K834" s="42">
        <f t="shared" si="199"/>
        <v>1626.0429689466127</v>
      </c>
      <c r="L834" s="42">
        <f t="shared" si="200"/>
        <v>803.29466109044461</v>
      </c>
      <c r="M834" s="42">
        <f t="shared" si="201"/>
        <v>2429.3376300370574</v>
      </c>
      <c r="N834" s="42">
        <f t="shared" si="202"/>
        <v>1653.6568623519838</v>
      </c>
      <c r="O834" s="42">
        <f t="shared" si="203"/>
        <v>923.96802772532692</v>
      </c>
      <c r="P834" s="42">
        <f t="shared" si="204"/>
        <v>2577.6248900773107</v>
      </c>
      <c r="Q834" s="39">
        <f t="shared" si="205"/>
        <v>3.751822003884004</v>
      </c>
      <c r="R834" s="39">
        <f t="shared" si="206"/>
        <v>1.4878353953744385</v>
      </c>
      <c r="S834" s="39">
        <f t="shared" si="207"/>
        <v>5.2396573992584425</v>
      </c>
    </row>
    <row r="835" spans="6:19">
      <c r="F835" s="47">
        <v>16200</v>
      </c>
      <c r="G835" s="42">
        <f t="shared" si="195"/>
        <v>348.36404931575521</v>
      </c>
      <c r="H835" s="41">
        <f t="shared" si="196"/>
        <v>1.7208321358682592E-3</v>
      </c>
      <c r="I835" s="49">
        <f t="shared" si="197"/>
        <v>7.3927194005163465E-3</v>
      </c>
      <c r="J835" s="45">
        <f t="shared" si="198"/>
        <v>9.1135515363846061E-3</v>
      </c>
      <c r="K835" s="42">
        <f t="shared" si="199"/>
        <v>1629.772444646836</v>
      </c>
      <c r="L835" s="42">
        <f t="shared" si="200"/>
        <v>796.99982682163818</v>
      </c>
      <c r="M835" s="42">
        <f t="shared" si="201"/>
        <v>2426.7722714684742</v>
      </c>
      <c r="N835" s="42">
        <f t="shared" si="202"/>
        <v>1657.6499252479018</v>
      </c>
      <c r="O835" s="42">
        <f t="shared" si="203"/>
        <v>916.76188111000306</v>
      </c>
      <c r="P835" s="42">
        <f t="shared" si="204"/>
        <v>2574.4118063579049</v>
      </c>
      <c r="Q835" s="39">
        <f t="shared" si="205"/>
        <v>3.7579728030481383</v>
      </c>
      <c r="R835" s="39">
        <f t="shared" si="206"/>
        <v>1.4750380203242872</v>
      </c>
      <c r="S835" s="39">
        <f t="shared" si="207"/>
        <v>5.2330108233724255</v>
      </c>
    </row>
    <row r="836" spans="6:19">
      <c r="F836" s="47">
        <v>16300</v>
      </c>
      <c r="G836" s="42">
        <f t="shared" si="195"/>
        <v>348.86394876205338</v>
      </c>
      <c r="H836" s="41">
        <f t="shared" si="196"/>
        <v>1.7265892076128596E-3</v>
      </c>
      <c r="I836" s="49">
        <f t="shared" si="197"/>
        <v>7.2910085734822026E-3</v>
      </c>
      <c r="J836" s="45">
        <f t="shared" si="198"/>
        <v>9.0175977810950624E-3</v>
      </c>
      <c r="K836" s="42">
        <f t="shared" si="199"/>
        <v>1633.5082894163891</v>
      </c>
      <c r="L836" s="42">
        <f t="shared" si="200"/>
        <v>790.66952272498452</v>
      </c>
      <c r="M836" s="42">
        <f t="shared" si="201"/>
        <v>2424.1778121413736</v>
      </c>
      <c r="N836" s="42">
        <f t="shared" si="202"/>
        <v>1661.6516935004786</v>
      </c>
      <c r="O836" s="42">
        <f t="shared" si="203"/>
        <v>909.5129624727449</v>
      </c>
      <c r="P836" s="42">
        <f t="shared" si="204"/>
        <v>2571.1646559732235</v>
      </c>
      <c r="Q836" s="39">
        <f t="shared" si="205"/>
        <v>3.7641317253173914</v>
      </c>
      <c r="R836" s="39">
        <f t="shared" si="206"/>
        <v>1.4621985927123782</v>
      </c>
      <c r="S836" s="39">
        <f t="shared" si="207"/>
        <v>5.2263303180297696</v>
      </c>
    </row>
    <row r="837" spans="6:19">
      <c r="F837" s="47">
        <v>16400</v>
      </c>
      <c r="G837" s="42">
        <f t="shared" si="195"/>
        <v>349.36130868235784</v>
      </c>
      <c r="H837" s="41">
        <f t="shared" si="196"/>
        <v>1.7324218324242609E-3</v>
      </c>
      <c r="I837" s="49">
        <f t="shared" si="197"/>
        <v>7.1900858406701885E-3</v>
      </c>
      <c r="J837" s="45">
        <f t="shared" si="198"/>
        <v>8.9225076730944496E-3</v>
      </c>
      <c r="K837" s="42">
        <f t="shared" si="199"/>
        <v>1637.2510161375328</v>
      </c>
      <c r="L837" s="42">
        <f t="shared" si="200"/>
        <v>784.30276944140519</v>
      </c>
      <c r="M837" s="42">
        <f t="shared" si="201"/>
        <v>2421.553785578938</v>
      </c>
      <c r="N837" s="42">
        <f t="shared" si="202"/>
        <v>1665.6627341892906</v>
      </c>
      <c r="O837" s="42">
        <f t="shared" si="203"/>
        <v>902.22017722839632</v>
      </c>
      <c r="P837" s="42">
        <f t="shared" si="204"/>
        <v>2567.882911417687</v>
      </c>
      <c r="Q837" s="39">
        <f t="shared" si="205"/>
        <v>3.770299682229683</v>
      </c>
      <c r="R837" s="39">
        <f t="shared" si="206"/>
        <v>1.4493152400179383</v>
      </c>
      <c r="S837" s="39">
        <f t="shared" si="207"/>
        <v>5.2196149222476214</v>
      </c>
    </row>
    <row r="838" spans="6:19">
      <c r="F838" s="47">
        <v>16500</v>
      </c>
      <c r="G838" s="42">
        <f t="shared" si="195"/>
        <v>349.85615286127961</v>
      </c>
      <c r="H838" s="41">
        <f t="shared" si="196"/>
        <v>1.7383320004418746E-3</v>
      </c>
      <c r="I838" s="49">
        <f t="shared" si="197"/>
        <v>7.0899297788163569E-3</v>
      </c>
      <c r="J838" s="45">
        <f t="shared" si="198"/>
        <v>8.8282617792582313E-3</v>
      </c>
      <c r="K838" s="42">
        <f t="shared" si="199"/>
        <v>1641.0011417861058</v>
      </c>
      <c r="L838" s="42">
        <f t="shared" si="200"/>
        <v>777.89857771189486</v>
      </c>
      <c r="M838" s="42">
        <f t="shared" si="201"/>
        <v>2418.8997194980006</v>
      </c>
      <c r="N838" s="42">
        <f t="shared" si="202"/>
        <v>1669.6836197933969</v>
      </c>
      <c r="O838" s="42">
        <f t="shared" si="203"/>
        <v>894.88241906236522</v>
      </c>
      <c r="P838" s="42">
        <f t="shared" si="204"/>
        <v>2564.5660388557621</v>
      </c>
      <c r="Q838" s="39">
        <f t="shared" si="205"/>
        <v>3.7764775913595221</v>
      </c>
      <c r="R838" s="39">
        <f t="shared" si="206"/>
        <v>1.4363860788154286</v>
      </c>
      <c r="S838" s="39">
        <f t="shared" si="207"/>
        <v>5.2128636701749507</v>
      </c>
    </row>
    <row r="839" spans="6:19">
      <c r="F839" s="47">
        <v>16600</v>
      </c>
      <c r="G839" s="42">
        <f t="shared" ref="G839:G898" si="208">Tsat_p(F839/100)</f>
        <v>350.34850464184967</v>
      </c>
      <c r="H839" s="41">
        <f t="shared" ref="H839:H898" si="209">vL_p(F839/100)</f>
        <v>1.7443923469332384E-3</v>
      </c>
      <c r="I839" s="49">
        <f t="shared" ref="I839:I898" si="210">+J839-H839</f>
        <v>6.9912679329759125E-3</v>
      </c>
      <c r="J839" s="45">
        <f t="shared" ref="J839:J898" si="211">vV_p(F839/100)</f>
        <v>8.7356602799091507E-3</v>
      </c>
      <c r="K839" s="42">
        <f t="shared" ref="K839:K898" si="212">uL_p(F839/100)</f>
        <v>1644.7927978172577</v>
      </c>
      <c r="L839" s="42">
        <f t="shared" ref="L839:L898" si="213">+M839-K839</f>
        <v>771.44191862318735</v>
      </c>
      <c r="M839" s="42">
        <f t="shared" ref="M839:M898" si="214">uV_p(F839/100)</f>
        <v>2416.234716440445</v>
      </c>
      <c r="N839" s="42">
        <f t="shared" ref="N839:N898" si="215">hL_p(F839/100)</f>
        <v>1673.750605859437</v>
      </c>
      <c r="O839" s="42">
        <f t="shared" ref="O839:O898" si="216">P839-N839</f>
        <v>887.49807988026191</v>
      </c>
      <c r="P839" s="42">
        <f t="shared" ref="P839:P898" si="217">hV_p(F839/100)</f>
        <v>2561.2486857396989</v>
      </c>
      <c r="Q839" s="39">
        <f t="shared" ref="Q839:Q898" si="218">sL_p(F839/100)</f>
        <v>3.782715192624468</v>
      </c>
      <c r="R839" s="39">
        <f t="shared" ref="R839:R898" si="219">S839-Q839</f>
        <v>1.4234151812621496</v>
      </c>
      <c r="S839" s="39">
        <f t="shared" ref="S839:S898" si="220">sV_p(F839/100)</f>
        <v>5.2061303738866176</v>
      </c>
    </row>
    <row r="840" spans="6:19">
      <c r="F840" s="47">
        <v>16700</v>
      </c>
      <c r="G840" s="42">
        <f t="shared" si="208"/>
        <v>350.83838693388202</v>
      </c>
      <c r="H840" s="41">
        <f t="shared" si="209"/>
        <v>1.7504866636974866E-3</v>
      </c>
      <c r="I840" s="49">
        <f t="shared" si="210"/>
        <v>6.8924412071355128E-3</v>
      </c>
      <c r="J840" s="45">
        <f t="shared" si="211"/>
        <v>8.6429278708329994E-3</v>
      </c>
      <c r="K840" s="42">
        <f t="shared" si="212"/>
        <v>1648.5657307814286</v>
      </c>
      <c r="L840" s="42">
        <f t="shared" si="213"/>
        <v>764.94544152298067</v>
      </c>
      <c r="M840" s="42">
        <f t="shared" si="214"/>
        <v>2413.5111723044092</v>
      </c>
      <c r="N840" s="42">
        <f t="shared" si="215"/>
        <v>1677.8001076977857</v>
      </c>
      <c r="O840" s="42">
        <f t="shared" si="216"/>
        <v>880.05183715782596</v>
      </c>
      <c r="P840" s="42">
        <f t="shared" si="217"/>
        <v>2557.8519448556117</v>
      </c>
      <c r="Q840" s="39">
        <f t="shared" si="218"/>
        <v>3.7889267251573786</v>
      </c>
      <c r="R840" s="39">
        <f t="shared" si="219"/>
        <v>1.4103618434184613</v>
      </c>
      <c r="S840" s="39">
        <f t="shared" si="220"/>
        <v>5.1992885685758399</v>
      </c>
    </row>
    <row r="841" spans="6:19">
      <c r="F841" s="47">
        <v>16800</v>
      </c>
      <c r="G841" s="42">
        <f t="shared" si="208"/>
        <v>351.32582222200404</v>
      </c>
      <c r="H841" s="41">
        <f t="shared" si="209"/>
        <v>1.7566747757133804E-3</v>
      </c>
      <c r="I841" s="49">
        <f t="shared" si="210"/>
        <v>6.7942954967200788E-3</v>
      </c>
      <c r="J841" s="45">
        <f t="shared" si="211"/>
        <v>8.5509702724334592E-3</v>
      </c>
      <c r="K841" s="42">
        <f t="shared" si="212"/>
        <v>1652.3503881457059</v>
      </c>
      <c r="L841" s="42">
        <f t="shared" si="213"/>
        <v>758.40289572109486</v>
      </c>
      <c r="M841" s="42">
        <f t="shared" si="214"/>
        <v>2410.7532838668008</v>
      </c>
      <c r="N841" s="42">
        <f t="shared" si="215"/>
        <v>1681.8639046985377</v>
      </c>
      <c r="O841" s="42">
        <f t="shared" si="216"/>
        <v>872.55050051010539</v>
      </c>
      <c r="P841" s="42">
        <f t="shared" si="217"/>
        <v>2554.4144052086431</v>
      </c>
      <c r="Q841" s="39">
        <f t="shared" si="218"/>
        <v>3.7951556709203351</v>
      </c>
      <c r="R841" s="39">
        <f t="shared" si="219"/>
        <v>1.3972473630337245</v>
      </c>
      <c r="S841" s="39">
        <f t="shared" si="220"/>
        <v>5.1924030339540597</v>
      </c>
    </row>
    <row r="842" spans="6:19">
      <c r="F842" s="47">
        <v>16900</v>
      </c>
      <c r="G842" s="42">
        <f t="shared" si="208"/>
        <v>351.81083257322985</v>
      </c>
      <c r="H842" s="41">
        <f t="shared" si="209"/>
        <v>1.762958342610136E-3</v>
      </c>
      <c r="I842" s="49">
        <f t="shared" si="210"/>
        <v>6.6968019641436326E-3</v>
      </c>
      <c r="J842" s="45">
        <f t="shared" si="211"/>
        <v>8.4597603067537684E-3</v>
      </c>
      <c r="K842" s="42">
        <f t="shared" si="212"/>
        <v>1656.1468621298193</v>
      </c>
      <c r="L842" s="42">
        <f t="shared" si="213"/>
        <v>751.81311638626971</v>
      </c>
      <c r="M842" s="42">
        <f t="shared" si="214"/>
        <v>2407.959978516089</v>
      </c>
      <c r="N842" s="42">
        <f t="shared" si="215"/>
        <v>1685.9419968616917</v>
      </c>
      <c r="O842" s="42">
        <f t="shared" si="216"/>
        <v>864.99297967480879</v>
      </c>
      <c r="P842" s="42">
        <f t="shared" si="217"/>
        <v>2550.9349765365005</v>
      </c>
      <c r="Q842" s="39">
        <f t="shared" si="218"/>
        <v>3.8014022489076891</v>
      </c>
      <c r="R842" s="39">
        <f t="shared" si="219"/>
        <v>1.3840693614639563</v>
      </c>
      <c r="S842" s="39">
        <f t="shared" si="220"/>
        <v>5.1854716103716454</v>
      </c>
    </row>
    <row r="843" spans="6:19">
      <c r="F843" s="146">
        <v>17000</v>
      </c>
      <c r="G843" s="144">
        <f t="shared" si="208"/>
        <v>352.29343964418797</v>
      </c>
      <c r="H843" s="141">
        <f t="shared" si="209"/>
        <v>1.769342083926152E-3</v>
      </c>
      <c r="I843" s="142">
        <f t="shared" si="210"/>
        <v>6.5999315115716902E-3</v>
      </c>
      <c r="J843" s="143">
        <f t="shared" si="211"/>
        <v>8.369273595497842E-3</v>
      </c>
      <c r="K843" s="144">
        <f t="shared" si="212"/>
        <v>1659.9563199938091</v>
      </c>
      <c r="L843" s="144">
        <f t="shared" si="213"/>
        <v>745.17393888882702</v>
      </c>
      <c r="M843" s="144">
        <f t="shared" si="214"/>
        <v>2405.1302588826361</v>
      </c>
      <c r="N843" s="144">
        <f t="shared" si="215"/>
        <v>1690.0359725386265</v>
      </c>
      <c r="O843" s="144">
        <f t="shared" si="216"/>
        <v>857.37671080270638</v>
      </c>
      <c r="P843" s="144">
        <f t="shared" si="217"/>
        <v>2547.4126833413329</v>
      </c>
      <c r="Q843" s="140">
        <f t="shared" si="218"/>
        <v>3.8076684809598476</v>
      </c>
      <c r="R843" s="140">
        <f t="shared" si="219"/>
        <v>1.3708238449379735</v>
      </c>
      <c r="S843" s="140">
        <f t="shared" si="220"/>
        <v>5.178492325897821</v>
      </c>
    </row>
    <row r="844" spans="6:19">
      <c r="F844" s="47"/>
      <c r="G844" s="42"/>
      <c r="H844" s="41"/>
      <c r="I844" s="49"/>
      <c r="J844" s="45"/>
      <c r="K844" s="42"/>
      <c r="L844" s="42"/>
      <c r="M844" s="42"/>
      <c r="N844" s="42"/>
      <c r="O844" s="42"/>
      <c r="P844" s="42"/>
      <c r="Q844" s="39"/>
      <c r="R844" s="39"/>
      <c r="S844" s="39"/>
    </row>
    <row r="845" spans="6:19">
      <c r="F845" s="47"/>
      <c r="G845" s="42"/>
      <c r="H845" s="41"/>
      <c r="I845" s="49"/>
      <c r="J845" s="45"/>
      <c r="K845" s="42"/>
      <c r="L845" s="42"/>
      <c r="M845" s="42"/>
      <c r="N845" s="42"/>
      <c r="O845" s="42"/>
      <c r="P845" s="42"/>
      <c r="Q845" s="39"/>
      <c r="R845" s="39"/>
      <c r="S845" s="39"/>
    </row>
    <row r="846" spans="6:19" ht="15">
      <c r="F846" s="51"/>
      <c r="G846" s="52"/>
      <c r="H846" s="305" t="s">
        <v>252</v>
      </c>
      <c r="I846" s="306"/>
      <c r="J846" s="307"/>
      <c r="K846" s="305" t="s">
        <v>253</v>
      </c>
      <c r="L846" s="306"/>
      <c r="M846" s="307"/>
      <c r="N846" s="305" t="s">
        <v>254</v>
      </c>
      <c r="O846" s="306"/>
      <c r="P846" s="307"/>
      <c r="Q846" s="305" t="s">
        <v>259</v>
      </c>
      <c r="R846" s="306"/>
      <c r="S846" s="307"/>
    </row>
    <row r="847" spans="6:19" ht="53.5" thickBot="1">
      <c r="F847" s="50" t="s">
        <v>271</v>
      </c>
      <c r="G847" s="50" t="s">
        <v>270</v>
      </c>
      <c r="H847" s="54" t="s">
        <v>245</v>
      </c>
      <c r="I847" s="50" t="s">
        <v>267</v>
      </c>
      <c r="J847" s="53" t="s">
        <v>246</v>
      </c>
      <c r="K847" s="54" t="s">
        <v>248</v>
      </c>
      <c r="L847" s="50" t="s">
        <v>250</v>
      </c>
      <c r="M847" s="53" t="s">
        <v>249</v>
      </c>
      <c r="N847" s="54" t="s">
        <v>255</v>
      </c>
      <c r="O847" s="50" t="s">
        <v>256</v>
      </c>
      <c r="P847" s="53" t="s">
        <v>257</v>
      </c>
      <c r="Q847" s="54" t="s">
        <v>260</v>
      </c>
      <c r="R847" s="50" t="s">
        <v>261</v>
      </c>
      <c r="S847" s="53" t="s">
        <v>262</v>
      </c>
    </row>
    <row r="848" spans="6:19" ht="13" thickTop="1">
      <c r="F848" s="47">
        <v>17100</v>
      </c>
      <c r="G848" s="42">
        <f t="shared" si="208"/>
        <v>352.77366468796799</v>
      </c>
      <c r="H848" s="41">
        <f t="shared" si="209"/>
        <v>1.7758263535099931E-3</v>
      </c>
      <c r="I848" s="49">
        <f t="shared" si="210"/>
        <v>6.5036580934255649E-3</v>
      </c>
      <c r="J848" s="45">
        <f t="shared" si="211"/>
        <v>8.2794844469355582E-3</v>
      </c>
      <c r="K848" s="42">
        <f t="shared" si="212"/>
        <v>1663.7783434172088</v>
      </c>
      <c r="L848" s="42">
        <f t="shared" si="213"/>
        <v>738.48465189402486</v>
      </c>
      <c r="M848" s="42">
        <f t="shared" si="214"/>
        <v>2402.2629953112337</v>
      </c>
      <c r="N848" s="42">
        <f t="shared" si="215"/>
        <v>1694.1450375536526</v>
      </c>
      <c r="O848" s="42">
        <f t="shared" si="216"/>
        <v>849.70128304273544</v>
      </c>
      <c r="P848" s="42">
        <f t="shared" si="217"/>
        <v>2543.8463205963881</v>
      </c>
      <c r="Q848" s="39">
        <f t="shared" si="218"/>
        <v>3.8139537337193872</v>
      </c>
      <c r="R848" s="39">
        <f t="shared" si="219"/>
        <v>1.3575092200651673</v>
      </c>
      <c r="S848" s="39">
        <f t="shared" si="220"/>
        <v>5.1714629537845545</v>
      </c>
    </row>
    <row r="849" spans="6:19">
      <c r="F849" s="47">
        <v>17200</v>
      </c>
      <c r="G849" s="42">
        <f t="shared" si="208"/>
        <v>353.25152856049249</v>
      </c>
      <c r="H849" s="41">
        <f t="shared" si="209"/>
        <v>1.7824176599157001E-3</v>
      </c>
      <c r="I849" s="49">
        <f t="shared" si="210"/>
        <v>6.4079508045226281E-3</v>
      </c>
      <c r="J849" s="45">
        <f t="shared" si="211"/>
        <v>8.190368464438328E-3</v>
      </c>
      <c r="K849" s="42">
        <f t="shared" si="212"/>
        <v>1667.6146696745416</v>
      </c>
      <c r="L849" s="42">
        <f t="shared" si="213"/>
        <v>731.74238840721205</v>
      </c>
      <c r="M849" s="42">
        <f t="shared" si="214"/>
        <v>2399.3570580817536</v>
      </c>
      <c r="N849" s="42">
        <f t="shared" si="215"/>
        <v>1698.2715744338375</v>
      </c>
      <c r="O849" s="42">
        <f t="shared" si="216"/>
        <v>841.9631088410797</v>
      </c>
      <c r="P849" s="42">
        <f t="shared" si="217"/>
        <v>2540.2346832749172</v>
      </c>
      <c r="Q849" s="39">
        <f t="shared" si="218"/>
        <v>3.8202609867097643</v>
      </c>
      <c r="R849" s="39">
        <f t="shared" si="219"/>
        <v>1.3441203082670303</v>
      </c>
      <c r="S849" s="39">
        <f t="shared" si="220"/>
        <v>5.1643812949767947</v>
      </c>
    </row>
    <row r="850" spans="6:19">
      <c r="F850" s="47">
        <v>17300</v>
      </c>
      <c r="G850" s="42">
        <f t="shared" si="208"/>
        <v>353.72705172652502</v>
      </c>
      <c r="H850" s="41">
        <f t="shared" si="209"/>
        <v>1.7891196815876286E-3</v>
      </c>
      <c r="I850" s="49">
        <f t="shared" si="210"/>
        <v>6.3127808314926565E-3</v>
      </c>
      <c r="J850" s="45">
        <f t="shared" si="211"/>
        <v>8.1019005130802853E-3</v>
      </c>
      <c r="K850" s="42">
        <f t="shared" si="212"/>
        <v>1671.465988177383</v>
      </c>
      <c r="L850" s="42">
        <f t="shared" si="213"/>
        <v>724.94522207889327</v>
      </c>
      <c r="M850" s="42">
        <f t="shared" si="214"/>
        <v>2396.4112102562763</v>
      </c>
      <c r="N850" s="42">
        <f t="shared" si="215"/>
        <v>1702.4163773548698</v>
      </c>
      <c r="O850" s="42">
        <f t="shared" si="216"/>
        <v>834.16001684861658</v>
      </c>
      <c r="P850" s="42">
        <f t="shared" si="217"/>
        <v>2536.5763942034864</v>
      </c>
      <c r="Q850" s="39">
        <f t="shared" si="218"/>
        <v>3.8265914653730637</v>
      </c>
      <c r="R850" s="39">
        <f t="shared" si="219"/>
        <v>1.3306534864944166</v>
      </c>
      <c r="S850" s="39">
        <f t="shared" si="220"/>
        <v>5.1572449518674803</v>
      </c>
    </row>
    <row r="851" spans="6:19">
      <c r="F851" s="47">
        <v>17400</v>
      </c>
      <c r="G851" s="42">
        <f t="shared" si="208"/>
        <v>354.20025426522398</v>
      </c>
      <c r="H851" s="41">
        <f t="shared" si="209"/>
        <v>1.7959346573356621E-3</v>
      </c>
      <c r="I851" s="49">
        <f t="shared" si="210"/>
        <v>6.2181219798875514E-3</v>
      </c>
      <c r="J851" s="45">
        <f t="shared" si="211"/>
        <v>8.0140566372232137E-3</v>
      </c>
      <c r="K851" s="42">
        <f t="shared" si="212"/>
        <v>1675.3324593103068</v>
      </c>
      <c r="L851" s="42">
        <f t="shared" si="213"/>
        <v>718.09174879896204</v>
      </c>
      <c r="M851" s="42">
        <f t="shared" si="214"/>
        <v>2393.4242081092689</v>
      </c>
      <c r="N851" s="42">
        <f t="shared" si="215"/>
        <v>1706.5794463167499</v>
      </c>
      <c r="O851" s="42">
        <f t="shared" si="216"/>
        <v>826.29062989191925</v>
      </c>
      <c r="P851" s="42">
        <f t="shared" si="217"/>
        <v>2532.8700762086692</v>
      </c>
      <c r="Q851" s="39">
        <f t="shared" si="218"/>
        <v>3.8329455111321526</v>
      </c>
      <c r="R851" s="39">
        <f t="shared" si="219"/>
        <v>1.3171060304765194</v>
      </c>
      <c r="S851" s="39">
        <f t="shared" si="220"/>
        <v>5.1500515416086721</v>
      </c>
    </row>
    <row r="852" spans="6:19">
      <c r="F852" s="47">
        <v>17500</v>
      </c>
      <c r="G852" s="42">
        <f t="shared" si="208"/>
        <v>354.67115587520766</v>
      </c>
      <c r="H852" s="41">
        <f t="shared" si="209"/>
        <v>1.8028697117361827E-3</v>
      </c>
      <c r="I852" s="49">
        <f t="shared" si="210"/>
        <v>6.1239423656561272E-3</v>
      </c>
      <c r="J852" s="45">
        <f t="shared" si="211"/>
        <v>7.9268120773923097E-3</v>
      </c>
      <c r="K852" s="42">
        <f t="shared" si="212"/>
        <v>1679.2158932268251</v>
      </c>
      <c r="L852" s="42">
        <f t="shared" si="213"/>
        <v>711.17879971855541</v>
      </c>
      <c r="M852" s="42">
        <f t="shared" si="214"/>
        <v>2390.3946929453805</v>
      </c>
      <c r="N852" s="42">
        <f t="shared" si="215"/>
        <v>1710.7631638465446</v>
      </c>
      <c r="O852" s="42">
        <f t="shared" si="216"/>
        <v>818.35101612380822</v>
      </c>
      <c r="P852" s="42">
        <f t="shared" si="217"/>
        <v>2529.1141799703528</v>
      </c>
      <c r="Q852" s="39">
        <f t="shared" si="218"/>
        <v>3.8393262303245286</v>
      </c>
      <c r="R852" s="39">
        <f t="shared" si="219"/>
        <v>1.3034722389539755</v>
      </c>
      <c r="S852" s="39">
        <f t="shared" si="220"/>
        <v>5.142798469278504</v>
      </c>
    </row>
    <row r="853" spans="6:19">
      <c r="F853" s="47">
        <v>17600</v>
      </c>
      <c r="G853" s="42">
        <f t="shared" si="208"/>
        <v>355.13977587917816</v>
      </c>
      <c r="H853" s="41">
        <f t="shared" si="209"/>
        <v>1.8099274090461321E-3</v>
      </c>
      <c r="I853" s="49">
        <f t="shared" si="210"/>
        <v>6.0302138720271852E-3</v>
      </c>
      <c r="J853" s="45">
        <f t="shared" si="211"/>
        <v>7.8401412810733175E-3</v>
      </c>
      <c r="K853" s="42">
        <f t="shared" si="212"/>
        <v>1683.1164849808042</v>
      </c>
      <c r="L853" s="42">
        <f t="shared" si="213"/>
        <v>704.20470107162828</v>
      </c>
      <c r="M853" s="42">
        <f t="shared" si="214"/>
        <v>2387.3211860524325</v>
      </c>
      <c r="N853" s="42">
        <f t="shared" si="215"/>
        <v>1714.9675299442538</v>
      </c>
      <c r="O853" s="42">
        <f t="shared" si="216"/>
        <v>810.33945407749752</v>
      </c>
      <c r="P853" s="42">
        <f t="shared" si="217"/>
        <v>2525.3069840217513</v>
      </c>
      <c r="Q853" s="39">
        <f t="shared" si="218"/>
        <v>3.8457340267449149</v>
      </c>
      <c r="R853" s="39">
        <f t="shared" si="219"/>
        <v>1.2897488934358163</v>
      </c>
      <c r="S853" s="39">
        <f t="shared" si="220"/>
        <v>5.1354829201807313</v>
      </c>
    </row>
    <row r="854" spans="6:19">
      <c r="F854" s="47">
        <v>17700</v>
      </c>
      <c r="G854" s="42">
        <f t="shared" si="208"/>
        <v>355.6061332279894</v>
      </c>
      <c r="H854" s="41">
        <f t="shared" si="209"/>
        <v>1.8171153387861573E-3</v>
      </c>
      <c r="I854" s="49">
        <f t="shared" si="210"/>
        <v>5.9369057069963427E-3</v>
      </c>
      <c r="J854" s="45">
        <f t="shared" si="211"/>
        <v>7.7540210457825E-3</v>
      </c>
      <c r="K854" s="42">
        <f t="shared" si="212"/>
        <v>1687.0360950331028</v>
      </c>
      <c r="L854" s="42">
        <f t="shared" si="213"/>
        <v>697.1661687704709</v>
      </c>
      <c r="M854" s="42">
        <f t="shared" si="214"/>
        <v>2384.2022638035737</v>
      </c>
      <c r="N854" s="42">
        <f t="shared" si="215"/>
        <v>1719.1949271369456</v>
      </c>
      <c r="O854" s="42">
        <f t="shared" si="216"/>
        <v>802.25195452358298</v>
      </c>
      <c r="P854" s="42">
        <f t="shared" si="217"/>
        <v>2521.4468816605286</v>
      </c>
      <c r="Q854" s="39">
        <f t="shared" si="218"/>
        <v>3.8521720954460452</v>
      </c>
      <c r="R854" s="39">
        <f t="shared" si="219"/>
        <v>1.2759301314273372</v>
      </c>
      <c r="S854" s="39">
        <f t="shared" si="220"/>
        <v>5.1281022268733825</v>
      </c>
    </row>
    <row r="855" spans="6:19">
      <c r="F855" s="47">
        <v>17800</v>
      </c>
      <c r="G855" s="42">
        <f t="shared" si="208"/>
        <v>356.07024650420647</v>
      </c>
      <c r="H855" s="41">
        <f t="shared" si="209"/>
        <v>1.8244364132572815E-3</v>
      </c>
      <c r="I855" s="49">
        <f t="shared" si="210"/>
        <v>5.843990279079332E-3</v>
      </c>
      <c r="J855" s="45">
        <f t="shared" si="211"/>
        <v>7.6684266923366133E-3</v>
      </c>
      <c r="K855" s="42">
        <f t="shared" si="212"/>
        <v>1690.9749515291896</v>
      </c>
      <c r="L855" s="42">
        <f t="shared" si="213"/>
        <v>690.06138998156757</v>
      </c>
      <c r="M855" s="42">
        <f t="shared" si="214"/>
        <v>2381.0363415107572</v>
      </c>
      <c r="N855" s="42">
        <f t="shared" si="215"/>
        <v>1723.4453554246181</v>
      </c>
      <c r="O855" s="42">
        <f t="shared" si="216"/>
        <v>794.08668123082521</v>
      </c>
      <c r="P855" s="42">
        <f t="shared" si="217"/>
        <v>2517.5320366554433</v>
      </c>
      <c r="Q855" s="39">
        <f t="shared" si="218"/>
        <v>3.8586409010139264</v>
      </c>
      <c r="R855" s="39">
        <f t="shared" si="219"/>
        <v>1.2620125175800587</v>
      </c>
      <c r="S855" s="39">
        <f t="shared" si="220"/>
        <v>5.1206534185939852</v>
      </c>
    </row>
    <row r="856" spans="6:19">
      <c r="F856" s="47">
        <v>17900</v>
      </c>
      <c r="G856" s="42">
        <f t="shared" si="208"/>
        <v>356.53213392496775</v>
      </c>
      <c r="H856" s="41">
        <f t="shared" si="209"/>
        <v>1.8318987154776177E-3</v>
      </c>
      <c r="I856" s="49">
        <f t="shared" si="210"/>
        <v>5.7514334046277378E-3</v>
      </c>
      <c r="J856" s="45">
        <f t="shared" si="211"/>
        <v>7.5833321201053553E-3</v>
      </c>
      <c r="K856" s="42">
        <f t="shared" si="212"/>
        <v>1694.9349635765789</v>
      </c>
      <c r="L856" s="42">
        <f t="shared" si="213"/>
        <v>682.88670403790502</v>
      </c>
      <c r="M856" s="42">
        <f t="shared" si="214"/>
        <v>2377.8216676144839</v>
      </c>
      <c r="N856" s="42">
        <f t="shared" si="215"/>
        <v>1727.7211973343401</v>
      </c>
      <c r="O856" s="42">
        <f t="shared" si="216"/>
        <v>785.83918591200927</v>
      </c>
      <c r="P856" s="42">
        <f t="shared" si="217"/>
        <v>2513.5603832463494</v>
      </c>
      <c r="Q856" s="39">
        <f t="shared" si="218"/>
        <v>3.8651437257499732</v>
      </c>
      <c r="R856" s="39">
        <f t="shared" si="219"/>
        <v>1.2479894876716782</v>
      </c>
      <c r="S856" s="39">
        <f t="shared" si="220"/>
        <v>5.1131332134216514</v>
      </c>
    </row>
    <row r="857" spans="6:19">
      <c r="F857" s="47">
        <v>18000</v>
      </c>
      <c r="G857" s="42">
        <f t="shared" si="208"/>
        <v>356.99181334434832</v>
      </c>
      <c r="H857" s="41">
        <f t="shared" si="209"/>
        <v>1.8395072494581499E-3</v>
      </c>
      <c r="I857" s="49">
        <f t="shared" si="210"/>
        <v>5.6592062750111466E-3</v>
      </c>
      <c r="J857" s="45">
        <f t="shared" si="211"/>
        <v>7.4987135244692967E-3</v>
      </c>
      <c r="K857" s="42">
        <f t="shared" si="212"/>
        <v>1698.9169521729254</v>
      </c>
      <c r="L857" s="42">
        <f t="shared" si="213"/>
        <v>675.63958621539086</v>
      </c>
      <c r="M857" s="42">
        <f t="shared" si="214"/>
        <v>2374.5565383883163</v>
      </c>
      <c r="N857" s="42">
        <f t="shared" si="215"/>
        <v>1732.0232470418005</v>
      </c>
      <c r="O857" s="42">
        <f t="shared" si="216"/>
        <v>777.50672339575522</v>
      </c>
      <c r="P857" s="42">
        <f t="shared" si="217"/>
        <v>2509.5299704375557</v>
      </c>
      <c r="Q857" s="39">
        <f t="shared" si="218"/>
        <v>3.8716820334991944</v>
      </c>
      <c r="R857" s="39">
        <f t="shared" si="219"/>
        <v>1.2338564315696372</v>
      </c>
      <c r="S857" s="39">
        <f t="shared" si="220"/>
        <v>5.1055384650688316</v>
      </c>
    </row>
    <row r="858" spans="6:19">
      <c r="F858" s="47">
        <v>18100</v>
      </c>
      <c r="G858" s="42">
        <f t="shared" si="208"/>
        <v>357.44930225485882</v>
      </c>
      <c r="H858" s="41">
        <f t="shared" si="209"/>
        <v>1.8472706942758441E-3</v>
      </c>
      <c r="I858" s="49">
        <f t="shared" si="210"/>
        <v>5.5672725669650616E-3</v>
      </c>
      <c r="J858" s="45">
        <f t="shared" si="211"/>
        <v>7.4145432612409056E-3</v>
      </c>
      <c r="K858" s="42">
        <f t="shared" si="212"/>
        <v>1702.9228813398981</v>
      </c>
      <c r="L858" s="42">
        <f t="shared" si="213"/>
        <v>668.31604857287448</v>
      </c>
      <c r="M858" s="42">
        <f t="shared" si="214"/>
        <v>2371.2389299127726</v>
      </c>
      <c r="N858" s="42">
        <f t="shared" si="215"/>
        <v>1736.3538870740645</v>
      </c>
      <c r="O858" s="42">
        <f t="shared" si="216"/>
        <v>769.08450110149124</v>
      </c>
      <c r="P858" s="42">
        <f t="shared" si="217"/>
        <v>2505.4383881755557</v>
      </c>
      <c r="Q858" s="39">
        <f t="shared" si="218"/>
        <v>3.8782592058946661</v>
      </c>
      <c r="R858" s="39">
        <f t="shared" si="219"/>
        <v>1.2196061984576789</v>
      </c>
      <c r="S858" s="39">
        <f t="shared" si="220"/>
        <v>5.097865404352345</v>
      </c>
    </row>
    <row r="859" spans="6:19">
      <c r="F859" s="47">
        <v>18200</v>
      </c>
      <c r="G859" s="42">
        <f t="shared" si="208"/>
        <v>357.90461778826375</v>
      </c>
      <c r="H859" s="41">
        <f t="shared" si="209"/>
        <v>1.8551928008871564E-3</v>
      </c>
      <c r="I859" s="49">
        <f t="shared" si="210"/>
        <v>5.4756044090896495E-3</v>
      </c>
      <c r="J859" s="45">
        <f t="shared" si="211"/>
        <v>7.3307972099768059E-3</v>
      </c>
      <c r="K859" s="42">
        <f t="shared" si="212"/>
        <v>1706.9530461100812</v>
      </c>
      <c r="L859" s="42">
        <f t="shared" si="213"/>
        <v>660.91388831879067</v>
      </c>
      <c r="M859" s="42">
        <f t="shared" si="214"/>
        <v>2367.8669344288719</v>
      </c>
      <c r="N859" s="42">
        <f t="shared" si="215"/>
        <v>1740.7131174311348</v>
      </c>
      <c r="O859" s="42">
        <f t="shared" si="216"/>
        <v>760.57033850461949</v>
      </c>
      <c r="P859" s="42">
        <f t="shared" si="217"/>
        <v>2501.2834559357543</v>
      </c>
      <c r="Q859" s="39">
        <f t="shared" si="218"/>
        <v>3.8848758342311123</v>
      </c>
      <c r="R859" s="39">
        <f t="shared" si="219"/>
        <v>1.2052347078690775</v>
      </c>
      <c r="S859" s="39">
        <f t="shared" si="220"/>
        <v>5.0901105421001898</v>
      </c>
    </row>
    <row r="860" spans="6:19">
      <c r="F860" s="47">
        <v>18300</v>
      </c>
      <c r="G860" s="42">
        <f t="shared" si="208"/>
        <v>358.35777671543883</v>
      </c>
      <c r="H860" s="41">
        <f t="shared" si="209"/>
        <v>1.8632846037724333E-3</v>
      </c>
      <c r="I860" s="49">
        <f t="shared" si="210"/>
        <v>5.3841617169705785E-3</v>
      </c>
      <c r="J860" s="45">
        <f t="shared" si="211"/>
        <v>7.2474463207430123E-3</v>
      </c>
      <c r="K860" s="42">
        <f t="shared" si="212"/>
        <v>1711.0100248518509</v>
      </c>
      <c r="L860" s="42">
        <f t="shared" si="213"/>
        <v>653.42821532215089</v>
      </c>
      <c r="M860" s="42">
        <f t="shared" si="214"/>
        <v>2364.4382401740017</v>
      </c>
      <c r="N860" s="42">
        <f t="shared" si="215"/>
        <v>1745.1041148157656</v>
      </c>
      <c r="O860" s="42">
        <f t="shared" si="216"/>
        <v>751.95830455552368</v>
      </c>
      <c r="P860" s="42">
        <f t="shared" si="217"/>
        <v>2497.0624193712893</v>
      </c>
      <c r="Q860" s="39">
        <f t="shared" si="218"/>
        <v>3.89153633811179</v>
      </c>
      <c r="R860" s="39">
        <f t="shared" si="219"/>
        <v>1.1907332640341104</v>
      </c>
      <c r="S860" s="39">
        <f t="shared" si="220"/>
        <v>5.0822696021459004</v>
      </c>
    </row>
    <row r="861" spans="6:19">
      <c r="F861" s="47">
        <v>18400</v>
      </c>
      <c r="G861" s="42">
        <f t="shared" si="208"/>
        <v>358.80879544533093</v>
      </c>
      <c r="H861" s="41">
        <f t="shared" si="209"/>
        <v>1.8715521774060185E-3</v>
      </c>
      <c r="I861" s="49">
        <f t="shared" si="210"/>
        <v>5.292912324076509E-3</v>
      </c>
      <c r="J861" s="45">
        <f t="shared" si="211"/>
        <v>7.1644645014825271E-3</v>
      </c>
      <c r="K861" s="42">
        <f t="shared" si="212"/>
        <v>1715.0947192885465</v>
      </c>
      <c r="L861" s="42">
        <f t="shared" si="213"/>
        <v>645.85588984893366</v>
      </c>
      <c r="M861" s="42">
        <f t="shared" si="214"/>
        <v>2360.9506091374801</v>
      </c>
      <c r="N861" s="42">
        <f t="shared" si="215"/>
        <v>1749.5276734036465</v>
      </c>
      <c r="O861" s="42">
        <f t="shared" si="216"/>
        <v>743.24502287833229</v>
      </c>
      <c r="P861" s="42">
        <f t="shared" si="217"/>
        <v>2492.7726962819788</v>
      </c>
      <c r="Q861" s="39">
        <f t="shared" si="218"/>
        <v>3.8982423348959072</v>
      </c>
      <c r="R861" s="39">
        <f t="shared" si="219"/>
        <v>1.1760961708475417</v>
      </c>
      <c r="S861" s="39">
        <f t="shared" si="220"/>
        <v>5.0743385057434489</v>
      </c>
    </row>
    <row r="862" spans="6:19">
      <c r="F862" s="47">
        <v>18500</v>
      </c>
      <c r="G862" s="42">
        <f t="shared" si="208"/>
        <v>359.25769002271443</v>
      </c>
      <c r="H862" s="41">
        <f t="shared" si="209"/>
        <v>1.8800073624326947E-3</v>
      </c>
      <c r="I862" s="49">
        <f t="shared" si="210"/>
        <v>5.2018153138360269E-3</v>
      </c>
      <c r="J862" s="45">
        <f t="shared" si="211"/>
        <v>7.0818226762687213E-3</v>
      </c>
      <c r="K862" s="42">
        <f t="shared" si="212"/>
        <v>1719.2097714553051</v>
      </c>
      <c r="L862" s="42">
        <f t="shared" si="213"/>
        <v>638.19172935992401</v>
      </c>
      <c r="M862" s="42">
        <f t="shared" si="214"/>
        <v>2357.4015008152292</v>
      </c>
      <c r="N862" s="42">
        <f t="shared" si="215"/>
        <v>1753.9869698975335</v>
      </c>
      <c r="O862" s="42">
        <f t="shared" si="216"/>
        <v>734.42433289452129</v>
      </c>
      <c r="P862" s="42">
        <f t="shared" si="217"/>
        <v>2488.4113027920548</v>
      </c>
      <c r="Q862" s="39">
        <f t="shared" si="218"/>
        <v>3.9049983627385374</v>
      </c>
      <c r="R862" s="39">
        <f t="shared" si="219"/>
        <v>1.1613142415557518</v>
      </c>
      <c r="S862" s="39">
        <f t="shared" si="220"/>
        <v>5.0663126042942892</v>
      </c>
    </row>
    <row r="863" spans="6:19">
      <c r="F863" s="47">
        <v>18600</v>
      </c>
      <c r="G863" s="42">
        <f t="shared" si="208"/>
        <v>359.70447612475232</v>
      </c>
      <c r="H863" s="41">
        <f t="shared" si="209"/>
        <v>1.8886587870450711E-3</v>
      </c>
      <c r="I863" s="49">
        <f t="shared" si="210"/>
        <v>5.1108318920773483E-3</v>
      </c>
      <c r="J863" s="45">
        <f t="shared" si="211"/>
        <v>6.9994906791224195E-3</v>
      </c>
      <c r="K863" s="42">
        <f t="shared" si="212"/>
        <v>1723.3567070904294</v>
      </c>
      <c r="L863" s="42">
        <f t="shared" si="213"/>
        <v>630.43147097019096</v>
      </c>
      <c r="M863" s="42">
        <f t="shared" si="214"/>
        <v>2353.7881780606203</v>
      </c>
      <c r="N863" s="42">
        <f t="shared" si="215"/>
        <v>1758.4835926488049</v>
      </c>
      <c r="O863" s="42">
        <f t="shared" si="216"/>
        <v>725.49143284804359</v>
      </c>
      <c r="P863" s="42">
        <f t="shared" si="217"/>
        <v>2483.9750254968485</v>
      </c>
      <c r="Q863" s="39">
        <f t="shared" si="218"/>
        <v>3.911807097161931</v>
      </c>
      <c r="R863" s="39">
        <f t="shared" si="219"/>
        <v>1.146379804615655</v>
      </c>
      <c r="S863" s="39">
        <f t="shared" si="220"/>
        <v>5.058186901777586</v>
      </c>
    </row>
    <row r="864" spans="6:19">
      <c r="F864" s="47">
        <v>18700</v>
      </c>
      <c r="G864" s="42">
        <f t="shared" si="208"/>
        <v>360.14916905610517</v>
      </c>
      <c r="H864" s="41">
        <f t="shared" si="209"/>
        <v>1.8975154202405366E-3</v>
      </c>
      <c r="I864" s="49">
        <f t="shared" si="210"/>
        <v>5.0199230646572543E-3</v>
      </c>
      <c r="J864" s="45">
        <f t="shared" si="211"/>
        <v>6.9174384848977909E-3</v>
      </c>
      <c r="K864" s="42">
        <f t="shared" si="212"/>
        <v>1727.5370704537872</v>
      </c>
      <c r="L864" s="42">
        <f t="shared" si="213"/>
        <v>622.57070861112379</v>
      </c>
      <c r="M864" s="42">
        <f t="shared" si="214"/>
        <v>2350.107779064911</v>
      </c>
      <c r="N864" s="42">
        <f t="shared" si="215"/>
        <v>1763.0191300088391</v>
      </c>
      <c r="O864" s="42">
        <f t="shared" si="216"/>
        <v>716.44140621839688</v>
      </c>
      <c r="P864" s="42">
        <f t="shared" si="217"/>
        <v>2479.4605362272359</v>
      </c>
      <c r="Q864" s="39">
        <f t="shared" si="218"/>
        <v>3.9186712520484286</v>
      </c>
      <c r="R864" s="39">
        <f t="shared" si="219"/>
        <v>1.1312849529075026</v>
      </c>
      <c r="S864" s="39">
        <f t="shared" si="220"/>
        <v>5.0499562049559312</v>
      </c>
    </row>
    <row r="865" spans="6:19">
      <c r="F865" s="47">
        <v>18800</v>
      </c>
      <c r="G865" s="42">
        <f t="shared" si="208"/>
        <v>360.59178374234477</v>
      </c>
      <c r="H865" s="41">
        <f t="shared" si="209"/>
        <v>1.9065924030105331E-3</v>
      </c>
      <c r="I865" s="49">
        <f t="shared" si="210"/>
        <v>4.929040427468806E-3</v>
      </c>
      <c r="J865" s="45">
        <f t="shared" si="211"/>
        <v>6.8356328304793393E-3</v>
      </c>
      <c r="K865" s="42">
        <f t="shared" si="212"/>
        <v>1731.7541832205595</v>
      </c>
      <c r="L865" s="42">
        <f t="shared" si="213"/>
        <v>614.60289925860502</v>
      </c>
      <c r="M865" s="42">
        <f t="shared" si="214"/>
        <v>2346.3570824791645</v>
      </c>
      <c r="N865" s="42">
        <f t="shared" si="215"/>
        <v>1767.5975528560803</v>
      </c>
      <c r="O865" s="42">
        <f t="shared" si="216"/>
        <v>707.266494900201</v>
      </c>
      <c r="P865" s="42">
        <f t="shared" si="217"/>
        <v>2474.8640477562813</v>
      </c>
      <c r="Q865" s="39">
        <f t="shared" si="218"/>
        <v>3.9255965282629517</v>
      </c>
      <c r="R865" s="39">
        <f t="shared" si="219"/>
        <v>1.1160181248935159</v>
      </c>
      <c r="S865" s="39">
        <f t="shared" si="220"/>
        <v>5.0416146531564676</v>
      </c>
    </row>
    <row r="866" spans="6:19">
      <c r="F866" s="47">
        <v>18900</v>
      </c>
      <c r="G866" s="42">
        <f t="shared" si="208"/>
        <v>361.03233472146928</v>
      </c>
      <c r="H866" s="41">
        <f t="shared" si="209"/>
        <v>1.9158996906358105E-3</v>
      </c>
      <c r="I866" s="49">
        <f t="shared" si="210"/>
        <v>4.8381399686937389E-3</v>
      </c>
      <c r="J866" s="45">
        <f t="shared" si="211"/>
        <v>6.7540396593295492E-3</v>
      </c>
      <c r="K866" s="42">
        <f t="shared" si="212"/>
        <v>1736.0096511895006</v>
      </c>
      <c r="L866" s="42">
        <f t="shared" si="213"/>
        <v>606.52300229803291</v>
      </c>
      <c r="M866" s="42">
        <f t="shared" si="214"/>
        <v>2342.5326534875335</v>
      </c>
      <c r="N866" s="42">
        <f t="shared" si="215"/>
        <v>1772.2204495419066</v>
      </c>
      <c r="O866" s="42">
        <f t="shared" si="216"/>
        <v>697.96109378624146</v>
      </c>
      <c r="P866" s="42">
        <f t="shared" si="217"/>
        <v>2470.1815433281481</v>
      </c>
      <c r="Q866" s="39">
        <f t="shared" si="218"/>
        <v>3.932585761418343</v>
      </c>
      <c r="R866" s="39">
        <f t="shared" si="219"/>
        <v>1.1005702596370037</v>
      </c>
      <c r="S866" s="39">
        <f t="shared" si="220"/>
        <v>5.0331560210553468</v>
      </c>
    </row>
    <row r="867" spans="6:19">
      <c r="F867" s="47">
        <v>19000</v>
      </c>
      <c r="G867" s="42">
        <f t="shared" si="208"/>
        <v>361.47083613321513</v>
      </c>
      <c r="H867" s="41">
        <f t="shared" si="209"/>
        <v>1.9254496233433829E-3</v>
      </c>
      <c r="I867" s="49">
        <f t="shared" si="210"/>
        <v>4.7471734707856461E-3</v>
      </c>
      <c r="J867" s="45">
        <f t="shared" si="211"/>
        <v>6.6726230941290291E-3</v>
      </c>
      <c r="K867" s="42">
        <f t="shared" si="212"/>
        <v>1740.3056874483957</v>
      </c>
      <c r="L867" s="42">
        <f t="shared" si="213"/>
        <v>598.32507305376998</v>
      </c>
      <c r="M867" s="42">
        <f t="shared" si="214"/>
        <v>2338.6307605021657</v>
      </c>
      <c r="N867" s="42">
        <f t="shared" si="215"/>
        <v>1776.8902025933858</v>
      </c>
      <c r="O867" s="42">
        <f t="shared" si="216"/>
        <v>688.51845930025274</v>
      </c>
      <c r="P867" s="42">
        <f t="shared" si="217"/>
        <v>2465.4086618936385</v>
      </c>
      <c r="Q867" s="39">
        <f t="shared" si="218"/>
        <v>3.9396428152552061</v>
      </c>
      <c r="R867" s="39">
        <f t="shared" si="219"/>
        <v>1.0849307418479976</v>
      </c>
      <c r="S867" s="39">
        <f t="shared" si="220"/>
        <v>5.0245735571032037</v>
      </c>
    </row>
    <row r="868" spans="6:19">
      <c r="F868" s="47">
        <v>19100</v>
      </c>
      <c r="G868" s="42">
        <f t="shared" si="208"/>
        <v>361.9073017056478</v>
      </c>
      <c r="H868" s="41">
        <f t="shared" si="209"/>
        <v>1.9352632097260432E-3</v>
      </c>
      <c r="I868" s="49">
        <f t="shared" si="210"/>
        <v>4.6560823705282146E-3</v>
      </c>
      <c r="J868" s="45">
        <f t="shared" si="211"/>
        <v>6.591345580254258E-3</v>
      </c>
      <c r="K868" s="42">
        <f t="shared" si="212"/>
        <v>1744.6469173485925</v>
      </c>
      <c r="L868" s="42">
        <f t="shared" si="213"/>
        <v>590.00045055430564</v>
      </c>
      <c r="M868" s="42">
        <f t="shared" si="214"/>
        <v>2334.6473679028982</v>
      </c>
      <c r="N868" s="42">
        <f t="shared" si="215"/>
        <v>1781.6123712403414</v>
      </c>
      <c r="O868" s="42">
        <f t="shared" si="216"/>
        <v>678.9283268698573</v>
      </c>
      <c r="P868" s="42">
        <f t="shared" si="217"/>
        <v>2460.5406981101987</v>
      </c>
      <c r="Q868" s="39">
        <f t="shared" si="218"/>
        <v>3.9467756112943317</v>
      </c>
      <c r="R868" s="39">
        <f t="shared" si="219"/>
        <v>1.0690843652985786</v>
      </c>
      <c r="S868" s="39">
        <f t="shared" si="220"/>
        <v>5.0158599765929104</v>
      </c>
    </row>
    <row r="869" spans="6:19">
      <c r="F869" s="47">
        <v>19200</v>
      </c>
      <c r="G869" s="42">
        <f t="shared" si="208"/>
        <v>362.34174473876851</v>
      </c>
      <c r="H869" s="41">
        <f t="shared" si="209"/>
        <v>1.9453501116017721E-3</v>
      </c>
      <c r="I869" s="49">
        <f t="shared" si="210"/>
        <v>4.564816274061515E-3</v>
      </c>
      <c r="J869" s="45">
        <f t="shared" si="211"/>
        <v>6.5101663856632873E-3</v>
      </c>
      <c r="K869" s="42">
        <f t="shared" si="212"/>
        <v>1749.0344422692328</v>
      </c>
      <c r="L869" s="42">
        <f t="shared" si="213"/>
        <v>581.54356717963628</v>
      </c>
      <c r="M869" s="42">
        <f t="shared" si="214"/>
        <v>2330.5780094488691</v>
      </c>
      <c r="N869" s="42">
        <f t="shared" si="215"/>
        <v>1786.387749658461</v>
      </c>
      <c r="O869" s="42">
        <f t="shared" si="216"/>
        <v>669.1846805367768</v>
      </c>
      <c r="P869" s="42">
        <f t="shared" si="217"/>
        <v>2455.5724301952378</v>
      </c>
      <c r="Q869" s="39">
        <f t="shared" si="218"/>
        <v>3.9539861760401633</v>
      </c>
      <c r="R869" s="39">
        <f t="shared" si="219"/>
        <v>1.0530210414012355</v>
      </c>
      <c r="S869" s="39">
        <f t="shared" si="220"/>
        <v>5.0070072174413989</v>
      </c>
    </row>
    <row r="870" spans="6:19">
      <c r="F870" s="47">
        <v>19300</v>
      </c>
      <c r="G870" s="42">
        <f t="shared" si="208"/>
        <v>362.77417808439702</v>
      </c>
      <c r="H870" s="41">
        <f t="shared" si="209"/>
        <v>1.9557308169098984E-3</v>
      </c>
      <c r="I870" s="49">
        <f t="shared" si="210"/>
        <v>4.4733104652788028E-3</v>
      </c>
      <c r="J870" s="45">
        <f t="shared" si="211"/>
        <v>6.4290412821887011E-3</v>
      </c>
      <c r="K870" s="42">
        <f t="shared" si="212"/>
        <v>1753.4723756200842</v>
      </c>
      <c r="L870" s="42">
        <f t="shared" si="213"/>
        <v>572.94536151498278</v>
      </c>
      <c r="M870" s="42">
        <f t="shared" si="214"/>
        <v>2326.417737135067</v>
      </c>
      <c r="N870" s="42">
        <f t="shared" si="215"/>
        <v>1791.2211029018799</v>
      </c>
      <c r="O870" s="42">
        <f t="shared" si="216"/>
        <v>659.27695964202212</v>
      </c>
      <c r="P870" s="42">
        <f t="shared" si="217"/>
        <v>2450.4980625439021</v>
      </c>
      <c r="Q870" s="39">
        <f t="shared" si="218"/>
        <v>3.9612816032693563</v>
      </c>
      <c r="R870" s="39">
        <f t="shared" si="219"/>
        <v>1.0367247467574106</v>
      </c>
      <c r="S870" s="39">
        <f t="shared" si="220"/>
        <v>4.9980063500267669</v>
      </c>
    </row>
    <row r="871" spans="6:19">
      <c r="F871" s="47">
        <v>19400</v>
      </c>
      <c r="G871" s="42">
        <f t="shared" si="208"/>
        <v>363.20461412164946</v>
      </c>
      <c r="H871" s="41">
        <f t="shared" si="209"/>
        <v>1.9664268257837368E-3</v>
      </c>
      <c r="I871" s="49">
        <f t="shared" si="210"/>
        <v>4.3814970512881029E-3</v>
      </c>
      <c r="J871" s="45">
        <f t="shared" si="211"/>
        <v>6.3479238770718397E-3</v>
      </c>
      <c r="K871" s="42">
        <f t="shared" si="212"/>
        <v>1757.9648905472559</v>
      </c>
      <c r="L871" s="42">
        <f t="shared" si="213"/>
        <v>564.19629896916149</v>
      </c>
      <c r="M871" s="42">
        <f t="shared" si="214"/>
        <v>2322.1611895164174</v>
      </c>
      <c r="N871" s="42">
        <f t="shared" si="215"/>
        <v>1796.117196024732</v>
      </c>
      <c r="O871" s="42">
        <f t="shared" si="216"/>
        <v>649.19414446879637</v>
      </c>
      <c r="P871" s="42">
        <f t="shared" si="217"/>
        <v>2445.3113404935284</v>
      </c>
      <c r="Q871" s="39">
        <f t="shared" si="218"/>
        <v>3.9686691069094704</v>
      </c>
      <c r="R871" s="39">
        <f t="shared" si="219"/>
        <v>1.0201786181982508</v>
      </c>
      <c r="S871" s="39">
        <f t="shared" si="220"/>
        <v>4.9888477251077212</v>
      </c>
    </row>
    <row r="872" spans="6:19">
      <c r="F872" s="47">
        <v>19500</v>
      </c>
      <c r="G872" s="42">
        <f t="shared" si="208"/>
        <v>363.63306472730062</v>
      </c>
      <c r="H872" s="41">
        <f t="shared" si="209"/>
        <v>1.9774606974596333E-3</v>
      </c>
      <c r="I872" s="49">
        <f t="shared" si="210"/>
        <v>4.2893051236262362E-3</v>
      </c>
      <c r="J872" s="45">
        <f t="shared" si="211"/>
        <v>6.26676582108587E-3</v>
      </c>
      <c r="K872" s="42">
        <f t="shared" si="212"/>
        <v>1762.5162176564679</v>
      </c>
      <c r="L872" s="42">
        <f t="shared" si="213"/>
        <v>555.28636446771293</v>
      </c>
      <c r="M872" s="42">
        <f t="shared" si="214"/>
        <v>2317.8025821241808</v>
      </c>
      <c r="N872" s="42">
        <f t="shared" si="215"/>
        <v>1801.0807940811517</v>
      </c>
      <c r="O872" s="42">
        <f t="shared" si="216"/>
        <v>638.92475624249278</v>
      </c>
      <c r="P872" s="42">
        <f t="shared" si="217"/>
        <v>2440.0055503236445</v>
      </c>
      <c r="Q872" s="39">
        <f t="shared" si="218"/>
        <v>3.9761560195376582</v>
      </c>
      <c r="R872" s="39">
        <f t="shared" si="219"/>
        <v>1.0033649460820415</v>
      </c>
      <c r="S872" s="39">
        <f t="shared" si="220"/>
        <v>4.9795209656196997</v>
      </c>
    </row>
    <row r="873" spans="6:19">
      <c r="F873" s="47">
        <v>19600</v>
      </c>
      <c r="G873" s="42">
        <f t="shared" si="208"/>
        <v>364.05954123964761</v>
      </c>
      <c r="H873" s="41">
        <f t="shared" si="209"/>
        <v>1.9888538780323929E-3</v>
      </c>
      <c r="I873" s="49">
        <f t="shared" si="210"/>
        <v>4.1966557432870878E-3</v>
      </c>
      <c r="J873" s="45">
        <f t="shared" si="211"/>
        <v>6.1855096213194807E-3</v>
      </c>
      <c r="K873" s="42">
        <f t="shared" si="212"/>
        <v>1767.1300276815812</v>
      </c>
      <c r="L873" s="42">
        <f t="shared" si="213"/>
        <v>546.20509788381446</v>
      </c>
      <c r="M873" s="42">
        <f t="shared" si="214"/>
        <v>2313.3351255653956</v>
      </c>
      <c r="N873" s="42">
        <f t="shared" si="215"/>
        <v>1806.1158679495834</v>
      </c>
      <c r="O873" s="42">
        <f t="shared" si="216"/>
        <v>628.45684795521311</v>
      </c>
      <c r="P873" s="42">
        <f t="shared" si="217"/>
        <v>2434.5727159047965</v>
      </c>
      <c r="Q873" s="39">
        <f t="shared" si="218"/>
        <v>3.9837487574477159</v>
      </c>
      <c r="R873" s="39">
        <f t="shared" si="219"/>
        <v>0.98626507559145571</v>
      </c>
      <c r="S873" s="39">
        <f t="shared" si="220"/>
        <v>4.9700138330391717</v>
      </c>
    </row>
    <row r="874" spans="6:19">
      <c r="F874" s="47">
        <v>19700</v>
      </c>
      <c r="G874" s="42">
        <f t="shared" si="208"/>
        <v>364.48405441478099</v>
      </c>
      <c r="H874" s="41">
        <f t="shared" si="209"/>
        <v>2.0006355839479297E-3</v>
      </c>
      <c r="I874" s="49">
        <f t="shared" si="210"/>
        <v>4.1034635790323628E-3</v>
      </c>
      <c r="J874" s="45">
        <f t="shared" si="211"/>
        <v>6.1040991629802924E-3</v>
      </c>
      <c r="K874" s="42">
        <f t="shared" si="212"/>
        <v>1771.8118816635372</v>
      </c>
      <c r="L874" s="42">
        <f t="shared" si="213"/>
        <v>536.9398975026786</v>
      </c>
      <c r="M874" s="42">
        <f t="shared" si="214"/>
        <v>2308.7517791662158</v>
      </c>
      <c r="N874" s="42">
        <f t="shared" si="215"/>
        <v>1811.2287710355399</v>
      </c>
      <c r="O874" s="42">
        <f t="shared" si="216"/>
        <v>617.77591792531484</v>
      </c>
      <c r="P874" s="42">
        <f t="shared" si="217"/>
        <v>2429.0046889608548</v>
      </c>
      <c r="Q874" s="39">
        <f t="shared" si="218"/>
        <v>3.9914569401613056</v>
      </c>
      <c r="R874" s="39">
        <f t="shared" si="219"/>
        <v>0.96885679298622396</v>
      </c>
      <c r="S874" s="39">
        <f t="shared" si="220"/>
        <v>4.9603137331475295</v>
      </c>
    </row>
    <row r="875" spans="6:19">
      <c r="F875" s="47">
        <v>19800</v>
      </c>
      <c r="G875" s="42">
        <f t="shared" si="208"/>
        <v>364.90661437349513</v>
      </c>
      <c r="H875" s="41">
        <f t="shared" si="209"/>
        <v>2.0128365533834971E-3</v>
      </c>
      <c r="I875" s="49">
        <f t="shared" si="210"/>
        <v>4.0096313333548312E-3</v>
      </c>
      <c r="J875" s="45">
        <f t="shared" si="211"/>
        <v>6.0224678867383287E-3</v>
      </c>
      <c r="K875" s="42">
        <f t="shared" si="212"/>
        <v>1776.5674160014496</v>
      </c>
      <c r="L875" s="42">
        <f t="shared" si="213"/>
        <v>527.47687943511755</v>
      </c>
      <c r="M875" s="42">
        <f t="shared" si="214"/>
        <v>2304.0442954365672</v>
      </c>
      <c r="N875" s="42">
        <f t="shared" si="215"/>
        <v>1816.4258567445331</v>
      </c>
      <c r="O875" s="42">
        <f t="shared" si="216"/>
        <v>606.86597253327363</v>
      </c>
      <c r="P875" s="42">
        <f t="shared" si="217"/>
        <v>2423.2918292778068</v>
      </c>
      <c r="Q875" s="39">
        <f t="shared" si="218"/>
        <v>3.9992903477488966</v>
      </c>
      <c r="R875" s="39">
        <f t="shared" si="219"/>
        <v>0.95111550576854942</v>
      </c>
      <c r="S875" s="39">
        <f t="shared" si="220"/>
        <v>4.950405853517446</v>
      </c>
    </row>
    <row r="876" spans="6:19">
      <c r="F876" s="47">
        <v>19900</v>
      </c>
      <c r="G876" s="42">
        <f t="shared" si="208"/>
        <v>365.32723053656241</v>
      </c>
      <c r="H876" s="41">
        <f t="shared" si="209"/>
        <v>2.0254891168209502E-3</v>
      </c>
      <c r="I876" s="49">
        <f t="shared" si="210"/>
        <v>3.9150555021423353E-3</v>
      </c>
      <c r="J876" s="45">
        <f t="shared" si="211"/>
        <v>5.940544618963285E-3</v>
      </c>
      <c r="K876" s="42">
        <f t="shared" si="212"/>
        <v>1781.4023374982944</v>
      </c>
      <c r="L876" s="42">
        <f t="shared" si="213"/>
        <v>517.80126581827881</v>
      </c>
      <c r="M876" s="42">
        <f t="shared" si="214"/>
        <v>2299.2036033165732</v>
      </c>
      <c r="N876" s="42">
        <f t="shared" si="215"/>
        <v>1821.7134784820757</v>
      </c>
      <c r="O876" s="42">
        <f t="shared" si="216"/>
        <v>595.71010004394225</v>
      </c>
      <c r="P876" s="42">
        <f t="shared" si="217"/>
        <v>2417.423578526018</v>
      </c>
      <c r="Q876" s="39">
        <f t="shared" si="218"/>
        <v>4.007258916278893</v>
      </c>
      <c r="R876" s="39">
        <f t="shared" si="219"/>
        <v>0.93301502800685032</v>
      </c>
      <c r="S876" s="39">
        <f t="shared" si="220"/>
        <v>4.9402739442857433</v>
      </c>
    </row>
    <row r="877" spans="6:19">
      <c r="F877" s="47">
        <v>20000</v>
      </c>
      <c r="G877" s="42">
        <f t="shared" si="208"/>
        <v>365.74591154570521</v>
      </c>
      <c r="H877" s="41">
        <f t="shared" si="209"/>
        <v>2.03863682133821E-3</v>
      </c>
      <c r="I877" s="49">
        <f t="shared" si="210"/>
        <v>3.8196141580157123E-3</v>
      </c>
      <c r="J877" s="45">
        <f t="shared" si="211"/>
        <v>5.8582509793539224E-3</v>
      </c>
      <c r="K877" s="42">
        <f t="shared" si="212"/>
        <v>1786.3249337913824</v>
      </c>
      <c r="L877" s="42">
        <f t="shared" si="213"/>
        <v>507.89460229888232</v>
      </c>
      <c r="M877" s="42">
        <f t="shared" si="214"/>
        <v>2294.2195360902647</v>
      </c>
      <c r="N877" s="42">
        <f t="shared" si="215"/>
        <v>1827.1011663564354</v>
      </c>
      <c r="O877" s="42">
        <f t="shared" si="216"/>
        <v>584.28694961043993</v>
      </c>
      <c r="P877" s="42">
        <f t="shared" si="217"/>
        <v>2411.3881159668754</v>
      </c>
      <c r="Q877" s="39">
        <f t="shared" si="218"/>
        <v>4.0153769695191102</v>
      </c>
      <c r="R877" s="39">
        <f t="shared" si="219"/>
        <v>0.91452284233634007</v>
      </c>
      <c r="S877" s="39">
        <f t="shared" si="220"/>
        <v>4.9298998118554502</v>
      </c>
    </row>
    <row r="878" spans="6:19">
      <c r="F878" s="47">
        <v>20100</v>
      </c>
      <c r="G878" s="42">
        <f t="shared" si="208"/>
        <v>366.1626651668123</v>
      </c>
      <c r="H878" s="41">
        <f t="shared" si="209"/>
        <v>2.0523208105942968E-3</v>
      </c>
      <c r="I878" s="49">
        <f t="shared" si="210"/>
        <v>3.7231781808669362E-3</v>
      </c>
      <c r="J878" s="45">
        <f t="shared" si="211"/>
        <v>5.775498991461233E-3</v>
      </c>
      <c r="K878" s="42">
        <f t="shared" si="212"/>
        <v>1791.3423433379569</v>
      </c>
      <c r="L878" s="42">
        <f t="shared" si="213"/>
        <v>497.73820595766824</v>
      </c>
      <c r="M878" s="42">
        <f t="shared" si="214"/>
        <v>2289.0805492956251</v>
      </c>
      <c r="N878" s="42">
        <f t="shared" si="215"/>
        <v>1832.5968621245029</v>
      </c>
      <c r="O878" s="42">
        <f t="shared" si="216"/>
        <v>572.57515203493131</v>
      </c>
      <c r="P878" s="42">
        <f t="shared" si="217"/>
        <v>2405.1720141594342</v>
      </c>
      <c r="Q878" s="39">
        <f t="shared" si="218"/>
        <v>4.0236569511558393</v>
      </c>
      <c r="R878" s="39">
        <f t="shared" si="219"/>
        <v>0.8956058516708616</v>
      </c>
      <c r="S878" s="39">
        <f t="shared" si="220"/>
        <v>4.9192628028267009</v>
      </c>
    </row>
    <row r="879" spans="6:19">
      <c r="F879" s="47">
        <v>20200</v>
      </c>
      <c r="G879" s="42">
        <f t="shared" si="208"/>
        <v>366.57749817060437</v>
      </c>
      <c r="H879" s="41">
        <f t="shared" si="209"/>
        <v>2.0665943720748446E-3</v>
      </c>
      <c r="I879" s="49">
        <f t="shared" si="210"/>
        <v>3.6255945318542033E-3</v>
      </c>
      <c r="J879" s="45">
        <f t="shared" si="211"/>
        <v>5.6921889039290479E-3</v>
      </c>
      <c r="K879" s="42">
        <f t="shared" si="212"/>
        <v>1796.4643293355509</v>
      </c>
      <c r="L879" s="42">
        <f t="shared" si="213"/>
        <v>487.30909911983622</v>
      </c>
      <c r="M879" s="42">
        <f t="shared" si="214"/>
        <v>2283.7734284553871</v>
      </c>
      <c r="N879" s="42">
        <f t="shared" si="215"/>
        <v>1838.2116842459245</v>
      </c>
      <c r="O879" s="42">
        <f t="shared" si="216"/>
        <v>560.54821042112781</v>
      </c>
      <c r="P879" s="42">
        <f t="shared" si="217"/>
        <v>2398.7598946670523</v>
      </c>
      <c r="Q879" s="39">
        <f t="shared" si="218"/>
        <v>4.0321157881419838</v>
      </c>
      <c r="R879" s="39">
        <f t="shared" si="219"/>
        <v>0.87622349022409374</v>
      </c>
      <c r="S879" s="39">
        <f t="shared" si="220"/>
        <v>4.9083392783660775</v>
      </c>
    </row>
    <row r="880" spans="6:19">
      <c r="F880" s="47">
        <v>20300</v>
      </c>
      <c r="G880" s="42">
        <f t="shared" si="208"/>
        <v>366.99041618489741</v>
      </c>
      <c r="H880" s="41">
        <f t="shared" si="209"/>
        <v>2.0815138911765107E-3</v>
      </c>
      <c r="I880" s="49">
        <f t="shared" si="210"/>
        <v>3.5266972800529783E-3</v>
      </c>
      <c r="J880" s="45">
        <f t="shared" si="211"/>
        <v>5.608211171229489E-3</v>
      </c>
      <c r="K880" s="42">
        <f t="shared" si="212"/>
        <v>1801.700782289482</v>
      </c>
      <c r="L880" s="42">
        <f t="shared" si="213"/>
        <v>476.58254736534536</v>
      </c>
      <c r="M880" s="42">
        <f t="shared" si="214"/>
        <v>2278.2833296548274</v>
      </c>
      <c r="N880" s="42">
        <f t="shared" si="215"/>
        <v>1843.9567511803466</v>
      </c>
      <c r="O880" s="42">
        <f t="shared" si="216"/>
        <v>548.17779164150261</v>
      </c>
      <c r="P880" s="42">
        <f t="shared" si="217"/>
        <v>2392.1345428218492</v>
      </c>
      <c r="Q880" s="39">
        <f t="shared" si="218"/>
        <v>4.0407706979635902</v>
      </c>
      <c r="R880" s="39">
        <f t="shared" si="219"/>
        <v>0.85633204237920335</v>
      </c>
      <c r="S880" s="39">
        <f t="shared" si="220"/>
        <v>4.8971027403427936</v>
      </c>
    </row>
    <row r="881" spans="6:19">
      <c r="F881" s="47">
        <v>20400</v>
      </c>
      <c r="G881" s="42">
        <f t="shared" si="208"/>
        <v>367.40142351062514</v>
      </c>
      <c r="H881" s="41">
        <f t="shared" si="209"/>
        <v>2.0971493489354855E-3</v>
      </c>
      <c r="I881" s="49">
        <f t="shared" si="210"/>
        <v>3.4262864007080407E-3</v>
      </c>
      <c r="J881" s="45">
        <f t="shared" si="211"/>
        <v>5.5234357496435262E-3</v>
      </c>
      <c r="K881" s="42">
        <f t="shared" si="212"/>
        <v>1807.0642842300861</v>
      </c>
      <c r="L881" s="42">
        <f t="shared" si="213"/>
        <v>465.52841675698642</v>
      </c>
      <c r="M881" s="42">
        <f t="shared" si="214"/>
        <v>2272.5927009870725</v>
      </c>
      <c r="N881" s="42">
        <f t="shared" si="215"/>
        <v>1849.8463580901716</v>
      </c>
      <c r="O881" s="42">
        <f t="shared" si="216"/>
        <v>535.42917246109982</v>
      </c>
      <c r="P881" s="42">
        <f t="shared" si="217"/>
        <v>2385.2755305512715</v>
      </c>
      <c r="Q881" s="39">
        <f t="shared" si="218"/>
        <v>4.0496435282386365</v>
      </c>
      <c r="R881" s="39">
        <f t="shared" si="219"/>
        <v>0.83587827936891657</v>
      </c>
      <c r="S881" s="39">
        <f t="shared" si="220"/>
        <v>4.8855218076075531</v>
      </c>
    </row>
    <row r="882" spans="6:19">
      <c r="F882" s="47">
        <v>20500</v>
      </c>
      <c r="G882" s="42">
        <f t="shared" si="208"/>
        <v>367.8105228908986</v>
      </c>
      <c r="H882" s="41">
        <f t="shared" si="209"/>
        <v>2.1135855533085078E-3</v>
      </c>
      <c r="I882" s="49">
        <f t="shared" si="210"/>
        <v>3.324131114391133E-3</v>
      </c>
      <c r="J882" s="45">
        <f t="shared" si="211"/>
        <v>5.4377166676996408E-3</v>
      </c>
      <c r="K882" s="42">
        <f t="shared" si="212"/>
        <v>1812.5701687118792</v>
      </c>
      <c r="L882" s="42">
        <f t="shared" si="213"/>
        <v>454.11129754409171</v>
      </c>
      <c r="M882" s="42">
        <f t="shared" si="214"/>
        <v>2266.6814662559709</v>
      </c>
      <c r="N882" s="42">
        <f t="shared" si="215"/>
        <v>1855.8979768405584</v>
      </c>
      <c r="O882" s="42">
        <f t="shared" si="216"/>
        <v>522.26158383089705</v>
      </c>
      <c r="P882" s="42">
        <f t="shared" si="217"/>
        <v>2378.1595606714554</v>
      </c>
      <c r="Q882" s="39">
        <f t="shared" si="218"/>
        <v>4.0587608862197984</v>
      </c>
      <c r="R882" s="39">
        <f t="shared" si="219"/>
        <v>0.8147997615325</v>
      </c>
      <c r="S882" s="39">
        <f t="shared" si="220"/>
        <v>4.8735606477522984</v>
      </c>
    </row>
    <row r="883" spans="6:19">
      <c r="F883" s="47">
        <v>20600</v>
      </c>
      <c r="G883" s="42">
        <f t="shared" si="208"/>
        <v>368.21771521920994</v>
      </c>
      <c r="H883" s="41">
        <f t="shared" si="209"/>
        <v>2.1309127031808968E-3</v>
      </c>
      <c r="I883" s="49">
        <f t="shared" si="210"/>
        <v>3.219968544476105E-3</v>
      </c>
      <c r="J883" s="45">
        <f t="shared" si="211"/>
        <v>5.3508812476570017E-3</v>
      </c>
      <c r="K883" s="42">
        <f t="shared" si="212"/>
        <v>1818.2339673980111</v>
      </c>
      <c r="L883" s="42">
        <f t="shared" si="213"/>
        <v>442.29185074496377</v>
      </c>
      <c r="M883" s="42">
        <f t="shared" si="214"/>
        <v>2260.5258181429749</v>
      </c>
      <c r="N883" s="42">
        <f t="shared" si="215"/>
        <v>1862.1290792966647</v>
      </c>
      <c r="O883" s="42">
        <f t="shared" si="216"/>
        <v>508.62989565267162</v>
      </c>
      <c r="P883" s="42">
        <f t="shared" si="217"/>
        <v>2370.7589749493363</v>
      </c>
      <c r="Q883" s="39">
        <f t="shared" si="218"/>
        <v>4.0681498518316861</v>
      </c>
      <c r="R883" s="39">
        <f t="shared" si="219"/>
        <v>0.79302689841722529</v>
      </c>
      <c r="S883" s="39">
        <f t="shared" si="220"/>
        <v>4.8611767502489114</v>
      </c>
    </row>
    <row r="884" spans="6:19">
      <c r="F884" s="47">
        <v>20700</v>
      </c>
      <c r="G884" s="42">
        <f t="shared" si="208"/>
        <v>368.62299916756638</v>
      </c>
      <c r="H884" s="41">
        <f t="shared" si="209"/>
        <v>2.1492487362453475E-3</v>
      </c>
      <c r="I884" s="49">
        <f t="shared" si="210"/>
        <v>3.1134781418373351E-3</v>
      </c>
      <c r="J884" s="45">
        <f t="shared" si="211"/>
        <v>5.2627268780826826E-3</v>
      </c>
      <c r="K884" s="42">
        <f t="shared" si="212"/>
        <v>1824.0766315589146</v>
      </c>
      <c r="L884" s="42">
        <f t="shared" si="213"/>
        <v>430.02095026066104</v>
      </c>
      <c r="M884" s="42">
        <f t="shared" si="214"/>
        <v>2254.0975818195757</v>
      </c>
      <c r="N884" s="42">
        <f t="shared" si="215"/>
        <v>1868.5634907291624</v>
      </c>
      <c r="O884" s="42">
        <f t="shared" si="216"/>
        <v>494.47757478677795</v>
      </c>
      <c r="P884" s="42">
        <f t="shared" si="217"/>
        <v>2363.0410655159403</v>
      </c>
      <c r="Q884" s="39">
        <f t="shared" si="218"/>
        <v>4.0778468383084174</v>
      </c>
      <c r="R884" s="39">
        <f t="shared" si="219"/>
        <v>0.77047299190183693</v>
      </c>
      <c r="S884" s="39">
        <f t="shared" si="220"/>
        <v>4.8483198302102544</v>
      </c>
    </row>
    <row r="885" spans="6:19">
      <c r="F885" s="47">
        <v>20800</v>
      </c>
      <c r="G885" s="42">
        <f t="shared" si="208"/>
        <v>369.02637070779724</v>
      </c>
      <c r="H885" s="41">
        <f t="shared" si="209"/>
        <v>2.1687336297305272E-3</v>
      </c>
      <c r="I885" s="49">
        <f t="shared" si="210"/>
        <v>3.0042772812825325E-3</v>
      </c>
      <c r="J885" s="45">
        <f t="shared" si="211"/>
        <v>5.1730109110130597E-3</v>
      </c>
      <c r="K885" s="42">
        <f t="shared" si="212"/>
        <v>1830.1226709912373</v>
      </c>
      <c r="L885" s="42">
        <f t="shared" si="213"/>
        <v>417.24017475860433</v>
      </c>
      <c r="M885" s="42">
        <f t="shared" si="214"/>
        <v>2247.3628457498417</v>
      </c>
      <c r="N885" s="42">
        <f t="shared" si="215"/>
        <v>1875.229007287167</v>
      </c>
      <c r="O885" s="42">
        <f t="shared" si="216"/>
        <v>479.73746087687914</v>
      </c>
      <c r="P885" s="42">
        <f t="shared" si="217"/>
        <v>2354.9664681640461</v>
      </c>
      <c r="Q885" s="39">
        <f t="shared" si="218"/>
        <v>4.0878945029439926</v>
      </c>
      <c r="R885" s="39">
        <f t="shared" si="219"/>
        <v>0.7470348662537436</v>
      </c>
      <c r="S885" s="39">
        <f t="shared" si="220"/>
        <v>4.8349293691977362</v>
      </c>
    </row>
    <row r="886" spans="6:19">
      <c r="F886" s="47">
        <v>20900</v>
      </c>
      <c r="G886" s="42">
        <f t="shared" si="208"/>
        <v>369.42782248980905</v>
      </c>
      <c r="H886" s="41">
        <f t="shared" si="209"/>
        <v>2.1895401408425683E-3</v>
      </c>
      <c r="I886" s="49">
        <f t="shared" si="210"/>
        <v>2.8918970124937747E-3</v>
      </c>
      <c r="J886" s="45">
        <f t="shared" si="211"/>
        <v>5.081437153336343E-3</v>
      </c>
      <c r="K886" s="42">
        <f t="shared" si="212"/>
        <v>1836.4021949818159</v>
      </c>
      <c r="L886" s="42">
        <f t="shared" si="213"/>
        <v>403.87789767066056</v>
      </c>
      <c r="M886" s="42">
        <f t="shared" si="214"/>
        <v>2240.2800926524765</v>
      </c>
      <c r="N886" s="42">
        <f t="shared" si="215"/>
        <v>1882.1597785253061</v>
      </c>
      <c r="O886" s="42">
        <f t="shared" si="216"/>
        <v>464.32720329828135</v>
      </c>
      <c r="P886" s="42">
        <f t="shared" si="217"/>
        <v>2346.4869818235875</v>
      </c>
      <c r="Q886" s="39">
        <f t="shared" si="218"/>
        <v>4.0983452718113771</v>
      </c>
      <c r="R886" s="39">
        <f t="shared" si="219"/>
        <v>0.72258599508743693</v>
      </c>
      <c r="S886" s="39">
        <f t="shared" si="220"/>
        <v>4.820931266898814</v>
      </c>
    </row>
    <row r="887" spans="6:19">
      <c r="F887" s="47">
        <v>21000</v>
      </c>
      <c r="G887" s="42">
        <f t="shared" si="208"/>
        <v>369.82734302405856</v>
      </c>
      <c r="H887" s="41">
        <f t="shared" si="209"/>
        <v>2.2118771152033678E-3</v>
      </c>
      <c r="I887" s="49">
        <f t="shared" si="210"/>
        <v>2.7757651009557658E-3</v>
      </c>
      <c r="J887" s="45">
        <f t="shared" si="211"/>
        <v>4.9876422161591336E-3</v>
      </c>
      <c r="K887" s="42">
        <f t="shared" si="212"/>
        <v>1842.9510017178814</v>
      </c>
      <c r="L887" s="42">
        <f t="shared" si="213"/>
        <v>389.84707589420987</v>
      </c>
      <c r="M887" s="42">
        <f t="shared" si="214"/>
        <v>2232.7980776120912</v>
      </c>
      <c r="N887" s="42">
        <f t="shared" si="215"/>
        <v>1889.396307403721</v>
      </c>
      <c r="O887" s="42">
        <f t="shared" si="216"/>
        <v>448.14685110442588</v>
      </c>
      <c r="P887" s="42">
        <f t="shared" si="217"/>
        <v>2337.5431585081469</v>
      </c>
      <c r="Q887" s="39">
        <f t="shared" si="218"/>
        <v>4.1092615838683884</v>
      </c>
      <c r="R887" s="39">
        <f t="shared" si="219"/>
        <v>0.69697251056421994</v>
      </c>
      <c r="S887" s="39">
        <f t="shared" si="220"/>
        <v>4.8062340944326083</v>
      </c>
    </row>
    <row r="888" spans="6:19">
      <c r="F888" s="47">
        <v>21100</v>
      </c>
      <c r="G888" s="42">
        <f t="shared" si="208"/>
        <v>370.22491559408161</v>
      </c>
      <c r="H888" s="41">
        <f t="shared" si="209"/>
        <v>2.2360234139813988E-3</v>
      </c>
      <c r="I888" s="49">
        <f t="shared" si="210"/>
        <v>2.6551408204457698E-3</v>
      </c>
      <c r="J888" s="45">
        <f t="shared" si="211"/>
        <v>4.8911642344271686E-3</v>
      </c>
      <c r="K888" s="42">
        <f t="shared" si="212"/>
        <v>1849.8173614480597</v>
      </c>
      <c r="L888" s="42">
        <f t="shared" si="213"/>
        <v>375.03426475889819</v>
      </c>
      <c r="M888" s="42">
        <f t="shared" si="214"/>
        <v>2224.8516262069579</v>
      </c>
      <c r="N888" s="42">
        <f t="shared" si="215"/>
        <v>1896.9933920449546</v>
      </c>
      <c r="O888" s="42">
        <f t="shared" si="216"/>
        <v>431.06597639854522</v>
      </c>
      <c r="P888" s="42">
        <f t="shared" si="217"/>
        <v>2328.0593684434998</v>
      </c>
      <c r="Q888" s="39">
        <f t="shared" si="218"/>
        <v>4.1207275461679842</v>
      </c>
      <c r="R888" s="39">
        <f t="shared" si="219"/>
        <v>0.66999399106110413</v>
      </c>
      <c r="S888" s="39">
        <f t="shared" si="220"/>
        <v>4.7907215372290883</v>
      </c>
    </row>
    <row r="889" spans="6:19">
      <c r="F889" s="47">
        <v>21200</v>
      </c>
      <c r="G889" s="42">
        <f t="shared" si="208"/>
        <v>370.62051678970431</v>
      </c>
      <c r="H889" s="41">
        <f t="shared" si="209"/>
        <v>2.2623388909572828E-3</v>
      </c>
      <c r="I889" s="49">
        <f t="shared" si="210"/>
        <v>2.5290722948844479E-3</v>
      </c>
      <c r="J889" s="45">
        <f t="shared" si="211"/>
        <v>4.7914111858417307E-3</v>
      </c>
      <c r="K889" s="42">
        <f t="shared" si="212"/>
        <v>1857.062909598247</v>
      </c>
      <c r="L889" s="42">
        <f t="shared" si="213"/>
        <v>359.29389395367002</v>
      </c>
      <c r="M889" s="42">
        <f t="shared" si="214"/>
        <v>2216.356803551917</v>
      </c>
      <c r="N889" s="42">
        <f t="shared" si="215"/>
        <v>1905.0209199096403</v>
      </c>
      <c r="O889" s="42">
        <f t="shared" si="216"/>
        <v>412.91737146425157</v>
      </c>
      <c r="P889" s="42">
        <f t="shared" si="217"/>
        <v>2317.9382913738918</v>
      </c>
      <c r="Q889" s="39">
        <f t="shared" si="218"/>
        <v>4.1328506733997452</v>
      </c>
      <c r="R889" s="39">
        <f t="shared" si="219"/>
        <v>0.64139317223373471</v>
      </c>
      <c r="S889" s="39">
        <f t="shared" si="220"/>
        <v>4.7742438456334799</v>
      </c>
    </row>
    <row r="890" spans="6:19">
      <c r="F890" s="47">
        <v>21300</v>
      </c>
      <c r="G890" s="42">
        <f t="shared" si="208"/>
        <v>371.01411449899649</v>
      </c>
      <c r="H890" s="41">
        <f t="shared" si="209"/>
        <v>2.2913023945795711E-3</v>
      </c>
      <c r="I890" s="49">
        <f t="shared" si="210"/>
        <v>2.3962945578742717E-3</v>
      </c>
      <c r="J890" s="45">
        <f t="shared" si="211"/>
        <v>4.6875969524538428E-3</v>
      </c>
      <c r="K890" s="42">
        <f t="shared" si="212"/>
        <v>1864.7689335249022</v>
      </c>
      <c r="L890" s="42">
        <f t="shared" si="213"/>
        <v>342.43298762922245</v>
      </c>
      <c r="M890" s="42">
        <f t="shared" si="214"/>
        <v>2207.2019211541246</v>
      </c>
      <c r="N890" s="42">
        <f t="shared" si="215"/>
        <v>1913.5710153777061</v>
      </c>
      <c r="O890" s="42">
        <f t="shared" si="216"/>
        <v>393.47945761915003</v>
      </c>
      <c r="P890" s="42">
        <f t="shared" si="217"/>
        <v>2307.0504729968561</v>
      </c>
      <c r="Q890" s="39">
        <f t="shared" si="218"/>
        <v>4.1457728993968903</v>
      </c>
      <c r="R890" s="39">
        <f t="shared" si="219"/>
        <v>0.61082885907408446</v>
      </c>
      <c r="S890" s="39">
        <f t="shared" si="220"/>
        <v>4.7566017584709748</v>
      </c>
    </row>
    <row r="891" spans="6:19">
      <c r="F891" s="47">
        <v>21400</v>
      </c>
      <c r="G891" s="42">
        <f t="shared" si="208"/>
        <v>371.40566511352176</v>
      </c>
      <c r="H891" s="41">
        <f t="shared" si="209"/>
        <v>2.3235852294204696E-3</v>
      </c>
      <c r="I891" s="49">
        <f t="shared" si="210"/>
        <v>2.2550599361774678E-3</v>
      </c>
      <c r="J891" s="45">
        <f t="shared" si="211"/>
        <v>4.5786451655979374E-3</v>
      </c>
      <c r="K891" s="42">
        <f t="shared" si="212"/>
        <v>1873.0489065665101</v>
      </c>
      <c r="L891" s="42">
        <f t="shared" si="213"/>
        <v>324.1846995626006</v>
      </c>
      <c r="M891" s="42">
        <f t="shared" si="214"/>
        <v>2197.2336061291107</v>
      </c>
      <c r="N891" s="42">
        <f t="shared" si="215"/>
        <v>1922.7723349107741</v>
      </c>
      <c r="O891" s="42">
        <f t="shared" si="216"/>
        <v>372.44592302908359</v>
      </c>
      <c r="P891" s="42">
        <f t="shared" si="217"/>
        <v>2295.2182579398577</v>
      </c>
      <c r="Q891" s="39">
        <f t="shared" si="218"/>
        <v>4.1596924553493997</v>
      </c>
      <c r="R891" s="39">
        <f t="shared" si="219"/>
        <v>0.57782923903007255</v>
      </c>
      <c r="S891" s="39">
        <f t="shared" si="220"/>
        <v>4.7375216943794722</v>
      </c>
    </row>
    <row r="892" spans="6:19">
      <c r="F892" s="47">
        <v>21500</v>
      </c>
      <c r="G892" s="42">
        <f t="shared" si="208"/>
        <v>371.79510956637921</v>
      </c>
      <c r="H892" s="41">
        <f t="shared" si="209"/>
        <v>2.3601572236445585E-3</v>
      </c>
      <c r="I892" s="49">
        <f t="shared" si="210"/>
        <v>2.1028587965619353E-3</v>
      </c>
      <c r="J892" s="45">
        <f t="shared" si="211"/>
        <v>4.4630160202064938E-3</v>
      </c>
      <c r="K892" s="42">
        <f t="shared" si="212"/>
        <v>1882.0653493102602</v>
      </c>
      <c r="L892" s="42">
        <f t="shared" si="213"/>
        <v>304.16650975865628</v>
      </c>
      <c r="M892" s="42">
        <f t="shared" si="214"/>
        <v>2186.2318590689165</v>
      </c>
      <c r="N892" s="42">
        <f t="shared" si="215"/>
        <v>1932.8091272686986</v>
      </c>
      <c r="O892" s="42">
        <f t="shared" si="216"/>
        <v>349.37785661401199</v>
      </c>
      <c r="P892" s="42">
        <f t="shared" si="217"/>
        <v>2282.1869838827106</v>
      </c>
      <c r="Q892" s="39">
        <f t="shared" si="218"/>
        <v>4.1748935362047677</v>
      </c>
      <c r="R892" s="39">
        <f t="shared" si="219"/>
        <v>0.54171776446017716</v>
      </c>
      <c r="S892" s="39">
        <f t="shared" si="220"/>
        <v>4.7166113006649448</v>
      </c>
    </row>
    <row r="893" spans="6:19">
      <c r="F893" s="47">
        <v>21600</v>
      </c>
      <c r="G893" s="42">
        <f t="shared" si="208"/>
        <v>372.18236760000764</v>
      </c>
      <c r="H893" s="41">
        <f t="shared" si="209"/>
        <v>2.4025093888402483E-3</v>
      </c>
      <c r="I893" s="49">
        <f t="shared" si="210"/>
        <v>1.9358826494954612E-3</v>
      </c>
      <c r="J893" s="45">
        <f t="shared" si="211"/>
        <v>4.3383920383357095E-3</v>
      </c>
      <c r="K893" s="42">
        <f t="shared" si="212"/>
        <v>1892.0661675550568</v>
      </c>
      <c r="L893" s="42">
        <f t="shared" si="213"/>
        <v>281.79805837820004</v>
      </c>
      <c r="M893" s="42">
        <f t="shared" si="214"/>
        <v>2173.8642259332569</v>
      </c>
      <c r="N893" s="42">
        <f t="shared" si="215"/>
        <v>1943.9625306453952</v>
      </c>
      <c r="O893" s="42">
        <f t="shared" si="216"/>
        <v>323.60965926400263</v>
      </c>
      <c r="P893" s="42">
        <f t="shared" si="217"/>
        <v>2267.5721899093978</v>
      </c>
      <c r="Q893" s="39">
        <f t="shared" si="218"/>
        <v>4.1918100468226651</v>
      </c>
      <c r="R893" s="39">
        <f t="shared" si="219"/>
        <v>0.50146786607188609</v>
      </c>
      <c r="S893" s="39">
        <f t="shared" si="220"/>
        <v>4.6932779128945512</v>
      </c>
    </row>
    <row r="894" spans="6:19">
      <c r="F894" s="47">
        <v>21700</v>
      </c>
      <c r="G894" s="42">
        <f t="shared" si="208"/>
        <v>372.56732928096869</v>
      </c>
      <c r="H894" s="41">
        <f t="shared" si="209"/>
        <v>2.4531291578348277E-3</v>
      </c>
      <c r="I894" s="49">
        <f t="shared" si="210"/>
        <v>1.7478699404364396E-3</v>
      </c>
      <c r="J894" s="45">
        <f t="shared" si="211"/>
        <v>4.2009990982712674E-3</v>
      </c>
      <c r="K894" s="42">
        <f t="shared" si="212"/>
        <v>1903.4615031247251</v>
      </c>
      <c r="L894" s="42">
        <f t="shared" si="213"/>
        <v>256.12566607608346</v>
      </c>
      <c r="M894" s="42">
        <f t="shared" si="214"/>
        <v>2159.5871692008086</v>
      </c>
      <c r="N894" s="42">
        <f t="shared" si="215"/>
        <v>1956.6979319946338</v>
      </c>
      <c r="O894" s="42">
        <f t="shared" si="216"/>
        <v>294.04795294098381</v>
      </c>
      <c r="P894" s="42">
        <f t="shared" si="217"/>
        <v>2250.7458849356176</v>
      </c>
      <c r="Q894" s="39">
        <f t="shared" si="218"/>
        <v>4.211160563715973</v>
      </c>
      <c r="R894" s="39">
        <f t="shared" si="219"/>
        <v>0.45539241867803959</v>
      </c>
      <c r="S894" s="39">
        <f t="shared" si="220"/>
        <v>4.6665529823940126</v>
      </c>
    </row>
    <row r="895" spans="6:19">
      <c r="F895" s="47">
        <v>21800</v>
      </c>
      <c r="G895" s="42">
        <f t="shared" si="208"/>
        <v>372.94984211394319</v>
      </c>
      <c r="H895" s="41">
        <f t="shared" si="209"/>
        <v>2.5166626083556747E-3</v>
      </c>
      <c r="I895" s="49">
        <f t="shared" si="210"/>
        <v>1.5272944432512775E-3</v>
      </c>
      <c r="J895" s="45">
        <f t="shared" si="211"/>
        <v>4.0439570516069522E-3</v>
      </c>
      <c r="K895" s="42">
        <f t="shared" si="212"/>
        <v>1917.0093912191824</v>
      </c>
      <c r="L895" s="42">
        <f t="shared" si="213"/>
        <v>225.39556391093947</v>
      </c>
      <c r="M895" s="42">
        <f t="shared" si="214"/>
        <v>2142.4049551301218</v>
      </c>
      <c r="N895" s="42">
        <f t="shared" si="215"/>
        <v>1971.8762177633193</v>
      </c>
      <c r="O895" s="42">
        <f t="shared" si="216"/>
        <v>258.68259997030191</v>
      </c>
      <c r="P895" s="42">
        <f t="shared" si="217"/>
        <v>2230.5588177336213</v>
      </c>
      <c r="Q895" s="39">
        <f t="shared" si="218"/>
        <v>4.2342748581057723</v>
      </c>
      <c r="R895" s="39">
        <f t="shared" si="219"/>
        <v>0.40038836100610187</v>
      </c>
      <c r="S895" s="39">
        <f t="shared" si="220"/>
        <v>4.6346632191118742</v>
      </c>
    </row>
    <row r="896" spans="6:19">
      <c r="F896" s="47">
        <v>21900</v>
      </c>
      <c r="G896" s="42">
        <f t="shared" si="208"/>
        <v>373.32969090110771</v>
      </c>
      <c r="H896" s="41">
        <f t="shared" si="209"/>
        <v>2.6036800657183398E-3</v>
      </c>
      <c r="I896" s="49">
        <f t="shared" si="210"/>
        <v>1.2485006323187187E-3</v>
      </c>
      <c r="J896" s="45">
        <f t="shared" si="211"/>
        <v>3.8521806980370585E-3</v>
      </c>
      <c r="K896" s="42">
        <f t="shared" si="212"/>
        <v>1934.4135690535988</v>
      </c>
      <c r="L896" s="42">
        <f t="shared" si="213"/>
        <v>185.70522237738373</v>
      </c>
      <c r="M896" s="42">
        <f t="shared" si="214"/>
        <v>2120.1187914309826</v>
      </c>
      <c r="N896" s="42">
        <f t="shared" si="215"/>
        <v>1991.4351766326788</v>
      </c>
      <c r="O896" s="42">
        <f t="shared" si="216"/>
        <v>213.04135350080901</v>
      </c>
      <c r="P896" s="42">
        <f t="shared" si="217"/>
        <v>2204.4765301334878</v>
      </c>
      <c r="Q896" s="39">
        <f t="shared" si="218"/>
        <v>4.264146101425947</v>
      </c>
      <c r="R896" s="39">
        <f t="shared" si="219"/>
        <v>0.32955024476244787</v>
      </c>
      <c r="S896" s="39">
        <f t="shared" si="220"/>
        <v>4.5936963461883948</v>
      </c>
    </row>
    <row r="897" spans="6:19">
      <c r="F897" s="47">
        <v>22000</v>
      </c>
      <c r="G897" s="42">
        <f t="shared" si="208"/>
        <v>373.70656522475531</v>
      </c>
      <c r="H897" s="41">
        <f t="shared" si="209"/>
        <v>2.7503683514233275E-3</v>
      </c>
      <c r="I897" s="49">
        <f t="shared" si="210"/>
        <v>8.2641036467952884E-4</v>
      </c>
      <c r="J897" s="45">
        <f t="shared" si="211"/>
        <v>3.5767787161028563E-3</v>
      </c>
      <c r="K897" s="42">
        <f t="shared" si="212"/>
        <v>1961.4048885948628</v>
      </c>
      <c r="L897" s="42">
        <f t="shared" si="213"/>
        <v>124.11251616468735</v>
      </c>
      <c r="M897" s="42">
        <f t="shared" si="214"/>
        <v>2085.5174047595501</v>
      </c>
      <c r="N897" s="42">
        <f t="shared" si="215"/>
        <v>2021.9092861720269</v>
      </c>
      <c r="O897" s="42">
        <f t="shared" si="216"/>
        <v>142.293184160083</v>
      </c>
      <c r="P897" s="42">
        <f t="shared" si="217"/>
        <v>2164.2024703321099</v>
      </c>
      <c r="Q897" s="39">
        <f t="shared" si="218"/>
        <v>4.3108641416555002</v>
      </c>
      <c r="R897" s="39">
        <f t="shared" si="219"/>
        <v>0.21997700400504261</v>
      </c>
      <c r="S897" s="39">
        <f t="shared" si="220"/>
        <v>4.5308411456605429</v>
      </c>
    </row>
    <row r="898" spans="6:19">
      <c r="F898" s="147">
        <v>22062.391296447633</v>
      </c>
      <c r="G898" s="144">
        <f t="shared" si="208"/>
        <v>373.939999999973</v>
      </c>
      <c r="H898" s="141">
        <f t="shared" si="209"/>
        <v>3.0371616735524721E-3</v>
      </c>
      <c r="I898" s="142">
        <f t="shared" si="210"/>
        <v>1.3720514526722799E-4</v>
      </c>
      <c r="J898" s="143">
        <f t="shared" si="211"/>
        <v>3.1743668188197001E-3</v>
      </c>
      <c r="K898" s="144">
        <f t="shared" si="212"/>
        <v>2008.5390178297682</v>
      </c>
      <c r="L898" s="144">
        <f t="shared" si="213"/>
        <v>20.791675385456529</v>
      </c>
      <c r="M898" s="144">
        <f t="shared" si="214"/>
        <v>2029.3306932152248</v>
      </c>
      <c r="N898" s="144">
        <f t="shared" si="215"/>
        <v>2075.544735506161</v>
      </c>
      <c r="O898" s="144">
        <f t="shared" si="216"/>
        <v>23.81673725579185</v>
      </c>
      <c r="P898" s="144">
        <f t="shared" si="217"/>
        <v>2099.3614727619529</v>
      </c>
      <c r="Q898" s="140">
        <f t="shared" si="218"/>
        <v>4.3934834404689953</v>
      </c>
      <c r="R898" s="140">
        <f t="shared" si="219"/>
        <v>3.6809020236553636E-2</v>
      </c>
      <c r="S898" s="140">
        <f t="shared" si="220"/>
        <v>4.4302924607055489</v>
      </c>
    </row>
  </sheetData>
  <mergeCells count="44">
    <mergeCell ref="H5:J5"/>
    <mergeCell ref="K5:M5"/>
    <mergeCell ref="N5:P5"/>
    <mergeCell ref="Q5:S5"/>
    <mergeCell ref="H90:J90"/>
    <mergeCell ref="K90:M90"/>
    <mergeCell ref="N90:P90"/>
    <mergeCell ref="Q90:S90"/>
    <mergeCell ref="H174:J174"/>
    <mergeCell ref="K174:M174"/>
    <mergeCell ref="N174:P174"/>
    <mergeCell ref="Q174:S174"/>
    <mergeCell ref="H258:J258"/>
    <mergeCell ref="K258:M258"/>
    <mergeCell ref="N258:P258"/>
    <mergeCell ref="Q258:S258"/>
    <mergeCell ref="H342:J342"/>
    <mergeCell ref="K342:M342"/>
    <mergeCell ref="N342:P342"/>
    <mergeCell ref="Q342:S342"/>
    <mergeCell ref="H426:J426"/>
    <mergeCell ref="K426:M426"/>
    <mergeCell ref="N426:P426"/>
    <mergeCell ref="Q426:S426"/>
    <mergeCell ref="H510:J510"/>
    <mergeCell ref="K510:M510"/>
    <mergeCell ref="N510:P510"/>
    <mergeCell ref="Q510:S510"/>
    <mergeCell ref="H594:J594"/>
    <mergeCell ref="K594:M594"/>
    <mergeCell ref="N594:P594"/>
    <mergeCell ref="Q594:S594"/>
    <mergeCell ref="H846:J846"/>
    <mergeCell ref="K846:M846"/>
    <mergeCell ref="N846:P846"/>
    <mergeCell ref="Q846:S846"/>
    <mergeCell ref="H678:J678"/>
    <mergeCell ref="K678:M678"/>
    <mergeCell ref="N678:P678"/>
    <mergeCell ref="Q678:S678"/>
    <mergeCell ref="H762:J762"/>
    <mergeCell ref="K762:M762"/>
    <mergeCell ref="N762:P762"/>
    <mergeCell ref="Q762:S762"/>
  </mergeCells>
  <pageMargins left="0.70866141732283472" right="0.57065217391304346" top="0.25312499999999999" bottom="0.74803149606299213" header="0.31496062992125984" footer="0.31496062992125984"/>
  <pageSetup paperSize="9" scale="10" orientation="portrait" r:id="rId1"/>
  <headerFooter alignWithMargins="0">
    <oddHeader>&amp;CUTN - FRLP - 
CÁTEDRA TÉRMODINAMICA Y MÁQUINAS TÉRMICAS</oddHead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pageSetUpPr fitToPage="1"/>
  </sheetPr>
  <dimension ref="B1:P669"/>
  <sheetViews>
    <sheetView showGridLines="0" view="pageLayout" zoomScale="55" zoomScaleNormal="115" zoomScalePageLayoutView="55" workbookViewId="0"/>
  </sheetViews>
  <sheetFormatPr baseColWidth="10" defaultColWidth="9.08984375" defaultRowHeight="12.5"/>
  <cols>
    <col min="1" max="1" width="4.90625" style="15" customWidth="1"/>
    <col min="2" max="2" width="12.08984375" style="15" customWidth="1"/>
    <col min="3" max="3" width="12" style="15" customWidth="1"/>
    <col min="4" max="4" width="11" style="15" bestFit="1" customWidth="1"/>
    <col min="5" max="5" width="11.90625" style="15" bestFit="1" customWidth="1"/>
    <col min="6" max="6" width="11.36328125" style="15" bestFit="1" customWidth="1"/>
    <col min="7" max="7" width="11" style="15" bestFit="1" customWidth="1"/>
    <col min="8" max="8" width="11.90625" style="15" bestFit="1" customWidth="1"/>
    <col min="9" max="9" width="11.36328125" style="15" bestFit="1" customWidth="1"/>
    <col min="10" max="10" width="11" style="15" bestFit="1" customWidth="1"/>
    <col min="11" max="11" width="11.90625" style="15" bestFit="1" customWidth="1"/>
    <col min="12" max="12" width="11.36328125" style="15" bestFit="1" customWidth="1"/>
    <col min="13" max="13" width="11" style="15" bestFit="1" customWidth="1"/>
    <col min="14" max="14" width="11.90625" style="15" bestFit="1" customWidth="1"/>
    <col min="15" max="15" width="11.36328125" style="15" bestFit="1" customWidth="1"/>
    <col min="16" max="16384" width="9.08984375" style="15"/>
  </cols>
  <sheetData>
    <row r="1" spans="2:16" ht="20.25" customHeight="1">
      <c r="B1" s="46"/>
      <c r="D1" s="15" t="s">
        <v>268</v>
      </c>
    </row>
    <row r="2" spans="2:16" ht="28.5" customHeight="1">
      <c r="B2" s="51"/>
      <c r="C2" s="52"/>
      <c r="D2" s="305" t="s">
        <v>252</v>
      </c>
      <c r="E2" s="306"/>
      <c r="F2" s="307"/>
      <c r="G2" s="305" t="s">
        <v>253</v>
      </c>
      <c r="H2" s="306"/>
      <c r="I2" s="307"/>
      <c r="J2" s="305" t="s">
        <v>254</v>
      </c>
      <c r="K2" s="306"/>
      <c r="L2" s="307"/>
      <c r="M2" s="305" t="s">
        <v>259</v>
      </c>
      <c r="N2" s="306"/>
      <c r="O2" s="307"/>
    </row>
    <row r="3" spans="2:16" ht="41" thickBot="1">
      <c r="B3" s="50" t="s">
        <v>266</v>
      </c>
      <c r="C3" s="50" t="s">
        <v>258</v>
      </c>
      <c r="D3" s="54" t="s">
        <v>245</v>
      </c>
      <c r="E3" s="50" t="s">
        <v>267</v>
      </c>
      <c r="F3" s="53" t="s">
        <v>246</v>
      </c>
      <c r="G3" s="54" t="s">
        <v>248</v>
      </c>
      <c r="H3" s="50" t="s">
        <v>250</v>
      </c>
      <c r="I3" s="53" t="s">
        <v>249</v>
      </c>
      <c r="J3" s="54" t="s">
        <v>255</v>
      </c>
      <c r="K3" s="50" t="s">
        <v>256</v>
      </c>
      <c r="L3" s="53" t="s">
        <v>257</v>
      </c>
      <c r="M3" s="54" t="s">
        <v>260</v>
      </c>
      <c r="N3" s="50" t="s">
        <v>261</v>
      </c>
      <c r="O3" s="53" t="s">
        <v>262</v>
      </c>
      <c r="P3" s="48"/>
    </row>
    <row r="4" spans="2:16" ht="16.5" customHeight="1" thickTop="1">
      <c r="B4" s="47">
        <v>0.01</v>
      </c>
      <c r="C4" s="39">
        <f t="shared" ref="C4:C9" si="0">psat_t(B4)*100</f>
        <v>0.61165700001066314</v>
      </c>
      <c r="D4" s="41">
        <f t="shared" ref="D4:D9" si="1">vL_T(B4)</f>
        <v>1.0002062971438321E-3</v>
      </c>
      <c r="E4" s="49">
        <f t="shared" ref="E4:E9" si="2">+F4-D4</f>
        <v>205.99645927908782</v>
      </c>
      <c r="F4" s="45">
        <f t="shared" ref="F4:F9" si="3">vV_T(B4)</f>
        <v>205.99745948538495</v>
      </c>
      <c r="G4" s="42">
        <f t="shared" ref="G4:G9" si="4">uL_T(B4)</f>
        <v>-1.340262185447865E-10</v>
      </c>
      <c r="H4" s="42">
        <f t="shared" ref="H4:H9" si="5">+I4-G4</f>
        <v>2374.9112065609506</v>
      </c>
      <c r="I4" s="42">
        <f t="shared" ref="I4:I9" si="6">uV_T(B4)</f>
        <v>2374.9112065608165</v>
      </c>
      <c r="J4" s="42">
        <f t="shared" ref="J4:J67" si="7">hL_T(B4)</f>
        <v>6.1178304887702197E-4</v>
      </c>
      <c r="K4" s="42">
        <f t="shared" ref="K4:K9" si="8">L4-J4</f>
        <v>2500.9103828564166</v>
      </c>
      <c r="L4" s="42">
        <f t="shared" ref="L4:L9" si="9">hV_T(B4)</f>
        <v>2500.9109946394656</v>
      </c>
      <c r="M4" s="39">
        <f t="shared" ref="M4:M9" si="10">sL_T(B4)</f>
        <v>-6.1610290588245986E-8</v>
      </c>
      <c r="N4" s="39">
        <f t="shared" ref="N4:N9" si="11">O4-M4</f>
        <v>9.1554915353466644</v>
      </c>
      <c r="O4" s="39">
        <f t="shared" ref="O4:O9" si="12">sV_T(B4)</f>
        <v>9.1554914737363742</v>
      </c>
    </row>
    <row r="5" spans="2:16" ht="16.5" customHeight="1">
      <c r="B5" s="37">
        <v>1</v>
      </c>
      <c r="C5" s="39">
        <f t="shared" si="0"/>
        <v>0.65708804911789942</v>
      </c>
      <c r="D5" s="41">
        <f t="shared" si="1"/>
        <v>1.0001479097368896E-3</v>
      </c>
      <c r="E5" s="49">
        <f t="shared" si="2"/>
        <v>192.44374892008031</v>
      </c>
      <c r="F5" s="45">
        <f t="shared" si="3"/>
        <v>192.44474906799005</v>
      </c>
      <c r="G5" s="42">
        <f t="shared" si="4"/>
        <v>4.1759928667123072</v>
      </c>
      <c r="H5" s="42">
        <f t="shared" si="5"/>
        <v>2372.1008115283626</v>
      </c>
      <c r="I5" s="42">
        <f t="shared" si="6"/>
        <v>2376.276804395075</v>
      </c>
      <c r="J5" s="42">
        <f t="shared" si="7"/>
        <v>4.176650051951146</v>
      </c>
      <c r="K5" s="42">
        <f t="shared" si="8"/>
        <v>2498.5532990711936</v>
      </c>
      <c r="L5" s="42">
        <f t="shared" si="9"/>
        <v>2502.7299491231447</v>
      </c>
      <c r="M5" s="39">
        <f t="shared" si="10"/>
        <v>1.5260022797810639E-2</v>
      </c>
      <c r="N5" s="39">
        <f t="shared" si="11"/>
        <v>9.1138306501068538</v>
      </c>
      <c r="O5" s="39">
        <f t="shared" si="12"/>
        <v>9.129090672904665</v>
      </c>
    </row>
    <row r="6" spans="2:16" ht="16.5" customHeight="1">
      <c r="B6" s="37">
        <v>2</v>
      </c>
      <c r="C6" s="39">
        <f t="shared" si="0"/>
        <v>0.70598790589827853</v>
      </c>
      <c r="D6" s="41">
        <f t="shared" si="1"/>
        <v>1.0001065070205295E-3</v>
      </c>
      <c r="E6" s="49">
        <f t="shared" si="2"/>
        <v>179.76258898542099</v>
      </c>
      <c r="F6" s="45">
        <f t="shared" si="3"/>
        <v>179.763589091928</v>
      </c>
      <c r="G6" s="42">
        <f t="shared" si="4"/>
        <v>8.3908958606190502</v>
      </c>
      <c r="H6" s="42">
        <f t="shared" si="5"/>
        <v>2369.2647370636919</v>
      </c>
      <c r="I6" s="42">
        <f t="shared" si="6"/>
        <v>2377.6556329243108</v>
      </c>
      <c r="J6" s="42">
        <f t="shared" si="7"/>
        <v>8.3916019237176158</v>
      </c>
      <c r="K6" s="42">
        <f t="shared" si="8"/>
        <v>2496.1749508203625</v>
      </c>
      <c r="L6" s="42">
        <f t="shared" si="9"/>
        <v>2504.5665527440801</v>
      </c>
      <c r="M6" s="39">
        <f t="shared" si="10"/>
        <v>3.0606494952059308E-2</v>
      </c>
      <c r="N6" s="39">
        <f t="shared" si="11"/>
        <v>9.0720627622430765</v>
      </c>
      <c r="O6" s="39">
        <f t="shared" si="12"/>
        <v>9.1026692571951351</v>
      </c>
    </row>
    <row r="7" spans="2:16" ht="16.5" customHeight="1">
      <c r="B7" s="37">
        <v>3</v>
      </c>
      <c r="C7" s="39">
        <f t="shared" si="0"/>
        <v>0.75808238114913196</v>
      </c>
      <c r="D7" s="41">
        <f t="shared" si="1"/>
        <v>1.000082169939789E-3</v>
      </c>
      <c r="E7" s="49">
        <f t="shared" si="2"/>
        <v>168.01309831945323</v>
      </c>
      <c r="F7" s="45">
        <f t="shared" si="3"/>
        <v>168.01409840162319</v>
      </c>
      <c r="G7" s="42">
        <f t="shared" si="4"/>
        <v>12.602783272345109</v>
      </c>
      <c r="H7" s="42">
        <f t="shared" si="5"/>
        <v>2366.4310894837922</v>
      </c>
      <c r="I7" s="42">
        <f t="shared" si="6"/>
        <v>2379.0338727561375</v>
      </c>
      <c r="J7" s="42">
        <f t="shared" si="7"/>
        <v>12.603541417016972</v>
      </c>
      <c r="K7" s="42">
        <f t="shared" si="8"/>
        <v>2493.7988591220478</v>
      </c>
      <c r="L7" s="42">
        <f t="shared" si="9"/>
        <v>2506.4024005390647</v>
      </c>
      <c r="M7" s="39">
        <f t="shared" si="10"/>
        <v>4.5886353055142402E-2</v>
      </c>
      <c r="N7" s="39">
        <f t="shared" si="11"/>
        <v>9.0306057555502424</v>
      </c>
      <c r="O7" s="39">
        <f t="shared" si="12"/>
        <v>9.0764921086053842</v>
      </c>
    </row>
    <row r="8" spans="2:16" ht="16.5" customHeight="1">
      <c r="B8" s="37">
        <v>4</v>
      </c>
      <c r="C8" s="39">
        <f t="shared" si="0"/>
        <v>0.81354938418323253</v>
      </c>
      <c r="D8" s="41">
        <f t="shared" si="1"/>
        <v>1.0000743360682512E-3</v>
      </c>
      <c r="E8" s="49">
        <f t="shared" si="2"/>
        <v>157.12033217708745</v>
      </c>
      <c r="F8" s="45">
        <f t="shared" si="3"/>
        <v>157.12133225142352</v>
      </c>
      <c r="G8" s="42">
        <f t="shared" si="4"/>
        <v>16.811903685197382</v>
      </c>
      <c r="H8" s="42">
        <f t="shared" si="5"/>
        <v>2363.5995977465736</v>
      </c>
      <c r="I8" s="42">
        <f t="shared" si="6"/>
        <v>2380.4115014317708</v>
      </c>
      <c r="J8" s="42">
        <f t="shared" si="7"/>
        <v>16.812717295057631</v>
      </c>
      <c r="K8" s="42">
        <f t="shared" si="8"/>
        <v>2491.424747231908</v>
      </c>
      <c r="L8" s="42">
        <f t="shared" si="9"/>
        <v>2508.2374645269656</v>
      </c>
      <c r="M8" s="39">
        <f t="shared" si="10"/>
        <v>6.1100977266344114E-2</v>
      </c>
      <c r="N8" s="39">
        <f t="shared" si="11"/>
        <v>8.989455257436072</v>
      </c>
      <c r="O8" s="39">
        <f t="shared" si="12"/>
        <v>9.050556234702416</v>
      </c>
    </row>
    <row r="9" spans="2:16" ht="16.5" customHeight="1">
      <c r="B9" s="37">
        <v>5</v>
      </c>
      <c r="C9" s="39">
        <f t="shared" si="0"/>
        <v>0.87257486112952176</v>
      </c>
      <c r="D9" s="41">
        <f t="shared" si="1"/>
        <v>1.000082477093208E-3</v>
      </c>
      <c r="E9" s="49">
        <f t="shared" si="2"/>
        <v>147.01586442357805</v>
      </c>
      <c r="F9" s="45">
        <f t="shared" si="3"/>
        <v>147.01686450605516</v>
      </c>
      <c r="G9" s="42">
        <f t="shared" si="4"/>
        <v>21.018483184123486</v>
      </c>
      <c r="H9" s="42">
        <f t="shared" si="5"/>
        <v>2360.770013563179</v>
      </c>
      <c r="I9" s="42">
        <f t="shared" si="6"/>
        <v>2381.7884967473024</v>
      </c>
      <c r="J9" s="42">
        <f t="shared" si="7"/>
        <v>21.019355830952389</v>
      </c>
      <c r="K9" s="42">
        <f t="shared" si="8"/>
        <v>2489.0523610464184</v>
      </c>
      <c r="L9" s="42">
        <f t="shared" si="9"/>
        <v>2510.0717168773708</v>
      </c>
      <c r="M9" s="39">
        <f t="shared" si="10"/>
        <v>7.6251651798497022E-2</v>
      </c>
      <c r="N9" s="39">
        <f t="shared" si="11"/>
        <v>8.9486070375609277</v>
      </c>
      <c r="O9" s="39">
        <f t="shared" si="12"/>
        <v>9.0248586893594247</v>
      </c>
    </row>
    <row r="10" spans="2:16" ht="16.5" customHeight="1">
      <c r="B10" s="37">
        <v>6</v>
      </c>
      <c r="C10" s="39">
        <f t="shared" ref="C10:C73" si="13">psat_t(B10)*100</f>
        <v>0.93535306038463151</v>
      </c>
      <c r="D10" s="41">
        <f t="shared" ref="D10:D73" si="14">vL_T(B10)</f>
        <v>1.0001060963389214E-3</v>
      </c>
      <c r="E10" s="49">
        <f t="shared" ref="E10:E73" si="15">+F10-D10</f>
        <v>137.63718017859375</v>
      </c>
      <c r="F10" s="45">
        <f t="shared" ref="F10:F73" si="16">vV_T(B10)</f>
        <v>137.63818028469009</v>
      </c>
      <c r="G10" s="42">
        <f t="shared" ref="G10:G73" si="17">uL_T(B10)</f>
        <v>25.222727508237572</v>
      </c>
      <c r="H10" s="42">
        <f t="shared" ref="H10:H73" si="18">+I10-G10</f>
        <v>2357.9421092359407</v>
      </c>
      <c r="I10" s="42">
        <f t="shared" ref="I10:I73" si="19">uV_T(B10)</f>
        <v>2383.1648367441785</v>
      </c>
      <c r="J10" s="42">
        <f t="shared" si="7"/>
        <v>25.223662960535492</v>
      </c>
      <c r="K10" s="42">
        <f t="shared" ref="K10:K73" si="20">L10-J10</f>
        <v>2486.6814669386999</v>
      </c>
      <c r="L10" s="42">
        <f t="shared" ref="L10:L73" si="21">hV_T(B10)</f>
        <v>2511.9051298992354</v>
      </c>
      <c r="M10" s="39">
        <f t="shared" ref="M10:M73" si="22">sL_T(B10)</f>
        <v>9.1339574020424058E-2</v>
      </c>
      <c r="N10" s="39">
        <f t="shared" ref="N10:N73" si="23">O10-M10</f>
        <v>8.9080569979691067</v>
      </c>
      <c r="O10" s="39">
        <f t="shared" ref="O10:O73" si="24">sV_T(B10)</f>
        <v>8.9993965719895304</v>
      </c>
    </row>
    <row r="11" spans="2:16" ht="16.5" customHeight="1">
      <c r="B11" s="37">
        <v>7</v>
      </c>
      <c r="C11" s="39">
        <f t="shared" si="13"/>
        <v>1.0020868025771985</v>
      </c>
      <c r="D11" s="41">
        <f t="shared" si="14"/>
        <v>1.0001447264897381E-3</v>
      </c>
      <c r="E11" s="49">
        <f t="shared" si="15"/>
        <v>128.92712863358773</v>
      </c>
      <c r="F11" s="45">
        <f t="shared" si="16"/>
        <v>128.9281287783142</v>
      </c>
      <c r="G11" s="42">
        <f t="shared" si="17"/>
        <v>29.424824002257953</v>
      </c>
      <c r="H11" s="42">
        <f t="shared" si="18"/>
        <v>2355.1156756953296</v>
      </c>
      <c r="I11" s="42">
        <f t="shared" si="19"/>
        <v>2384.5404996975876</v>
      </c>
      <c r="J11" s="42">
        <f t="shared" si="7"/>
        <v>29.425826234089037</v>
      </c>
      <c r="K11" s="42">
        <f t="shared" si="20"/>
        <v>2484.3118497932205</v>
      </c>
      <c r="L11" s="42">
        <f t="shared" si="21"/>
        <v>2513.7376760273096</v>
      </c>
      <c r="M11" s="39">
        <f t="shared" si="22"/>
        <v>0.10636586267752969</v>
      </c>
      <c r="N11" s="39">
        <f t="shared" si="23"/>
        <v>8.8678011640898031</v>
      </c>
      <c r="O11" s="39">
        <f t="shared" si="24"/>
        <v>8.9741670267673328</v>
      </c>
    </row>
    <row r="12" spans="2:16" ht="16.5" customHeight="1">
      <c r="B12" s="37">
        <v>8</v>
      </c>
      <c r="C12" s="39">
        <f t="shared" si="13"/>
        <v>1.0729877549680413</v>
      </c>
      <c r="D12" s="41">
        <f t="shared" si="14"/>
        <v>1.0001979274959459E-3</v>
      </c>
      <c r="E12" s="49">
        <f t="shared" si="15"/>
        <v>120.83342974157033</v>
      </c>
      <c r="F12" s="45">
        <f t="shared" si="16"/>
        <v>120.83442993949782</v>
      </c>
      <c r="G12" s="42">
        <f t="shared" si="17"/>
        <v>33.624943385469464</v>
      </c>
      <c r="H12" s="42">
        <f t="shared" si="18"/>
        <v>2352.2905207173822</v>
      </c>
      <c r="I12" s="42">
        <f t="shared" si="19"/>
        <v>2385.9154641028517</v>
      </c>
      <c r="J12" s="42">
        <f t="shared" si="7"/>
        <v>33.626016585598173</v>
      </c>
      <c r="K12" s="42">
        <f t="shared" si="20"/>
        <v>2481.9433112208785</v>
      </c>
      <c r="L12" s="42">
        <f t="shared" si="21"/>
        <v>2515.5693278064768</v>
      </c>
      <c r="M12" s="39">
        <f t="shared" si="22"/>
        <v>0.12133156531573637</v>
      </c>
      <c r="N12" s="39">
        <f t="shared" si="23"/>
        <v>8.8278356765253214</v>
      </c>
      <c r="O12" s="39">
        <f t="shared" si="24"/>
        <v>8.9491672418410584</v>
      </c>
    </row>
    <row r="13" spans="2:16" ht="16.5" customHeight="1">
      <c r="B13" s="37">
        <v>9</v>
      </c>
      <c r="C13" s="39">
        <f t="shared" si="13"/>
        <v>1.1482767102042917</v>
      </c>
      <c r="D13" s="41">
        <f t="shared" si="14"/>
        <v>1.000265284646784E-3</v>
      </c>
      <c r="E13" s="49">
        <f t="shared" si="15"/>
        <v>113.30822917210934</v>
      </c>
      <c r="F13" s="45">
        <f t="shared" si="16"/>
        <v>113.30922943739398</v>
      </c>
      <c r="G13" s="42">
        <f t="shared" si="17"/>
        <v>37.823241355061349</v>
      </c>
      <c r="H13" s="42">
        <f t="shared" si="18"/>
        <v>2349.4664673048687</v>
      </c>
      <c r="I13" s="42">
        <f t="shared" si="19"/>
        <v>2387.2897086599301</v>
      </c>
      <c r="J13" s="42">
        <f t="shared" si="7"/>
        <v>37.824389936392187</v>
      </c>
      <c r="K13" s="42">
        <f t="shared" si="20"/>
        <v>2479.5756679376932</v>
      </c>
      <c r="L13" s="42">
        <f t="shared" si="21"/>
        <v>2517.4000578740852</v>
      </c>
      <c r="M13" s="39">
        <f t="shared" si="22"/>
        <v>0.13623766498554915</v>
      </c>
      <c r="N13" s="39">
        <f t="shared" si="23"/>
        <v>8.7881567835520826</v>
      </c>
      <c r="O13" s="39">
        <f t="shared" si="24"/>
        <v>8.9243944485376314</v>
      </c>
    </row>
    <row r="14" spans="2:16" ht="16.5" customHeight="1">
      <c r="B14" s="37">
        <v>10</v>
      </c>
      <c r="C14" s="39">
        <f t="shared" si="13"/>
        <v>1.2281838693402238</v>
      </c>
      <c r="D14" s="41">
        <f t="shared" si="14"/>
        <v>1.0003464067964037E-3</v>
      </c>
      <c r="E14" s="49">
        <f t="shared" si="15"/>
        <v>106.30769653821578</v>
      </c>
      <c r="F14" s="45">
        <f t="shared" si="16"/>
        <v>106.30869688462258</v>
      </c>
      <c r="G14" s="42">
        <f t="shared" si="17"/>
        <v>42.019860039163618</v>
      </c>
      <c r="H14" s="42">
        <f t="shared" si="18"/>
        <v>2346.6433522169868</v>
      </c>
      <c r="I14" s="42">
        <f t="shared" si="19"/>
        <v>2388.6632122561505</v>
      </c>
      <c r="J14" s="42">
        <f t="shared" si="7"/>
        <v>42.021088648483818</v>
      </c>
      <c r="K14" s="42">
        <f t="shared" si="20"/>
        <v>2477.2087502919394</v>
      </c>
      <c r="L14" s="42">
        <f t="shared" si="21"/>
        <v>2519.2298389404232</v>
      </c>
      <c r="M14" s="39">
        <f t="shared" si="22"/>
        <v>0.15108508629574735</v>
      </c>
      <c r="N14" s="39">
        <f t="shared" si="23"/>
        <v>8.7487608342674275</v>
      </c>
      <c r="O14" s="39">
        <f t="shared" si="24"/>
        <v>8.899845920563175</v>
      </c>
    </row>
    <row r="15" spans="2:16" ht="16.5" customHeight="1">
      <c r="B15" s="37">
        <v>11</v>
      </c>
      <c r="C15" s="39">
        <f t="shared" si="13"/>
        <v>1.312949129032877</v>
      </c>
      <c r="D15" s="41">
        <f t="shared" si="14"/>
        <v>1.000440924729848E-3</v>
      </c>
      <c r="E15" s="49">
        <f t="shared" si="15"/>
        <v>99.791662445174907</v>
      </c>
      <c r="F15" s="45">
        <f t="shared" si="16"/>
        <v>99.792662886099635</v>
      </c>
      <c r="G15" s="42">
        <f t="shared" si="17"/>
        <v>46.214929313455137</v>
      </c>
      <c r="H15" s="42">
        <f t="shared" si="18"/>
        <v>2343.8210246338404</v>
      </c>
      <c r="I15" s="42">
        <f t="shared" si="19"/>
        <v>2390.0359539472956</v>
      </c>
      <c r="J15" s="42">
        <f t="shared" si="7"/>
        <v>46.216242841496452</v>
      </c>
      <c r="K15" s="42">
        <f t="shared" si="20"/>
        <v>2474.8424009259757</v>
      </c>
      <c r="L15" s="42">
        <f t="shared" si="21"/>
        <v>2521.0586437674719</v>
      </c>
      <c r="M15" s="39">
        <f t="shared" si="22"/>
        <v>0.16587470087938713</v>
      </c>
      <c r="N15" s="39">
        <f t="shared" si="23"/>
        <v>8.7096442723215084</v>
      </c>
      <c r="O15" s="39">
        <f t="shared" si="24"/>
        <v>8.8755189732008954</v>
      </c>
    </row>
    <row r="16" spans="2:16" ht="16.5" customHeight="1">
      <c r="B16" s="37">
        <v>12</v>
      </c>
      <c r="C16" s="39">
        <f t="shared" si="13"/>
        <v>1.4028223728154214</v>
      </c>
      <c r="D16" s="41">
        <f t="shared" si="14"/>
        <v>1.0005484896572572E-3</v>
      </c>
      <c r="E16" s="49">
        <f t="shared" si="15"/>
        <v>93.723290392923232</v>
      </c>
      <c r="F16" s="45">
        <f t="shared" si="16"/>
        <v>93.724290941412889</v>
      </c>
      <c r="G16" s="42">
        <f t="shared" si="17"/>
        <v>50.408567993947472</v>
      </c>
      <c r="H16" s="42">
        <f t="shared" si="18"/>
        <v>2340.9993449432327</v>
      </c>
      <c r="I16" s="42">
        <f t="shared" si="19"/>
        <v>2391.4079129371803</v>
      </c>
      <c r="J16" s="42">
        <f t="shared" si="7"/>
        <v>50.409971585753844</v>
      </c>
      <c r="K16" s="42">
        <f t="shared" si="20"/>
        <v>2472.4764735603026</v>
      </c>
      <c r="L16" s="42">
        <f t="shared" si="21"/>
        <v>2522.8864451460563</v>
      </c>
      <c r="M16" s="39">
        <f t="shared" si="22"/>
        <v>0.18060733232875742</v>
      </c>
      <c r="N16" s="39">
        <f t="shared" si="23"/>
        <v>8.6708036301796572</v>
      </c>
      <c r="O16" s="39">
        <f t="shared" si="24"/>
        <v>8.8514109625084139</v>
      </c>
    </row>
    <row r="17" spans="2:15">
      <c r="B17" s="37">
        <v>13</v>
      </c>
      <c r="C17" s="39">
        <f t="shared" si="13"/>
        <v>1.4980637663466128</v>
      </c>
      <c r="D17" s="41">
        <f t="shared" si="14"/>
        <v>1.000668771825545E-3</v>
      </c>
      <c r="E17" s="49">
        <f t="shared" si="15"/>
        <v>88.068779990481175</v>
      </c>
      <c r="F17" s="45">
        <f t="shared" si="16"/>
        <v>88.069780659252999</v>
      </c>
      <c r="G17" s="42">
        <f t="shared" si="17"/>
        <v>54.600884917389365</v>
      </c>
      <c r="H17" s="42">
        <f t="shared" si="18"/>
        <v>2338.1781836384757</v>
      </c>
      <c r="I17" s="42">
        <f t="shared" si="19"/>
        <v>2392.7790685558653</v>
      </c>
      <c r="J17" s="42">
        <f t="shared" si="7"/>
        <v>54.602383983018548</v>
      </c>
      <c r="K17" s="42">
        <f t="shared" si="20"/>
        <v>2470.1108318885676</v>
      </c>
      <c r="L17" s="42">
        <f t="shared" si="21"/>
        <v>2524.7132158715863</v>
      </c>
      <c r="M17" s="39">
        <f t="shared" si="22"/>
        <v>0.1952837606505326</v>
      </c>
      <c r="N17" s="39">
        <f t="shared" si="23"/>
        <v>8.6322355238658783</v>
      </c>
      <c r="O17" s="39">
        <f t="shared" si="24"/>
        <v>8.827519284516411</v>
      </c>
    </row>
    <row r="18" spans="2:15">
      <c r="B18" s="37">
        <v>14</v>
      </c>
      <c r="C18" s="39">
        <f t="shared" si="13"/>
        <v>1.598944056530039</v>
      </c>
      <c r="D18" s="41">
        <f t="shared" si="14"/>
        <v>1.0008014592377463E-3</v>
      </c>
      <c r="E18" s="49">
        <f t="shared" si="15"/>
        <v>82.797098319761858</v>
      </c>
      <c r="F18" s="45">
        <f t="shared" si="16"/>
        <v>82.798099121221099</v>
      </c>
      <c r="G18" s="42">
        <f t="shared" si="17"/>
        <v>58.791979919661742</v>
      </c>
      <c r="H18" s="42">
        <f t="shared" si="18"/>
        <v>2335.357420316986</v>
      </c>
      <c r="I18" s="42">
        <f t="shared" si="19"/>
        <v>2394.1494002366476</v>
      </c>
      <c r="J18" s="42">
        <f t="shared" si="7"/>
        <v>58.793580145206761</v>
      </c>
      <c r="K18" s="42">
        <f t="shared" si="20"/>
        <v>2467.7453485733022</v>
      </c>
      <c r="L18" s="42">
        <f t="shared" si="21"/>
        <v>2526.5389287185089</v>
      </c>
      <c r="M18" s="39">
        <f t="shared" si="22"/>
        <v>0.2099047262873438</v>
      </c>
      <c r="N18" s="39">
        <f t="shared" si="23"/>
        <v>8.5939366481428365</v>
      </c>
      <c r="O18" s="39">
        <f t="shared" si="24"/>
        <v>8.8038413744301796</v>
      </c>
    </row>
    <row r="19" spans="2:15">
      <c r="B19" s="37">
        <v>15</v>
      </c>
      <c r="C19" s="39">
        <f t="shared" si="13"/>
        <v>1.7057448743923738</v>
      </c>
      <c r="D19" s="41">
        <f t="shared" si="14"/>
        <v>1.0009462564710807E-3</v>
      </c>
      <c r="E19" s="49">
        <f t="shared" si="15"/>
        <v>77.87973662242328</v>
      </c>
      <c r="F19" s="45">
        <f t="shared" si="16"/>
        <v>77.880737568679749</v>
      </c>
      <c r="G19" s="42">
        <f t="shared" si="17"/>
        <v>62.981944721583496</v>
      </c>
      <c r="H19" s="42">
        <f t="shared" si="18"/>
        <v>2332.5369427703858</v>
      </c>
      <c r="I19" s="42">
        <f t="shared" si="19"/>
        <v>2395.5188874919695</v>
      </c>
      <c r="J19" s="42">
        <f t="shared" si="7"/>
        <v>62.983652080530014</v>
      </c>
      <c r="K19" s="42">
        <f t="shared" si="20"/>
        <v>2465.3799043331123</v>
      </c>
      <c r="L19" s="42">
        <f t="shared" si="21"/>
        <v>2528.3635564136425</v>
      </c>
      <c r="M19" s="39">
        <f t="shared" si="22"/>
        <v>0.22447093374752711</v>
      </c>
      <c r="N19" s="39">
        <f t="shared" si="23"/>
        <v>8.5559037720881861</v>
      </c>
      <c r="O19" s="39">
        <f t="shared" si="24"/>
        <v>8.7803747058357136</v>
      </c>
    </row>
    <row r="20" spans="2:15">
      <c r="B20" s="37">
        <v>16</v>
      </c>
      <c r="C20" s="39">
        <f t="shared" si="13"/>
        <v>1.8187590416053085</v>
      </c>
      <c r="D20" s="41">
        <f t="shared" si="14"/>
        <v>1.0011028835855726E-3</v>
      </c>
      <c r="E20" s="49">
        <f t="shared" si="15"/>
        <v>73.290489782289242</v>
      </c>
      <c r="F20" s="45">
        <f t="shared" si="16"/>
        <v>73.291490885172834</v>
      </c>
      <c r="G20" s="42">
        <f t="shared" si="17"/>
        <v>67.170863730702536</v>
      </c>
      <c r="H20" s="42">
        <f t="shared" si="18"/>
        <v>2329.7166461577381</v>
      </c>
      <c r="I20" s="42">
        <f t="shared" si="19"/>
        <v>2396.8875098884405</v>
      </c>
      <c r="J20" s="42">
        <f t="shared" si="7"/>
        <v>67.172684495624253</v>
      </c>
      <c r="K20" s="42">
        <f t="shared" si="20"/>
        <v>2463.014387112958</v>
      </c>
      <c r="L20" s="42">
        <f t="shared" si="21"/>
        <v>2530.1870716085823</v>
      </c>
      <c r="M20" s="39">
        <f t="shared" si="22"/>
        <v>0.23898305488096908</v>
      </c>
      <c r="N20" s="39">
        <f t="shared" si="23"/>
        <v>8.5181337350308439</v>
      </c>
      <c r="O20" s="39">
        <f t="shared" si="24"/>
        <v>8.7571167899118123</v>
      </c>
    </row>
    <row r="21" spans="2:15">
      <c r="B21" s="37">
        <v>17</v>
      </c>
      <c r="C21" s="39">
        <f t="shared" si="13"/>
        <v>1.9382908805320127</v>
      </c>
      <c r="D21" s="41">
        <f t="shared" si="14"/>
        <v>1.0012710751157664E-3</v>
      </c>
      <c r="E21" s="49">
        <f t="shared" si="15"/>
        <v>69.005256341567119</v>
      </c>
      <c r="F21" s="45">
        <f t="shared" si="16"/>
        <v>69.00625761264223</v>
      </c>
      <c r="G21" s="42">
        <f t="shared" si="17"/>
        <v>71.358814766821411</v>
      </c>
      <c r="H21" s="42">
        <f t="shared" si="18"/>
        <v>2326.8964322542442</v>
      </c>
      <c r="I21" s="42">
        <f t="shared" si="19"/>
        <v>2398.2552470210658</v>
      </c>
      <c r="J21" s="42">
        <f t="shared" si="7"/>
        <v>71.360755521415257</v>
      </c>
      <c r="K21" s="42">
        <f t="shared" si="20"/>
        <v>2460.6486913298777</v>
      </c>
      <c r="L21" s="42">
        <f t="shared" si="21"/>
        <v>2532.009446851293</v>
      </c>
      <c r="M21" s="39">
        <f t="shared" si="22"/>
        <v>0.25344173183504848</v>
      </c>
      <c r="N21" s="39">
        <f t="shared" si="23"/>
        <v>8.4806234428143252</v>
      </c>
      <c r="O21" s="39">
        <f t="shared" si="24"/>
        <v>8.7340651746493734</v>
      </c>
    </row>
    <row r="22" spans="2:15">
      <c r="B22" s="37">
        <v>18</v>
      </c>
      <c r="C22" s="39">
        <f t="shared" si="13"/>
        <v>2.064656527674487</v>
      </c>
      <c r="D22" s="41">
        <f t="shared" si="14"/>
        <v>1.0014505791387223E-3</v>
      </c>
      <c r="E22" s="49">
        <f t="shared" si="15"/>
        <v>65.001857025539579</v>
      </c>
      <c r="F22" s="45">
        <f t="shared" si="16"/>
        <v>65.002858476118718</v>
      </c>
      <c r="G22" s="42">
        <f t="shared" si="17"/>
        <v>75.545869718320674</v>
      </c>
      <c r="H22" s="42">
        <f t="shared" si="18"/>
        <v>2324.0762087685648</v>
      </c>
      <c r="I22" s="42">
        <f t="shared" si="19"/>
        <v>2399.6220784868856</v>
      </c>
      <c r="J22" s="42">
        <f t="shared" si="7"/>
        <v>75.547937369796344</v>
      </c>
      <c r="K22" s="42">
        <f t="shared" si="20"/>
        <v>2458.2827171873087</v>
      </c>
      <c r="L22" s="42">
        <f t="shared" si="21"/>
        <v>2533.8306545571049</v>
      </c>
      <c r="M22" s="39">
        <f t="shared" si="22"/>
        <v>0.26784757972166456</v>
      </c>
      <c r="N22" s="39">
        <f t="shared" si="23"/>
        <v>8.4433698643575941</v>
      </c>
      <c r="O22" s="39">
        <f t="shared" si="24"/>
        <v>8.7112174440792582</v>
      </c>
    </row>
    <row r="23" spans="2:15">
      <c r="B23" s="37">
        <v>19</v>
      </c>
      <c r="C23" s="39">
        <f t="shared" si="13"/>
        <v>2.1981842503944695</v>
      </c>
      <c r="D23" s="41">
        <f t="shared" si="14"/>
        <v>1.0016411564120757E-3</v>
      </c>
      <c r="E23" s="49">
        <f t="shared" si="15"/>
        <v>61.259869960901256</v>
      </c>
      <c r="F23" s="45">
        <f t="shared" si="16"/>
        <v>61.260871602057669</v>
      </c>
      <c r="G23" s="42">
        <f t="shared" si="17"/>
        <v>79.732095135691083</v>
      </c>
      <c r="H23" s="42">
        <f t="shared" si="18"/>
        <v>2321.2558887224736</v>
      </c>
      <c r="I23" s="42">
        <f t="shared" si="19"/>
        <v>2400.9879838581646</v>
      </c>
      <c r="J23" s="42">
        <f t="shared" si="7"/>
        <v>79.734296927505653</v>
      </c>
      <c r="K23" s="42">
        <f t="shared" si="20"/>
        <v>2455.9163700517406</v>
      </c>
      <c r="L23" s="42">
        <f t="shared" si="21"/>
        <v>2535.6506669792461</v>
      </c>
      <c r="M23" s="39">
        <f t="shared" si="22"/>
        <v>0.28220118902321295</v>
      </c>
      <c r="N23" s="39">
        <f t="shared" si="23"/>
        <v>8.4063700284864797</v>
      </c>
      <c r="O23" s="39">
        <f t="shared" si="24"/>
        <v>8.6885712175096934</v>
      </c>
    </row>
    <row r="24" spans="2:15">
      <c r="B24" s="37">
        <v>20</v>
      </c>
      <c r="C24" s="39">
        <f t="shared" si="13"/>
        <v>2.3392147667768968</v>
      </c>
      <c r="D24" s="41">
        <f t="shared" si="14"/>
        <v>1.0018425795764656E-3</v>
      </c>
      <c r="E24" s="49">
        <f t="shared" si="15"/>
        <v>57.760480960462537</v>
      </c>
      <c r="F24" s="45">
        <f t="shared" si="16"/>
        <v>57.761482803042114</v>
      </c>
      <c r="G24" s="42">
        <f t="shared" si="17"/>
        <v>83.917552768084704</v>
      </c>
      <c r="H24" s="42">
        <f t="shared" si="18"/>
        <v>2318.4353898871891</v>
      </c>
      <c r="I24" s="42">
        <f t="shared" si="19"/>
        <v>2402.3529426552736</v>
      </c>
      <c r="J24" s="42">
        <f t="shared" si="7"/>
        <v>83.91989629304193</v>
      </c>
      <c r="K24" s="42">
        <f t="shared" si="20"/>
        <v>2453.549559886038</v>
      </c>
      <c r="L24" s="42">
        <f t="shared" si="21"/>
        <v>2537.4694561790798</v>
      </c>
      <c r="M24" s="39">
        <f t="shared" si="22"/>
        <v>0.2965031277627545</v>
      </c>
      <c r="N24" s="39">
        <f t="shared" si="23"/>
        <v>8.3696210210115414</v>
      </c>
      <c r="O24" s="39">
        <f t="shared" si="24"/>
        <v>8.6661241487742959</v>
      </c>
    </row>
    <row r="25" spans="2:15">
      <c r="B25" s="37">
        <v>21</v>
      </c>
      <c r="C25" s="39">
        <f t="shared" si="13"/>
        <v>2.4881015685011709</v>
      </c>
      <c r="D25" s="41">
        <f t="shared" si="14"/>
        <v>1.0020546324171339E-3</v>
      </c>
      <c r="E25" s="49">
        <f t="shared" si="15"/>
        <v>54.48634741416685</v>
      </c>
      <c r="F25" s="45">
        <f t="shared" si="16"/>
        <v>54.487349468799266</v>
      </c>
      <c r="G25" s="42">
        <f t="shared" si="17"/>
        <v>88.102300048184432</v>
      </c>
      <c r="H25" s="42">
        <f t="shared" si="18"/>
        <v>2315.6146342712395</v>
      </c>
      <c r="I25" s="42">
        <f t="shared" si="19"/>
        <v>2403.7169343194241</v>
      </c>
      <c r="J25" s="42">
        <f t="shared" si="7"/>
        <v>88.104793261887068</v>
      </c>
      <c r="K25" s="42">
        <f t="shared" si="20"/>
        <v>2451.182200734328</v>
      </c>
      <c r="L25" s="42">
        <f t="shared" si="21"/>
        <v>2539.2869939962152</v>
      </c>
      <c r="M25" s="39">
        <f t="shared" si="22"/>
        <v>0.31075394346123497</v>
      </c>
      <c r="N25" s="39">
        <f t="shared" si="23"/>
        <v>8.3331199820303254</v>
      </c>
      <c r="O25" s="39">
        <f t="shared" si="24"/>
        <v>8.64387392549156</v>
      </c>
    </row>
    <row r="26" spans="2:15">
      <c r="B26" s="37">
        <v>22</v>
      </c>
      <c r="C26" s="39">
        <f t="shared" si="13"/>
        <v>2.6452112465822526</v>
      </c>
      <c r="D26" s="41">
        <f t="shared" si="14"/>
        <v>1.0022771091799327E-3</v>
      </c>
      <c r="E26" s="49">
        <f t="shared" si="15"/>
        <v>51.421474475544606</v>
      </c>
      <c r="F26" s="45">
        <f t="shared" si="16"/>
        <v>51.422476752653786</v>
      </c>
      <c r="G26" s="42">
        <f t="shared" si="17"/>
        <v>92.286390530180569</v>
      </c>
      <c r="H26" s="42">
        <f t="shared" si="18"/>
        <v>2312.7935476552184</v>
      </c>
      <c r="I26" s="42">
        <f t="shared" si="19"/>
        <v>2405.079938185399</v>
      </c>
      <c r="J26" s="42">
        <f t="shared" si="7"/>
        <v>92.289041764861963</v>
      </c>
      <c r="K26" s="42">
        <f t="shared" si="20"/>
        <v>2448.8142102537713</v>
      </c>
      <c r="L26" s="42">
        <f t="shared" si="21"/>
        <v>2541.1032520186332</v>
      </c>
      <c r="M26" s="39">
        <f t="shared" si="22"/>
        <v>0.32495416490232198</v>
      </c>
      <c r="N26" s="39">
        <f t="shared" si="23"/>
        <v>8.2968641034343165</v>
      </c>
      <c r="O26" s="39">
        <f t="shared" si="24"/>
        <v>8.6218182683366393</v>
      </c>
    </row>
    <row r="27" spans="2:15">
      <c r="B27" s="37">
        <v>23</v>
      </c>
      <c r="C27" s="39">
        <f t="shared" si="13"/>
        <v>2.810923819840176</v>
      </c>
      <c r="D27" s="41">
        <f t="shared" si="14"/>
        <v>1.0025098139373877E-3</v>
      </c>
      <c r="E27" s="49">
        <f t="shared" si="15"/>
        <v>48.55110236591667</v>
      </c>
      <c r="F27" s="45">
        <f t="shared" si="16"/>
        <v>48.552104875730606</v>
      </c>
      <c r="G27" s="42">
        <f t="shared" si="17"/>
        <v>96.469874285221991</v>
      </c>
      <c r="H27" s="42">
        <f t="shared" si="18"/>
        <v>2309.9720591691876</v>
      </c>
      <c r="I27" s="42">
        <f t="shared" si="19"/>
        <v>2406.4419334544095</v>
      </c>
      <c r="J27" s="42">
        <f t="shared" si="7"/>
        <v>96.472692263938598</v>
      </c>
      <c r="K27" s="42">
        <f t="shared" si="20"/>
        <v>2446.4455092890403</v>
      </c>
      <c r="L27" s="42">
        <f t="shared" si="21"/>
        <v>2542.9182015529786</v>
      </c>
      <c r="M27" s="39">
        <f t="shared" si="22"/>
        <v>0.33910430372357414</v>
      </c>
      <c r="N27" s="39">
        <f t="shared" si="23"/>
        <v>8.260850626602565</v>
      </c>
      <c r="O27" s="39">
        <f t="shared" si="24"/>
        <v>8.59995493032614</v>
      </c>
    </row>
    <row r="28" spans="2:15">
      <c r="B28" s="37">
        <v>24</v>
      </c>
      <c r="C28" s="39">
        <f t="shared" si="13"/>
        <v>2.9856330659539436</v>
      </c>
      <c r="D28" s="41">
        <f t="shared" si="14"/>
        <v>1.0027525600008387E-3</v>
      </c>
      <c r="E28" s="49">
        <f t="shared" si="15"/>
        <v>45.861603737629409</v>
      </c>
      <c r="F28" s="45">
        <f t="shared" si="16"/>
        <v>45.862606490189407</v>
      </c>
      <c r="G28" s="42">
        <f t="shared" si="17"/>
        <v>100.65279825831951</v>
      </c>
      <c r="H28" s="42">
        <f t="shared" si="18"/>
        <v>2307.1501009089079</v>
      </c>
      <c r="I28" s="42">
        <f t="shared" si="19"/>
        <v>2407.8028991672272</v>
      </c>
      <c r="J28" s="42">
        <f t="shared" si="7"/>
        <v>100.65579210951859</v>
      </c>
      <c r="K28" s="42">
        <f t="shared" si="20"/>
        <v>2444.0760214856523</v>
      </c>
      <c r="L28" s="42">
        <f t="shared" si="21"/>
        <v>2544.7318135951709</v>
      </c>
      <c r="M28" s="39">
        <f t="shared" si="22"/>
        <v>0.35320485585083822</v>
      </c>
      <c r="N28" s="39">
        <f t="shared" si="23"/>
        <v>8.225076840265702</v>
      </c>
      <c r="O28" s="39">
        <f t="shared" si="24"/>
        <v>8.5782816961165409</v>
      </c>
    </row>
    <row r="29" spans="2:15">
      <c r="B29" s="37">
        <v>25</v>
      </c>
      <c r="C29" s="39">
        <f t="shared" si="13"/>
        <v>3.1697468549523626</v>
      </c>
      <c r="D29" s="41">
        <f t="shared" si="14"/>
        <v>1.0030051693749873E-3</v>
      </c>
      <c r="E29" s="49">
        <f t="shared" si="15"/>
        <v>43.340390143972073</v>
      </c>
      <c r="F29" s="45">
        <f t="shared" si="16"/>
        <v>43.341393149141446</v>
      </c>
      <c r="G29" s="42">
        <f t="shared" si="17"/>
        <v>104.83520659026618</v>
      </c>
      <c r="H29" s="42">
        <f t="shared" si="18"/>
        <v>2304.3276075874387</v>
      </c>
      <c r="I29" s="42">
        <f t="shared" si="19"/>
        <v>2409.1628141777051</v>
      </c>
      <c r="J29" s="42">
        <f t="shared" si="7"/>
        <v>104.83838586274732</v>
      </c>
      <c r="K29" s="42">
        <f t="shared" si="20"/>
        <v>2441.7056729387027</v>
      </c>
      <c r="L29" s="42">
        <f t="shared" si="21"/>
        <v>2546.5440588014499</v>
      </c>
      <c r="M29" s="39">
        <f t="shared" si="22"/>
        <v>0.36725630279100929</v>
      </c>
      <c r="N29" s="39">
        <f t="shared" si="23"/>
        <v>8.1895400785257895</v>
      </c>
      <c r="O29" s="39">
        <f t="shared" si="24"/>
        <v>8.5567963813167989</v>
      </c>
    </row>
    <row r="30" spans="2:15">
      <c r="B30" s="37">
        <v>26</v>
      </c>
      <c r="C30" s="39">
        <f t="shared" si="13"/>
        <v>3.3636874849924085</v>
      </c>
      <c r="D30" s="41">
        <f t="shared" si="14"/>
        <v>1.003267472251538E-3</v>
      </c>
      <c r="E30" s="49">
        <f t="shared" si="15"/>
        <v>40.97582675855071</v>
      </c>
      <c r="F30" s="45">
        <f t="shared" si="16"/>
        <v>40.976830026022959</v>
      </c>
      <c r="G30" s="42">
        <f t="shared" si="17"/>
        <v>109.01714090789744</v>
      </c>
      <c r="H30" s="42">
        <f t="shared" si="18"/>
        <v>2301.5045162189103</v>
      </c>
      <c r="I30" s="42">
        <f t="shared" si="19"/>
        <v>2410.5216571268079</v>
      </c>
      <c r="J30" s="42">
        <f t="shared" si="7"/>
        <v>109.02051558613795</v>
      </c>
      <c r="K30" s="42">
        <f t="shared" si="20"/>
        <v>2439.3343918738642</v>
      </c>
      <c r="L30" s="42">
        <f t="shared" si="21"/>
        <v>2548.3549074600023</v>
      </c>
      <c r="M30" s="39">
        <f t="shared" si="22"/>
        <v>0.38125911279714836</v>
      </c>
      <c r="N30" s="39">
        <f t="shared" si="23"/>
        <v>8.1542377190184077</v>
      </c>
      <c r="O30" s="39">
        <f t="shared" si="24"/>
        <v>8.5354968318155553</v>
      </c>
    </row>
    <row r="31" spans="2:15">
      <c r="B31" s="37">
        <v>27</v>
      </c>
      <c r="C31" s="39">
        <f t="shared" si="13"/>
        <v>3.5678920202725601</v>
      </c>
      <c r="D31" s="41">
        <f t="shared" si="14"/>
        <v>1.0035393065388381E-3</v>
      </c>
      <c r="E31" s="49">
        <f t="shared" si="15"/>
        <v>38.757154572057878</v>
      </c>
      <c r="F31" s="45">
        <f t="shared" si="16"/>
        <v>38.758158111364416</v>
      </c>
      <c r="G31" s="42">
        <f t="shared" si="17"/>
        <v>113.19864058561006</v>
      </c>
      <c r="H31" s="42">
        <f t="shared" si="18"/>
        <v>2298.6807658316598</v>
      </c>
      <c r="I31" s="42">
        <f t="shared" si="19"/>
        <v>2411.8794064172698</v>
      </c>
      <c r="J31" s="42">
        <f t="shared" si="7"/>
        <v>113.20222110549392</v>
      </c>
      <c r="K31" s="42">
        <f t="shared" si="20"/>
        <v>2436.9621083577749</v>
      </c>
      <c r="L31" s="42">
        <f t="shared" si="21"/>
        <v>2550.164329463269</v>
      </c>
      <c r="M31" s="39">
        <f t="shared" si="22"/>
        <v>0.39521374191822911</v>
      </c>
      <c r="N31" s="39">
        <f t="shared" si="23"/>
        <v>8.119167181205178</v>
      </c>
      <c r="O31" s="39">
        <f t="shared" si="24"/>
        <v>8.5143809231234062</v>
      </c>
    </row>
    <row r="32" spans="2:15">
      <c r="B32" s="37">
        <v>28</v>
      </c>
      <c r="C32" s="39">
        <f t="shared" si="13"/>
        <v>3.7828126309269448</v>
      </c>
      <c r="D32" s="41">
        <f t="shared" si="14"/>
        <v>1.0038205174247338E-3</v>
      </c>
      <c r="E32" s="49">
        <f t="shared" si="15"/>
        <v>36.67441937063456</v>
      </c>
      <c r="F32" s="45">
        <f t="shared" si="16"/>
        <v>36.675423191151985</v>
      </c>
      <c r="G32" s="42">
        <f t="shared" si="17"/>
        <v>117.37974298088008</v>
      </c>
      <c r="H32" s="42">
        <f t="shared" si="18"/>
        <v>2295.8562972080927</v>
      </c>
      <c r="I32" s="42">
        <f t="shared" si="19"/>
        <v>2413.2360401889728</v>
      </c>
      <c r="J32" s="42">
        <f t="shared" si="7"/>
        <v>117.38354024581254</v>
      </c>
      <c r="K32" s="42">
        <f t="shared" si="20"/>
        <v>2434.5887540352401</v>
      </c>
      <c r="L32" s="42">
        <f t="shared" si="21"/>
        <v>2551.9722942810527</v>
      </c>
      <c r="M32" s="39">
        <f t="shared" si="22"/>
        <v>0.40912063494495338</v>
      </c>
      <c r="N32" s="39">
        <f t="shared" si="23"/>
        <v>8.0843259247855119</v>
      </c>
      <c r="O32" s="39">
        <f t="shared" si="24"/>
        <v>8.4934465597304651</v>
      </c>
    </row>
    <row r="33" spans="2:15">
      <c r="B33" s="37">
        <v>29</v>
      </c>
      <c r="C33" s="39">
        <f t="shared" si="13"/>
        <v>4.0089169347434792</v>
      </c>
      <c r="D33" s="41">
        <f t="shared" si="14"/>
        <v>1.0041109569700491E-3</v>
      </c>
      <c r="E33" s="49">
        <f t="shared" si="15"/>
        <v>34.718406868379738</v>
      </c>
      <c r="F33" s="45">
        <f t="shared" si="16"/>
        <v>34.719410979336708</v>
      </c>
      <c r="G33" s="42">
        <f t="shared" si="17"/>
        <v>121.5604836462184</v>
      </c>
      <c r="H33" s="42">
        <f t="shared" si="18"/>
        <v>2293.0310526489238</v>
      </c>
      <c r="I33" s="42">
        <f t="shared" si="19"/>
        <v>2414.5915362951423</v>
      </c>
      <c r="J33" s="42">
        <f t="shared" si="7"/>
        <v>121.5645090436369</v>
      </c>
      <c r="K33" s="42">
        <f t="shared" si="20"/>
        <v>2432.2142618908865</v>
      </c>
      <c r="L33" s="42">
        <f t="shared" si="21"/>
        <v>2553.7787709345234</v>
      </c>
      <c r="M33" s="39">
        <f t="shared" si="22"/>
        <v>0.4229802262617694</v>
      </c>
      <c r="N33" s="39">
        <f t="shared" si="23"/>
        <v>8.0497114482177636</v>
      </c>
      <c r="O33" s="39">
        <f t="shared" si="24"/>
        <v>8.4726916744795329</v>
      </c>
    </row>
    <row r="34" spans="2:15">
      <c r="B34" s="37">
        <v>30</v>
      </c>
      <c r="C34" s="39">
        <f t="shared" si="13"/>
        <v>4.2466883405480642</v>
      </c>
      <c r="D34" s="41">
        <f t="shared" si="14"/>
        <v>1.0044104837303317E-3</v>
      </c>
      <c r="E34" s="49">
        <f t="shared" si="15"/>
        <v>32.880583427849331</v>
      </c>
      <c r="F34" s="45">
        <f t="shared" si="16"/>
        <v>32.881587838333061</v>
      </c>
      <c r="G34" s="42">
        <f t="shared" si="17"/>
        <v>125.74089651978289</v>
      </c>
      <c r="H34" s="42">
        <f t="shared" si="18"/>
        <v>2290.2049757596624</v>
      </c>
      <c r="I34" s="42">
        <f t="shared" si="19"/>
        <v>2415.9458722794452</v>
      </c>
      <c r="J34" s="42">
        <f t="shared" si="7"/>
        <v>125.74516193807432</v>
      </c>
      <c r="K34" s="42">
        <f t="shared" si="20"/>
        <v>2429.8385660331273</v>
      </c>
      <c r="L34" s="42">
        <f t="shared" si="21"/>
        <v>2555.5837279712018</v>
      </c>
      <c r="M34" s="39">
        <f t="shared" si="22"/>
        <v>0.43679294061428819</v>
      </c>
      <c r="N34" s="39">
        <f t="shared" si="23"/>
        <v>8.0153212873406687</v>
      </c>
      <c r="O34" s="39">
        <f t="shared" si="24"/>
        <v>8.4521142279549561</v>
      </c>
    </row>
    <row r="35" spans="2:15">
      <c r="B35" s="37">
        <v>31</v>
      </c>
      <c r="C35" s="39">
        <f t="shared" si="13"/>
        <v>4.496626393094175</v>
      </c>
      <c r="D35" s="41">
        <f t="shared" si="14"/>
        <v>1.0047189624036959E-3</v>
      </c>
      <c r="E35" s="49">
        <f t="shared" si="15"/>
        <v>31.153041857398033</v>
      </c>
      <c r="F35" s="45">
        <f t="shared" si="16"/>
        <v>31.154046576360436</v>
      </c>
      <c r="G35" s="42">
        <f t="shared" si="17"/>
        <v>129.92101409670062</v>
      </c>
      <c r="H35" s="42">
        <f t="shared" si="18"/>
        <v>2287.3780112573581</v>
      </c>
      <c r="I35" s="42">
        <f t="shared" si="19"/>
        <v>2417.2990253540588</v>
      </c>
      <c r="J35" s="42">
        <f t="shared" si="7"/>
        <v>129.92553194250505</v>
      </c>
      <c r="K35" s="42">
        <f t="shared" si="20"/>
        <v>2427.4616014985022</v>
      </c>
      <c r="L35" s="42">
        <f t="shared" si="21"/>
        <v>2557.3871334410073</v>
      </c>
      <c r="M35" s="39">
        <f t="shared" si="22"/>
        <v>0.45055919380055437</v>
      </c>
      <c r="N35" s="39">
        <f t="shared" si="23"/>
        <v>7.981153014086857</v>
      </c>
      <c r="O35" s="39">
        <f t="shared" si="24"/>
        <v>8.4317122078874114</v>
      </c>
    </row>
    <row r="36" spans="2:15">
      <c r="B36" s="37">
        <v>32</v>
      </c>
      <c r="C36" s="39">
        <f t="shared" si="13"/>
        <v>4.7592471192971679</v>
      </c>
      <c r="D36" s="41">
        <f t="shared" si="14"/>
        <v>1.0050362635027779E-3</v>
      </c>
      <c r="E36" s="49">
        <f t="shared" si="15"/>
        <v>29.528451823588249</v>
      </c>
      <c r="F36" s="45">
        <f t="shared" si="16"/>
        <v>29.529456859851752</v>
      </c>
      <c r="G36" s="42">
        <f t="shared" si="17"/>
        <v>134.10086758289791</v>
      </c>
      <c r="H36" s="42">
        <f t="shared" si="18"/>
        <v>2284.5501047958805</v>
      </c>
      <c r="I36" s="42">
        <f t="shared" si="19"/>
        <v>2418.6509723787785</v>
      </c>
      <c r="J36" s="42">
        <f t="shared" si="7"/>
        <v>134.10565079884012</v>
      </c>
      <c r="K36" s="42">
        <f t="shared" si="20"/>
        <v>2425.0833040745979</v>
      </c>
      <c r="L36" s="42">
        <f t="shared" si="21"/>
        <v>2559.188954873438</v>
      </c>
      <c r="M36" s="39">
        <f t="shared" si="22"/>
        <v>0.46427939329352785</v>
      </c>
      <c r="N36" s="39">
        <f t="shared" si="23"/>
        <v>7.9472042352809913</v>
      </c>
      <c r="O36" s="39">
        <f t="shared" si="24"/>
        <v>8.4114836285745191</v>
      </c>
    </row>
    <row r="37" spans="2:15">
      <c r="B37" s="37">
        <v>33</v>
      </c>
      <c r="C37" s="39">
        <f t="shared" si="13"/>
        <v>5.0350833756500686</v>
      </c>
      <c r="D37" s="41">
        <f t="shared" si="14"/>
        <v>1.0053622630489601E-3</v>
      </c>
      <c r="E37" s="49">
        <f t="shared" si="15"/>
        <v>28.000014461270087</v>
      </c>
      <c r="F37" s="45">
        <f t="shared" si="16"/>
        <v>28.001019823533134</v>
      </c>
      <c r="G37" s="42">
        <f t="shared" si="17"/>
        <v>138.28048703315977</v>
      </c>
      <c r="H37" s="42">
        <f t="shared" si="18"/>
        <v>2281.721202808048</v>
      </c>
      <c r="I37" s="42">
        <f t="shared" si="19"/>
        <v>2420.0016898412077</v>
      </c>
      <c r="J37" s="42">
        <f t="shared" si="7"/>
        <v>138.28554911597695</v>
      </c>
      <c r="K37" s="42">
        <f t="shared" si="20"/>
        <v>2422.7036101399503</v>
      </c>
      <c r="L37" s="42">
        <f t="shared" si="21"/>
        <v>2560.9891592559275</v>
      </c>
      <c r="M37" s="39">
        <f t="shared" si="22"/>
        <v>0.47795393880181353</v>
      </c>
      <c r="N37" s="39">
        <f t="shared" si="23"/>
        <v>7.9134725915155455</v>
      </c>
      <c r="O37" s="39">
        <f t="shared" si="24"/>
        <v>8.391426530317359</v>
      </c>
    </row>
    <row r="38" spans="2:15">
      <c r="B38" s="37">
        <v>34</v>
      </c>
      <c r="C38" s="39">
        <f t="shared" si="13"/>
        <v>5.3246851966572546</v>
      </c>
      <c r="D38" s="41">
        <f t="shared" si="14"/>
        <v>1.0056968422872017E-3</v>
      </c>
      <c r="E38" s="49">
        <f t="shared" si="15"/>
        <v>26.561420803814652</v>
      </c>
      <c r="F38" s="45">
        <f t="shared" si="16"/>
        <v>26.56242650065694</v>
      </c>
      <c r="G38" s="42">
        <f t="shared" si="17"/>
        <v>142.4599014748872</v>
      </c>
      <c r="H38" s="42">
        <f t="shared" si="18"/>
        <v>2278.8912523632075</v>
      </c>
      <c r="I38" s="42">
        <f t="shared" si="19"/>
        <v>2421.3511538380949</v>
      </c>
      <c r="J38" s="42">
        <f t="shared" si="7"/>
        <v>142.46525649397566</v>
      </c>
      <c r="K38" s="42">
        <f t="shared" si="20"/>
        <v>2420.3224565194641</v>
      </c>
      <c r="L38" s="42">
        <f t="shared" si="21"/>
        <v>2562.7877130134398</v>
      </c>
      <c r="M38" s="39">
        <f t="shared" si="22"/>
        <v>0.49158322277457883</v>
      </c>
      <c r="N38" s="39">
        <f t="shared" si="23"/>
        <v>7.8799557560982629</v>
      </c>
      <c r="O38" s="39">
        <f t="shared" si="24"/>
        <v>8.3715389788728416</v>
      </c>
    </row>
    <row r="39" spans="2:15">
      <c r="B39" s="37">
        <v>35</v>
      </c>
      <c r="C39" s="39">
        <f t="shared" si="13"/>
        <v>5.6286201441213812</v>
      </c>
      <c r="D39" s="41">
        <f t="shared" si="14"/>
        <v>1.0060398874199186E-3</v>
      </c>
      <c r="E39" s="49">
        <f t="shared" si="15"/>
        <v>25.206813691861004</v>
      </c>
      <c r="F39" s="45">
        <f t="shared" si="16"/>
        <v>25.207819731748426</v>
      </c>
      <c r="G39" s="42">
        <f t="shared" si="17"/>
        <v>146.63913901896467</v>
      </c>
      <c r="H39" s="42">
        <f t="shared" si="18"/>
        <v>2276.0602010388552</v>
      </c>
      <c r="I39" s="42">
        <f t="shared" si="19"/>
        <v>2422.6993400578199</v>
      </c>
      <c r="J39" s="42">
        <f t="shared" si="7"/>
        <v>146.64480163534043</v>
      </c>
      <c r="K39" s="42">
        <f t="shared" si="20"/>
        <v>2417.9397803539782</v>
      </c>
      <c r="L39" s="42">
        <f t="shared" si="21"/>
        <v>2564.5845819893188</v>
      </c>
      <c r="M39" s="39">
        <f t="shared" si="22"/>
        <v>0.50516763085640048</v>
      </c>
      <c r="N39" s="39">
        <f t="shared" si="23"/>
        <v>7.8466514340653521</v>
      </c>
      <c r="O39" s="39">
        <f t="shared" si="24"/>
        <v>8.3518190649217523</v>
      </c>
    </row>
    <row r="40" spans="2:15">
      <c r="B40" s="37">
        <v>36</v>
      </c>
      <c r="C40" s="39">
        <f t="shared" si="13"/>
        <v>5.9474736571187421</v>
      </c>
      <c r="D40" s="41">
        <f t="shared" si="14"/>
        <v>1.0063912893585008E-3</v>
      </c>
      <c r="E40" s="49">
        <f t="shared" si="15"/>
        <v>23.930752851225474</v>
      </c>
      <c r="F40" s="45">
        <f t="shared" si="16"/>
        <v>23.931759242514833</v>
      </c>
      <c r="G40" s="42">
        <f t="shared" si="17"/>
        <v>150.81822695897159</v>
      </c>
      <c r="H40" s="42">
        <f t="shared" si="18"/>
        <v>2273.2279968051057</v>
      </c>
      <c r="I40" s="42">
        <f t="shared" si="19"/>
        <v>2424.0462237640772</v>
      </c>
      <c r="J40" s="42">
        <f t="shared" si="7"/>
        <v>150.82421244465485</v>
      </c>
      <c r="K40" s="42">
        <f t="shared" si="20"/>
        <v>2415.5555189827869</v>
      </c>
      <c r="L40" s="42">
        <f t="shared" si="21"/>
        <v>2566.3797314274416</v>
      </c>
      <c r="M40" s="39">
        <f t="shared" si="22"/>
        <v>0.51870754229695026</v>
      </c>
      <c r="N40" s="39">
        <f t="shared" si="23"/>
        <v>7.8135573612553975</v>
      </c>
      <c r="O40" s="39">
        <f t="shared" si="24"/>
        <v>8.3322649035523479</v>
      </c>
    </row>
    <row r="41" spans="2:15">
      <c r="B41" s="37">
        <v>37</v>
      </c>
      <c r="C41" s="39">
        <f t="shared" si="13"/>
        <v>6.2818494024968627</v>
      </c>
      <c r="D41" s="41">
        <f t="shared" si="14"/>
        <v>1.006750943491155E-3</v>
      </c>
      <c r="E41" s="49">
        <f t="shared" si="15"/>
        <v>22.728182859706212</v>
      </c>
      <c r="F41" s="45">
        <f t="shared" si="16"/>
        <v>22.729189610649705</v>
      </c>
      <c r="G41" s="42">
        <f t="shared" si="17"/>
        <v>154.99719185989173</v>
      </c>
      <c r="H41" s="42">
        <f t="shared" si="18"/>
        <v>2270.3945879208659</v>
      </c>
      <c r="I41" s="42">
        <f t="shared" si="19"/>
        <v>2425.3917797807576</v>
      </c>
      <c r="J41" s="42">
        <f t="shared" si="7"/>
        <v>155.00351611770509</v>
      </c>
      <c r="K41" s="42">
        <f t="shared" si="20"/>
        <v>2413.1696098379498</v>
      </c>
      <c r="L41" s="42">
        <f t="shared" si="21"/>
        <v>2568.173125955655</v>
      </c>
      <c r="M41" s="39">
        <f t="shared" si="22"/>
        <v>0.53220333032017164</v>
      </c>
      <c r="N41" s="39">
        <f t="shared" si="23"/>
        <v>7.7806713034390995</v>
      </c>
      <c r="O41" s="39">
        <f t="shared" si="24"/>
        <v>8.3128746337592716</v>
      </c>
    </row>
    <row r="42" spans="2:15">
      <c r="B42" s="37">
        <v>38</v>
      </c>
      <c r="C42" s="39">
        <f t="shared" si="13"/>
        <v>6.6323696257288098</v>
      </c>
      <c r="D42" s="41">
        <f t="shared" si="14"/>
        <v>1.0071187494658795E-3</v>
      </c>
      <c r="E42" s="49">
        <f t="shared" si="15"/>
        <v>21.594403748714175</v>
      </c>
      <c r="F42" s="45">
        <f t="shared" si="16"/>
        <v>21.595410867463642</v>
      </c>
      <c r="G42" s="42">
        <f t="shared" si="17"/>
        <v>159.17605963732035</v>
      </c>
      <c r="H42" s="42">
        <f t="shared" si="18"/>
        <v>2267.5599228407236</v>
      </c>
      <c r="I42" s="42">
        <f t="shared" si="19"/>
        <v>2426.7359824780438</v>
      </c>
      <c r="J42" s="42">
        <f t="shared" si="7"/>
        <v>159.1827392211238</v>
      </c>
      <c r="K42" s="42">
        <f t="shared" si="20"/>
        <v>2410.7819903494201</v>
      </c>
      <c r="L42" s="42">
        <f t="shared" si="21"/>
        <v>2569.964729570544</v>
      </c>
      <c r="M42" s="39">
        <f t="shared" si="22"/>
        <v>0.54565536245691282</v>
      </c>
      <c r="N42" s="39">
        <f t="shared" si="23"/>
        <v>7.7479910555006999</v>
      </c>
      <c r="O42" s="39">
        <f t="shared" si="24"/>
        <v>8.2936464179576124</v>
      </c>
    </row>
    <row r="43" spans="2:15">
      <c r="B43" s="37">
        <v>39</v>
      </c>
      <c r="C43" s="39">
        <f t="shared" si="13"/>
        <v>6.9996755019582899</v>
      </c>
      <c r="D43" s="41">
        <f t="shared" si="14"/>
        <v>1.0074946109874558E-3</v>
      </c>
      <c r="E43" s="49">
        <f t="shared" si="15"/>
        <v>20.525044009289083</v>
      </c>
      <c r="F43" s="45">
        <f t="shared" si="16"/>
        <v>20.526051503900071</v>
      </c>
      <c r="G43" s="42">
        <f t="shared" si="17"/>
        <v>163.3548556281437</v>
      </c>
      <c r="H43" s="42">
        <f t="shared" si="18"/>
        <v>2264.7239501315489</v>
      </c>
      <c r="I43" s="42">
        <f t="shared" si="19"/>
        <v>2428.0788057596924</v>
      </c>
      <c r="J43" s="42">
        <f t="shared" si="7"/>
        <v>163.36190776349164</v>
      </c>
      <c r="K43" s="42">
        <f t="shared" si="20"/>
        <v>2408.3925978599846</v>
      </c>
      <c r="L43" s="42">
        <f t="shared" si="21"/>
        <v>2571.7545056234762</v>
      </c>
      <c r="M43" s="39">
        <f t="shared" si="22"/>
        <v>0.55906400084487062</v>
      </c>
      <c r="N43" s="39">
        <f t="shared" si="23"/>
        <v>7.7155144406668104</v>
      </c>
      <c r="O43" s="39">
        <f t="shared" si="24"/>
        <v>8.2745784415116805</v>
      </c>
    </row>
    <row r="44" spans="2:15">
      <c r="B44" s="37">
        <v>40</v>
      </c>
      <c r="C44" s="39">
        <f t="shared" si="13"/>
        <v>7.3844274870695292</v>
      </c>
      <c r="D44" s="41">
        <f t="shared" si="14"/>
        <v>1.0078784356274417E-3</v>
      </c>
      <c r="E44" s="49">
        <f t="shared" si="15"/>
        <v>19.516035793373053</v>
      </c>
      <c r="F44" s="45">
        <f t="shared" si="16"/>
        <v>19.517043671808679</v>
      </c>
      <c r="G44" s="42">
        <f t="shared" si="17"/>
        <v>167.53360465350789</v>
      </c>
      <c r="H44" s="42">
        <f t="shared" si="18"/>
        <v>2261.8866183980003</v>
      </c>
      <c r="I44" s="42">
        <f t="shared" si="19"/>
        <v>2429.4202230515084</v>
      </c>
      <c r="J44" s="42">
        <f t="shared" si="7"/>
        <v>167.5410472587302</v>
      </c>
      <c r="K44" s="42">
        <f t="shared" si="20"/>
        <v>2406.0013695492189</v>
      </c>
      <c r="L44" s="42">
        <f t="shared" si="21"/>
        <v>2573.5424168079489</v>
      </c>
      <c r="M44" s="39">
        <f t="shared" si="22"/>
        <v>0.57242960249906927</v>
      </c>
      <c r="N44" s="39">
        <f t="shared" si="23"/>
        <v>7.6832393097792888</v>
      </c>
      <c r="O44" s="39">
        <f t="shared" si="24"/>
        <v>8.2556689122783578</v>
      </c>
    </row>
    <row r="45" spans="2:15">
      <c r="B45" s="37">
        <v>41</v>
      </c>
      <c r="C45" s="39">
        <f t="shared" si="13"/>
        <v>7.7873056686168587</v>
      </c>
      <c r="D45" s="41">
        <f t="shared" si="14"/>
        <v>1.0082701346462344E-3</v>
      </c>
      <c r="E45" s="49">
        <f t="shared" si="15"/>
        <v>18.563592120449993</v>
      </c>
      <c r="F45" s="45">
        <f t="shared" si="16"/>
        <v>18.564600390584641</v>
      </c>
      <c r="G45" s="42">
        <f t="shared" si="17"/>
        <v>171.71233107486972</v>
      </c>
      <c r="H45" s="42">
        <f t="shared" si="18"/>
        <v>2259.0478762161219</v>
      </c>
      <c r="I45" s="42">
        <f t="shared" si="19"/>
        <v>2430.7602072909917</v>
      </c>
      <c r="J45" s="42">
        <f t="shared" si="7"/>
        <v>171.7201827826056</v>
      </c>
      <c r="K45" s="42">
        <f t="shared" si="20"/>
        <v>2403.608242365593</v>
      </c>
      <c r="L45" s="42">
        <f t="shared" si="21"/>
        <v>2575.3284251481987</v>
      </c>
      <c r="M45" s="39">
        <f t="shared" si="22"/>
        <v>0.58575251955598062</v>
      </c>
      <c r="N45" s="39">
        <f t="shared" si="23"/>
        <v>7.6511635406085583</v>
      </c>
      <c r="O45" s="39">
        <f t="shared" si="24"/>
        <v>8.236916060164539</v>
      </c>
    </row>
    <row r="46" spans="2:15">
      <c r="B46" s="37">
        <v>42</v>
      </c>
      <c r="C46" s="39">
        <f t="shared" si="13"/>
        <v>8.209010116448697</v>
      </c>
      <c r="D46" s="41">
        <f t="shared" si="14"/>
        <v>1.008669622826324E-3</v>
      </c>
      <c r="E46" s="49">
        <f t="shared" si="15"/>
        <v>17.664185917036995</v>
      </c>
      <c r="F46" s="45">
        <f t="shared" si="16"/>
        <v>17.665194586659823</v>
      </c>
      <c r="G46" s="42">
        <f t="shared" si="17"/>
        <v>175.89105884382127</v>
      </c>
      <c r="H46" s="42">
        <f t="shared" si="18"/>
        <v>2256.2076720742862</v>
      </c>
      <c r="I46" s="42">
        <f t="shared" si="19"/>
        <v>2432.0987309181073</v>
      </c>
      <c r="J46" s="42">
        <f t="shared" si="7"/>
        <v>175.89933902295914</v>
      </c>
      <c r="K46" s="42">
        <f t="shared" si="20"/>
        <v>2401.2131529660733</v>
      </c>
      <c r="L46" s="42">
        <f t="shared" si="21"/>
        <v>2577.1124919890326</v>
      </c>
      <c r="M46" s="39">
        <f t="shared" si="22"/>
        <v>0.59903309949397154</v>
      </c>
      <c r="N46" s="39">
        <f t="shared" si="23"/>
        <v>7.6192850372043717</v>
      </c>
      <c r="O46" s="39">
        <f t="shared" si="24"/>
        <v>8.2183181366983433</v>
      </c>
    </row>
    <row r="47" spans="2:15">
      <c r="B47" s="37">
        <v>43</v>
      </c>
      <c r="C47" s="39">
        <f t="shared" si="13"/>
        <v>8.6502612328623254</v>
      </c>
      <c r="D47" s="41">
        <f t="shared" si="14"/>
        <v>1.0090768183159584E-3</v>
      </c>
      <c r="E47" s="49">
        <f t="shared" si="15"/>
        <v>16.814530732211605</v>
      </c>
      <c r="F47" s="45">
        <f t="shared" si="16"/>
        <v>16.815539809029922</v>
      </c>
      <c r="G47" s="42">
        <f t="shared" si="17"/>
        <v>180.06981154630645</v>
      </c>
      <c r="H47" s="42">
        <f t="shared" si="18"/>
        <v>2253.365954320856</v>
      </c>
      <c r="I47" s="42">
        <f t="shared" si="19"/>
        <v>2433.4357658671624</v>
      </c>
      <c r="J47" s="42">
        <f t="shared" si="7"/>
        <v>180.07854032438891</v>
      </c>
      <c r="K47" s="42">
        <f t="shared" si="20"/>
        <v>2398.8160376624778</v>
      </c>
      <c r="L47" s="42">
        <f t="shared" si="21"/>
        <v>2578.8945779868668</v>
      </c>
      <c r="M47" s="39">
        <f t="shared" si="22"/>
        <v>0.61227168533249865</v>
      </c>
      <c r="N47" s="39">
        <f t="shared" si="23"/>
        <v>7.5876017292812259</v>
      </c>
      <c r="O47" s="39">
        <f t="shared" si="24"/>
        <v>8.1998734146137249</v>
      </c>
    </row>
    <row r="48" spans="2:15">
      <c r="B48" s="37">
        <v>44</v>
      </c>
      <c r="C48" s="39">
        <f t="shared" si="13"/>
        <v>9.1118001021253114</v>
      </c>
      <c r="D48" s="41">
        <f t="shared" si="14"/>
        <v>1.009491642482466E-3</v>
      </c>
      <c r="E48" s="49">
        <f t="shared" si="15"/>
        <v>16.01156298655922</v>
      </c>
      <c r="F48" s="45">
        <f t="shared" si="16"/>
        <v>16.012572478201701</v>
      </c>
      <c r="G48" s="42">
        <f t="shared" si="17"/>
        <v>184.24861244183433</v>
      </c>
      <c r="H48" s="42">
        <f t="shared" si="18"/>
        <v>2250.5226711178948</v>
      </c>
      <c r="I48" s="42">
        <f t="shared" si="19"/>
        <v>2434.771283559729</v>
      </c>
      <c r="J48" s="42">
        <f t="shared" si="7"/>
        <v>184.25781072788541</v>
      </c>
      <c r="K48" s="42">
        <f t="shared" si="20"/>
        <v>2396.41683237401</v>
      </c>
      <c r="L48" s="42">
        <f t="shared" si="21"/>
        <v>2580.6746431018955</v>
      </c>
      <c r="M48" s="39">
        <f t="shared" si="22"/>
        <v>0.62546861581235635</v>
      </c>
      <c r="N48" s="39">
        <f t="shared" si="23"/>
        <v>7.5561115716356424</v>
      </c>
      <c r="O48" s="39">
        <f t="shared" si="24"/>
        <v>8.1815801874479988</v>
      </c>
    </row>
    <row r="49" spans="2:15">
      <c r="B49" s="37">
        <v>45</v>
      </c>
      <c r="C49" s="39">
        <f t="shared" si="13"/>
        <v>9.5943888392021819</v>
      </c>
      <c r="D49" s="41">
        <f t="shared" si="14"/>
        <v>1.0099140197745719E-3</v>
      </c>
      <c r="E49" s="49">
        <f t="shared" si="15"/>
        <v>15.252425624763038</v>
      </c>
      <c r="F49" s="45">
        <f t="shared" si="16"/>
        <v>15.253435538782814</v>
      </c>
      <c r="G49" s="42">
        <f t="shared" si="17"/>
        <v>188.42748449818632</v>
      </c>
      <c r="H49" s="42">
        <f t="shared" si="18"/>
        <v>2247.6777704004026</v>
      </c>
      <c r="I49" s="42">
        <f t="shared" si="19"/>
        <v>2436.105254898589</v>
      </c>
      <c r="J49" s="42">
        <f t="shared" si="7"/>
        <v>188.43717400598536</v>
      </c>
      <c r="K49" s="42">
        <f t="shared" si="20"/>
        <v>2394.0154725853922</v>
      </c>
      <c r="L49" s="42">
        <f t="shared" si="21"/>
        <v>2582.4526465913777</v>
      </c>
      <c r="M49" s="39">
        <f t="shared" si="22"/>
        <v>0.63862422555890763</v>
      </c>
      <c r="N49" s="39">
        <f t="shared" si="23"/>
        <v>7.5248125435930371</v>
      </c>
      <c r="O49" s="39">
        <f t="shared" si="24"/>
        <v>8.1634367691519447</v>
      </c>
    </row>
    <row r="50" spans="2:15">
      <c r="B50" s="37">
        <v>46</v>
      </c>
      <c r="C50" s="39">
        <f t="shared" si="13"/>
        <v>10.098810937524947</v>
      </c>
      <c r="D50" s="41">
        <f t="shared" si="14"/>
        <v>1.0103438775930715E-3</v>
      </c>
      <c r="E50" s="49">
        <f t="shared" si="15"/>
        <v>14.534453053686935</v>
      </c>
      <c r="F50" s="45">
        <f t="shared" si="16"/>
        <v>14.535463397564529</v>
      </c>
      <c r="G50" s="42">
        <f t="shared" si="17"/>
        <v>192.60645042208938</v>
      </c>
      <c r="H50" s="42">
        <f t="shared" si="18"/>
        <v>2244.8311998405275</v>
      </c>
      <c r="I50" s="42">
        <f t="shared" si="19"/>
        <v>2437.4376502626169</v>
      </c>
      <c r="J50" s="42">
        <f t="shared" si="7"/>
        <v>192.61665369389112</v>
      </c>
      <c r="K50" s="42">
        <f t="shared" si="20"/>
        <v>2391.6118933100443</v>
      </c>
      <c r="L50" s="42">
        <f t="shared" si="21"/>
        <v>2584.2285470039355</v>
      </c>
      <c r="M50" s="39">
        <f t="shared" si="22"/>
        <v>0.65173884523008896</v>
      </c>
      <c r="N50" s="39">
        <f t="shared" si="23"/>
        <v>7.4937026484818592</v>
      </c>
      <c r="O50" s="39">
        <f t="shared" si="24"/>
        <v>8.1454414937119477</v>
      </c>
    </row>
    <row r="51" spans="2:15">
      <c r="B51" s="37">
        <v>47</v>
      </c>
      <c r="C51" s="39">
        <f t="shared" si="13"/>
        <v>10.625871615647565</v>
      </c>
      <c r="D51" s="41">
        <f t="shared" si="14"/>
        <v>1.0107811461692936E-3</v>
      </c>
      <c r="E51" s="49">
        <f t="shared" si="15"/>
        <v>13.85515725832825</v>
      </c>
      <c r="F51" s="45">
        <f t="shared" si="16"/>
        <v>13.856168039474419</v>
      </c>
      <c r="G51" s="42">
        <f t="shared" si="17"/>
        <v>196.78553268629983</v>
      </c>
      <c r="H51" s="42">
        <f t="shared" si="18"/>
        <v>2241.982906816263</v>
      </c>
      <c r="I51" s="42">
        <f t="shared" si="19"/>
        <v>2438.7684395025631</v>
      </c>
      <c r="J51" s="42">
        <f t="shared" si="7"/>
        <v>196.79627311699051</v>
      </c>
      <c r="K51" s="42">
        <f t="shared" si="20"/>
        <v>2389.206029057867</v>
      </c>
      <c r="L51" s="42">
        <f t="shared" si="21"/>
        <v>2586.0023021748575</v>
      </c>
      <c r="M51" s="39">
        <f t="shared" si="22"/>
        <v>0.66481280165088008</v>
      </c>
      <c r="N51" s="39">
        <f t="shared" si="23"/>
        <v>7.4627799131329215</v>
      </c>
      <c r="O51" s="39">
        <f t="shared" si="24"/>
        <v>8.1275927147838019</v>
      </c>
    </row>
    <row r="52" spans="2:15">
      <c r="B52" s="37">
        <v>48</v>
      </c>
      <c r="C52" s="39">
        <f t="shared" si="13"/>
        <v>11.176398162627306</v>
      </c>
      <c r="D52" s="41">
        <f t="shared" si="14"/>
        <v>1.0112257584508036E-3</v>
      </c>
      <c r="E52" s="49">
        <f t="shared" si="15"/>
        <v>13.212214997555167</v>
      </c>
      <c r="F52" s="45">
        <f t="shared" si="16"/>
        <v>13.213226223313617</v>
      </c>
      <c r="G52" s="42">
        <f t="shared" si="17"/>
        <v>200.96475355346107</v>
      </c>
      <c r="H52" s="42">
        <f t="shared" si="18"/>
        <v>2239.1328383842097</v>
      </c>
      <c r="I52" s="42">
        <f t="shared" si="19"/>
        <v>2440.0975919376706</v>
      </c>
      <c r="J52" s="42">
        <f t="shared" si="7"/>
        <v>200.97605541516981</v>
      </c>
      <c r="K52" s="42">
        <f t="shared" si="20"/>
        <v>2386.7978138071221</v>
      </c>
      <c r="L52" s="42">
        <f t="shared" si="21"/>
        <v>2587.773869222292</v>
      </c>
      <c r="M52" s="39">
        <f t="shared" si="22"/>
        <v>0.67784641793561751</v>
      </c>
      <c r="N52" s="39">
        <f t="shared" si="23"/>
        <v>7.4320423874020474</v>
      </c>
      <c r="O52" s="39">
        <f t="shared" si="24"/>
        <v>8.1098888053376648</v>
      </c>
    </row>
    <row r="53" spans="2:15">
      <c r="B53" s="37">
        <v>49</v>
      </c>
      <c r="C53" s="39">
        <f t="shared" si="13"/>
        <v>11.751240281975409</v>
      </c>
      <c r="D53" s="41">
        <f t="shared" si="14"/>
        <v>1.011677649993867E-3</v>
      </c>
      <c r="E53" s="49">
        <f t="shared" si="15"/>
        <v>12.603455990194968</v>
      </c>
      <c r="F53" s="45">
        <f t="shared" si="16"/>
        <v>12.604467667844961</v>
      </c>
      <c r="G53" s="42">
        <f t="shared" si="17"/>
        <v>205.14413509709766</v>
      </c>
      <c r="H53" s="42">
        <f t="shared" si="18"/>
        <v>2236.2809412559591</v>
      </c>
      <c r="I53" s="42">
        <f t="shared" si="19"/>
        <v>2441.4250763530567</v>
      </c>
      <c r="J53" s="42">
        <f t="shared" si="7"/>
        <v>205.15602356425063</v>
      </c>
      <c r="K53" s="42">
        <f t="shared" si="20"/>
        <v>2384.3871809800426</v>
      </c>
      <c r="L53" s="42">
        <f t="shared" si="21"/>
        <v>2589.5432045442931</v>
      </c>
      <c r="M53" s="39">
        <f t="shared" si="22"/>
        <v>0.69084001359949532</v>
      </c>
      <c r="N53" s="39">
        <f t="shared" si="23"/>
        <v>7.401488143714233</v>
      </c>
      <c r="O53" s="39">
        <f t="shared" si="24"/>
        <v>8.0923281573137285</v>
      </c>
    </row>
    <row r="54" spans="2:15">
      <c r="B54" s="37">
        <v>50</v>
      </c>
      <c r="C54" s="39">
        <f t="shared" si="13"/>
        <v>12.35127043402335</v>
      </c>
      <c r="D54" s="41">
        <f t="shared" si="14"/>
        <v>1.0121367588622119E-3</v>
      </c>
      <c r="E54" s="49">
        <f t="shared" si="15"/>
        <v>12.026852009880894</v>
      </c>
      <c r="F54" s="45">
        <f t="shared" si="16"/>
        <v>12.027864146639756</v>
      </c>
      <c r="G54" s="42">
        <f t="shared" si="17"/>
        <v>209.32369922006549</v>
      </c>
      <c r="H54" s="42">
        <f t="shared" si="18"/>
        <v>2233.4271617777276</v>
      </c>
      <c r="I54" s="42">
        <f t="shared" si="19"/>
        <v>2442.7508609977931</v>
      </c>
      <c r="J54" s="42">
        <f t="shared" si="7"/>
        <v>209.3362003948904</v>
      </c>
      <c r="K54" s="42">
        <f t="shared" si="20"/>
        <v>2381.9740634217437</v>
      </c>
      <c r="L54" s="42">
        <f t="shared" si="21"/>
        <v>2591.3102638166342</v>
      </c>
      <c r="M54" s="39">
        <f t="shared" si="22"/>
        <v>0.70379390466047431</v>
      </c>
      <c r="N54" s="39">
        <f t="shared" si="23"/>
        <v>7.3711152766276831</v>
      </c>
      <c r="O54" s="39">
        <f t="shared" si="24"/>
        <v>8.0749091812881577</v>
      </c>
    </row>
    <row r="55" spans="2:15">
      <c r="B55" s="37">
        <v>51</v>
      </c>
      <c r="C55" s="39">
        <f t="shared" si="13"/>
        <v>12.977384176552548</v>
      </c>
      <c r="D55" s="41">
        <f t="shared" si="14"/>
        <v>1.0126030255316629E-3</v>
      </c>
      <c r="E55" s="49">
        <f t="shared" si="15"/>
        <v>11.48050681418615</v>
      </c>
      <c r="F55" s="45">
        <f t="shared" si="16"/>
        <v>11.481519417211681</v>
      </c>
      <c r="G55" s="42">
        <f t="shared" si="17"/>
        <v>213.50346767072884</v>
      </c>
      <c r="H55" s="42">
        <f t="shared" si="18"/>
        <v>2230.571445912894</v>
      </c>
      <c r="I55" s="42">
        <f t="shared" si="19"/>
        <v>2444.0749135836227</v>
      </c>
      <c r="J55" s="42">
        <f t="shared" si="7"/>
        <v>213.51660860920992</v>
      </c>
      <c r="K55" s="42">
        <f t="shared" si="20"/>
        <v>2379.5583933821167</v>
      </c>
      <c r="L55" s="42">
        <f t="shared" si="21"/>
        <v>2593.0750019913266</v>
      </c>
      <c r="M55" s="39">
        <f t="shared" si="22"/>
        <v>0.71670840373257705</v>
      </c>
      <c r="N55" s="39">
        <f t="shared" si="23"/>
        <v>7.3409219024162216</v>
      </c>
      <c r="O55" s="39">
        <f t="shared" si="24"/>
        <v>8.0576303061487984</v>
      </c>
    </row>
    <row r="56" spans="2:15">
      <c r="B56" s="37">
        <v>52</v>
      </c>
      <c r="C56" s="39">
        <f t="shared" si="13"/>
        <v>13.630500503536144</v>
      </c>
      <c r="D56" s="41">
        <f t="shared" si="14"/>
        <v>1.0130763928002677E-3</v>
      </c>
      <c r="E56" s="49">
        <f t="shared" si="15"/>
        <v>10.962646840039165</v>
      </c>
      <c r="F56" s="45">
        <f t="shared" si="16"/>
        <v>10.963659916431965</v>
      </c>
      <c r="G56" s="42">
        <f t="shared" si="17"/>
        <v>217.68346205713183</v>
      </c>
      <c r="H56" s="42">
        <f t="shared" si="18"/>
        <v>2227.7137392270911</v>
      </c>
      <c r="I56" s="42">
        <f t="shared" si="19"/>
        <v>2445.3972012842228</v>
      </c>
      <c r="J56" s="42">
        <f t="shared" si="7"/>
        <v>217.69727079541417</v>
      </c>
      <c r="K56" s="42">
        <f t="shared" si="20"/>
        <v>2377.1401025003338</v>
      </c>
      <c r="L56" s="42">
        <f t="shared" si="21"/>
        <v>2594.837373295748</v>
      </c>
      <c r="M56" s="39">
        <f t="shared" si="22"/>
        <v>0.72958382011158451</v>
      </c>
      <c r="N56" s="39">
        <f t="shared" si="23"/>
        <v>7.310906158668625</v>
      </c>
      <c r="O56" s="39">
        <f t="shared" si="24"/>
        <v>8.0404899787802098</v>
      </c>
    </row>
    <row r="57" spans="2:15">
      <c r="B57" s="37">
        <v>53</v>
      </c>
      <c r="C57" s="39">
        <f t="shared" si="13"/>
        <v>14.311562181846194</v>
      </c>
      <c r="D57" s="41">
        <f t="shared" si="14"/>
        <v>1.0135568057035361E-3</v>
      </c>
      <c r="E57" s="49">
        <f t="shared" si="15"/>
        <v>10.471612603284926</v>
      </c>
      <c r="F57" s="45">
        <f t="shared" si="16"/>
        <v>10.472626160090631</v>
      </c>
      <c r="G57" s="42">
        <f t="shared" si="17"/>
        <v>221.86370385940023</v>
      </c>
      <c r="H57" s="42">
        <f t="shared" si="18"/>
        <v>2224.8539868755825</v>
      </c>
      <c r="I57" s="42">
        <f t="shared" si="19"/>
        <v>2446.7176907349826</v>
      </c>
      <c r="J57" s="42">
        <f t="shared" si="7"/>
        <v>221.87820944064944</v>
      </c>
      <c r="K57" s="42">
        <f t="shared" si="20"/>
        <v>2374.7191217916989</v>
      </c>
      <c r="L57" s="42">
        <f t="shared" si="21"/>
        <v>2596.5973312323481</v>
      </c>
      <c r="M57" s="39">
        <f t="shared" si="22"/>
        <v>0.7424204598539792</v>
      </c>
      <c r="N57" s="39">
        <f t="shared" si="23"/>
        <v>7.2810662039036531</v>
      </c>
      <c r="O57" s="39">
        <f t="shared" si="24"/>
        <v>8.0234866637576321</v>
      </c>
    </row>
    <row r="58" spans="2:15">
      <c r="B58" s="37">
        <v>54</v>
      </c>
      <c r="C58" s="39">
        <f t="shared" si="13"/>
        <v>15.021536085779353</v>
      </c>
      <c r="D58" s="41">
        <f t="shared" si="14"/>
        <v>1.0140442114344778E-3</v>
      </c>
      <c r="E58" s="49">
        <f t="shared" si="15"/>
        <v>10.005850745597817</v>
      </c>
      <c r="F58" s="45">
        <f t="shared" si="16"/>
        <v>10.006864789809251</v>
      </c>
      <c r="G58" s="42">
        <f t="shared" si="17"/>
        <v>226.04421444056581</v>
      </c>
      <c r="H58" s="42">
        <f t="shared" si="18"/>
        <v>2221.9921335926056</v>
      </c>
      <c r="I58" s="42">
        <f t="shared" si="19"/>
        <v>2448.0363480331712</v>
      </c>
      <c r="J58" s="42">
        <f t="shared" si="7"/>
        <v>226.05944694228037</v>
      </c>
      <c r="K58" s="42">
        <f t="shared" si="20"/>
        <v>2372.2953816365248</v>
      </c>
      <c r="L58" s="42">
        <f t="shared" si="21"/>
        <v>2598.3548285788052</v>
      </c>
      <c r="M58" s="39">
        <f t="shared" si="22"/>
        <v>0.75521862584984878</v>
      </c>
      <c r="N58" s="39">
        <f t="shared" si="23"/>
        <v>7.2514002171994969</v>
      </c>
      <c r="O58" s="39">
        <f t="shared" si="24"/>
        <v>8.0066188430493455</v>
      </c>
    </row>
    <row r="59" spans="2:15">
      <c r="B59" s="37">
        <v>55</v>
      </c>
      <c r="C59" s="39">
        <f t="shared" si="13"/>
        <v>15.761413529259501</v>
      </c>
      <c r="D59" s="41">
        <f t="shared" si="14"/>
        <v>1.014538559268112E-3</v>
      </c>
      <c r="E59" s="49">
        <f t="shared" si="15"/>
        <v>9.5639066768037022</v>
      </c>
      <c r="F59" s="45">
        <f t="shared" si="16"/>
        <v>9.5649212153629701</v>
      </c>
      <c r="G59" s="42">
        <f t="shared" si="17"/>
        <v>230.22501505602926</v>
      </c>
      <c r="H59" s="42">
        <f t="shared" si="18"/>
        <v>2219.128123682453</v>
      </c>
      <c r="I59" s="42">
        <f t="shared" si="19"/>
        <v>2449.3531387384824</v>
      </c>
      <c r="J59" s="42">
        <f t="shared" si="7"/>
        <v>230.24100561780344</v>
      </c>
      <c r="K59" s="42">
        <f t="shared" si="20"/>
        <v>2369.8688117708025</v>
      </c>
      <c r="L59" s="42">
        <f t="shared" si="21"/>
        <v>2600.1098173886057</v>
      </c>
      <c r="M59" s="39">
        <f t="shared" si="22"/>
        <v>0.76797861789053901</v>
      </c>
      <c r="N59" s="39">
        <f t="shared" si="23"/>
        <v>7.2219063978365687</v>
      </c>
      <c r="O59" s="39">
        <f t="shared" si="24"/>
        <v>7.9898850157271077</v>
      </c>
    </row>
    <row r="60" spans="2:15">
      <c r="B60" s="37">
        <v>56</v>
      </c>
      <c r="C60" s="39">
        <f t="shared" si="13"/>
        <v>16.532210595575176</v>
      </c>
      <c r="D60" s="41">
        <f t="shared" si="14"/>
        <v>1.0150398004901721E-3</v>
      </c>
      <c r="E60" s="49">
        <f t="shared" si="15"/>
        <v>9.1444177650883418</v>
      </c>
      <c r="F60" s="45">
        <f t="shared" si="16"/>
        <v>9.1454328048888325</v>
      </c>
      <c r="G60" s="42">
        <f t="shared" si="17"/>
        <v>234.40612686180108</v>
      </c>
      <c r="H60" s="42">
        <f t="shared" si="18"/>
        <v>2216.2619010120557</v>
      </c>
      <c r="I60" s="42">
        <f t="shared" si="19"/>
        <v>2450.6680278738568</v>
      </c>
      <c r="J60" s="42">
        <f t="shared" si="7"/>
        <v>234.4229077135457</v>
      </c>
      <c r="K60" s="42">
        <f t="shared" si="20"/>
        <v>2367.4393412784157</v>
      </c>
      <c r="L60" s="42">
        <f t="shared" si="21"/>
        <v>2601.8622489919612</v>
      </c>
      <c r="M60" s="39">
        <f t="shared" si="22"/>
        <v>0.78070073273153984</v>
      </c>
      <c r="N60" s="39">
        <f t="shared" si="23"/>
        <v>7.1925829649526571</v>
      </c>
      <c r="O60" s="39">
        <f t="shared" si="24"/>
        <v>7.973283697684197</v>
      </c>
    </row>
    <row r="61" spans="2:15">
      <c r="B61" s="37">
        <v>57</v>
      </c>
      <c r="C61" s="39">
        <f t="shared" si="13"/>
        <v>17.334968464515949</v>
      </c>
      <c r="D61" s="41">
        <f t="shared" si="14"/>
        <v>1.0155478883297252E-3</v>
      </c>
      <c r="E61" s="49">
        <f t="shared" si="15"/>
        <v>8.7461070315874814</v>
      </c>
      <c r="F61" s="45">
        <f t="shared" si="16"/>
        <v>8.7471225794758105</v>
      </c>
      <c r="G61" s="42">
        <f t="shared" si="17"/>
        <v>238.58757092170185</v>
      </c>
      <c r="H61" s="42">
        <f t="shared" si="18"/>
        <v>2213.3934090048178</v>
      </c>
      <c r="I61" s="42">
        <f t="shared" si="19"/>
        <v>2451.9809799265195</v>
      </c>
      <c r="J61" s="42">
        <f t="shared" si="7"/>
        <v>238.60517541232028</v>
      </c>
      <c r="K61" s="42">
        <f t="shared" si="20"/>
        <v>2365.0068985846674</v>
      </c>
      <c r="L61" s="42">
        <f t="shared" si="21"/>
        <v>2603.6120739969879</v>
      </c>
      <c r="M61" s="39">
        <f t="shared" si="22"/>
        <v>0.79338526415129129</v>
      </c>
      <c r="N61" s="39">
        <f t="shared" si="23"/>
        <v>7.1634281572093741</v>
      </c>
      <c r="O61" s="39">
        <f t="shared" si="24"/>
        <v>7.9568134213606658</v>
      </c>
    </row>
    <row r="62" spans="2:15">
      <c r="B62" s="37">
        <v>58</v>
      </c>
      <c r="C62" s="39">
        <f t="shared" si="13"/>
        <v>18.170753736771616</v>
      </c>
      <c r="D62" s="41">
        <f t="shared" si="14"/>
        <v>1.0160627778954801E-3</v>
      </c>
      <c r="E62" s="49">
        <f t="shared" si="15"/>
        <v>8.3677773095181234</v>
      </c>
      <c r="F62" s="45">
        <f t="shared" si="16"/>
        <v>8.3687933722960182</v>
      </c>
      <c r="G62" s="42">
        <f t="shared" si="17"/>
        <v>242.76936821363341</v>
      </c>
      <c r="H62" s="42">
        <f t="shared" si="18"/>
        <v>2210.5225906355458</v>
      </c>
      <c r="I62" s="42">
        <f t="shared" si="19"/>
        <v>2453.2919588491791</v>
      </c>
      <c r="J62" s="42">
        <f t="shared" si="7"/>
        <v>242.78783084015166</v>
      </c>
      <c r="K62" s="42">
        <f t="shared" si="20"/>
        <v>2362.5714114509447</v>
      </c>
      <c r="L62" s="42">
        <f t="shared" si="21"/>
        <v>2605.3592422910965</v>
      </c>
      <c r="M62" s="39">
        <f t="shared" si="22"/>
        <v>0.80603250300626583</v>
      </c>
      <c r="N62" s="39">
        <f t="shared" si="23"/>
        <v>7.1344402324691769</v>
      </c>
      <c r="O62" s="39">
        <f t="shared" si="24"/>
        <v>7.940472735475443</v>
      </c>
    </row>
    <row r="63" spans="2:15">
      <c r="B63" s="37">
        <v>59</v>
      </c>
      <c r="C63" s="39">
        <f t="shared" si="13"/>
        <v>19.040658755463554</v>
      </c>
      <c r="D63" s="41">
        <f t="shared" si="14"/>
        <v>1.0165844261155277E-3</v>
      </c>
      <c r="E63" s="49">
        <f t="shared" si="15"/>
        <v>8.0083058313455506</v>
      </c>
      <c r="F63" s="45">
        <f t="shared" si="16"/>
        <v>8.0093224157716669</v>
      </c>
      <c r="G63" s="42">
        <f t="shared" si="17"/>
        <v>246.95153963506746</v>
      </c>
      <c r="H63" s="42">
        <f t="shared" si="18"/>
        <v>2207.649388426275</v>
      </c>
      <c r="I63" s="42">
        <f t="shared" si="19"/>
        <v>2454.6009280613425</v>
      </c>
      <c r="J63" s="42">
        <f t="shared" si="7"/>
        <v>246.97089607222125</v>
      </c>
      <c r="K63" s="42">
        <f t="shared" si="20"/>
        <v>2360.132806970314</v>
      </c>
      <c r="L63" s="42">
        <f t="shared" si="21"/>
        <v>2607.1037030425355</v>
      </c>
      <c r="M63" s="39">
        <f t="shared" si="22"/>
        <v>0.81864273728287951</v>
      </c>
      <c r="N63" s="39">
        <f t="shared" si="23"/>
        <v>7.1056174674820873</v>
      </c>
      <c r="O63" s="39">
        <f t="shared" si="24"/>
        <v>7.9242602047649671</v>
      </c>
    </row>
    <row r="64" spans="2:15">
      <c r="B64" s="37">
        <v>60</v>
      </c>
      <c r="C64" s="39">
        <f t="shared" si="13"/>
        <v>19.945801924678747</v>
      </c>
      <c r="D64" s="41">
        <f t="shared" si="14"/>
        <v>1.0171127916803249E-3</v>
      </c>
      <c r="E64" s="49">
        <f t="shared" si="15"/>
        <v>7.6666392105236945</v>
      </c>
      <c r="F64" s="45">
        <f t="shared" si="16"/>
        <v>7.6676563233153745</v>
      </c>
      <c r="G64" s="42">
        <f t="shared" si="17"/>
        <v>251.13410600784266</v>
      </c>
      <c r="H64" s="42">
        <f t="shared" si="18"/>
        <v>2204.7737444428076</v>
      </c>
      <c r="I64" s="42">
        <f t="shared" si="19"/>
        <v>2455.9078504506501</v>
      </c>
      <c r="J64" s="42">
        <f t="shared" si="7"/>
        <v>251.15439313812058</v>
      </c>
      <c r="K64" s="42">
        <f t="shared" si="20"/>
        <v>2357.6910115638884</v>
      </c>
      <c r="L64" s="42">
        <f t="shared" si="21"/>
        <v>2608.8454047020091</v>
      </c>
      <c r="M64" s="39">
        <f t="shared" si="22"/>
        <v>0.83121625214654493</v>
      </c>
      <c r="N64" s="39">
        <f t="shared" si="23"/>
        <v>7.0769581575813518</v>
      </c>
      <c r="O64" s="39">
        <f t="shared" si="24"/>
        <v>7.9081744097278968</v>
      </c>
    </row>
    <row r="65" spans="2:15">
      <c r="B65" s="37">
        <v>61</v>
      </c>
      <c r="C65" s="39">
        <f t="shared" si="13"/>
        <v>20.887328024880762</v>
      </c>
      <c r="D65" s="41">
        <f t="shared" si="14"/>
        <v>1.017647834988709E-3</v>
      </c>
      <c r="E65" s="49">
        <f t="shared" si="15"/>
        <v>7.3417887871203078</v>
      </c>
      <c r="F65" s="45">
        <f t="shared" si="16"/>
        <v>7.3428064349552962</v>
      </c>
      <c r="G65" s="42">
        <f t="shared" si="17"/>
        <v>255.31708808238065</v>
      </c>
      <c r="H65" s="42">
        <f t="shared" si="18"/>
        <v>2201.8956002918558</v>
      </c>
      <c r="I65" s="42">
        <f t="shared" si="19"/>
        <v>2457.2126883742362</v>
      </c>
      <c r="J65" s="42">
        <f t="shared" si="7"/>
        <v>255.33834402652465</v>
      </c>
      <c r="K65" s="42">
        <f t="shared" si="20"/>
        <v>2355.2459509778287</v>
      </c>
      <c r="L65" s="42">
        <f t="shared" si="21"/>
        <v>2610.5842950043534</v>
      </c>
      <c r="M65" s="39">
        <f t="shared" si="22"/>
        <v>0.84375332998824559</v>
      </c>
      <c r="N65" s="39">
        <f t="shared" si="23"/>
        <v>7.0484606163875085</v>
      </c>
      <c r="O65" s="39">
        <f t="shared" si="24"/>
        <v>7.8922139463757537</v>
      </c>
    </row>
    <row r="66" spans="2:15">
      <c r="B66" s="37">
        <v>62</v>
      </c>
      <c r="C66" s="39">
        <f t="shared" si="13"/>
        <v>21.866408525076718</v>
      </c>
      <c r="D66" s="41">
        <f t="shared" si="14"/>
        <v>1.0181895180967613E-3</v>
      </c>
      <c r="E66" s="49">
        <f t="shared" si="15"/>
        <v>7.0328263091696464</v>
      </c>
      <c r="F66" s="45">
        <f t="shared" si="16"/>
        <v>7.0338444986877429</v>
      </c>
      <c r="G66" s="42">
        <f t="shared" si="17"/>
        <v>259.50050654140972</v>
      </c>
      <c r="H66" s="42">
        <f t="shared" si="18"/>
        <v>2199.0148971186168</v>
      </c>
      <c r="I66" s="42">
        <f t="shared" si="19"/>
        <v>2458.5154036600265</v>
      </c>
      <c r="J66" s="42">
        <f t="shared" si="7"/>
        <v>259.52277068936928</v>
      </c>
      <c r="K66" s="42">
        <f t="shared" si="20"/>
        <v>2352.7975502808272</v>
      </c>
      <c r="L66" s="42">
        <f t="shared" si="21"/>
        <v>2612.3203209701965</v>
      </c>
      <c r="M66" s="39">
        <f t="shared" si="22"/>
        <v>0.85625425046894976</v>
      </c>
      <c r="N66" s="39">
        <f t="shared" si="23"/>
        <v>7.0201231755200766</v>
      </c>
      <c r="O66" s="39">
        <f t="shared" si="24"/>
        <v>7.876377425989026</v>
      </c>
    </row>
    <row r="67" spans="2:15">
      <c r="B67" s="37">
        <v>63</v>
      </c>
      <c r="C67" s="39">
        <f t="shared" si="13"/>
        <v>22.884241891619752</v>
      </c>
      <c r="D67" s="41">
        <f t="shared" si="14"/>
        <v>1.0187378046693533E-3</v>
      </c>
      <c r="E67" s="49">
        <f t="shared" si="15"/>
        <v>6.7388799239075157</v>
      </c>
      <c r="F67" s="45">
        <f t="shared" si="16"/>
        <v>6.7398986617121848</v>
      </c>
      <c r="G67" s="42">
        <f t="shared" si="17"/>
        <v>263.6843820032621</v>
      </c>
      <c r="H67" s="42">
        <f t="shared" si="18"/>
        <v>2196.1315756046911</v>
      </c>
      <c r="I67" s="42">
        <f t="shared" si="19"/>
        <v>2459.8159576079534</v>
      </c>
      <c r="J67" s="42">
        <f t="shared" si="7"/>
        <v>263.70769504560826</v>
      </c>
      <c r="K67" s="42">
        <f t="shared" si="20"/>
        <v>2350.345733861971</v>
      </c>
      <c r="L67" s="42">
        <f t="shared" si="21"/>
        <v>2614.053428907579</v>
      </c>
      <c r="M67" s="39">
        <f t="shared" si="22"/>
        <v>0.86871929056209707</v>
      </c>
      <c r="N67" s="39">
        <f t="shared" si="23"/>
        <v>6.9919441843164947</v>
      </c>
      <c r="O67" s="39">
        <f t="shared" si="24"/>
        <v>7.8606634748785922</v>
      </c>
    </row>
    <row r="68" spans="2:15">
      <c r="B68" s="37">
        <v>64</v>
      </c>
      <c r="C68" s="39">
        <f t="shared" si="13"/>
        <v>23.942053893532048</v>
      </c>
      <c r="D68" s="41">
        <f t="shared" si="14"/>
        <v>1.0192926599342116E-3</v>
      </c>
      <c r="E68" s="49">
        <f t="shared" si="15"/>
        <v>6.4591304551537085</v>
      </c>
      <c r="F68" s="45">
        <f t="shared" si="16"/>
        <v>6.4601497478136425</v>
      </c>
      <c r="G68" s="42">
        <f t="shared" si="17"/>
        <v>267.86873502483206</v>
      </c>
      <c r="H68" s="42">
        <f t="shared" si="18"/>
        <v>2193.245575966223</v>
      </c>
      <c r="I68" s="42">
        <f t="shared" si="19"/>
        <v>2461.1143109910549</v>
      </c>
      <c r="J68" s="42">
        <f t="shared" ref="J68:J133" si="25">hL_T(B68)</f>
        <v>267.89313898462888</v>
      </c>
      <c r="K68" s="42">
        <f t="shared" si="20"/>
        <v>2347.8904254288677</v>
      </c>
      <c r="L68" s="42">
        <f t="shared" si="21"/>
        <v>2615.7835644134966</v>
      </c>
      <c r="M68" s="39">
        <f t="shared" si="22"/>
        <v>0.88114872459444271</v>
      </c>
      <c r="N68" s="39">
        <f t="shared" si="23"/>
        <v>6.963922009557737</v>
      </c>
      <c r="O68" s="39">
        <f t="shared" si="24"/>
        <v>7.8450707341521797</v>
      </c>
    </row>
    <row r="69" spans="2:15">
      <c r="B69" s="37">
        <v>65</v>
      </c>
      <c r="C69" s="39">
        <f t="shared" si="13"/>
        <v>25.04109790423615</v>
      </c>
      <c r="D69" s="41">
        <f t="shared" si="14"/>
        <v>1.019854050638355E-3</v>
      </c>
      <c r="E69" s="49">
        <f t="shared" si="15"/>
        <v>6.1928079450360656</v>
      </c>
      <c r="F69" s="45">
        <f t="shared" si="16"/>
        <v>6.1938277990867041</v>
      </c>
      <c r="G69" s="42">
        <f t="shared" si="17"/>
        <v>272.0535861042485</v>
      </c>
      <c r="H69" s="42">
        <f t="shared" si="18"/>
        <v>2190.3568379521662</v>
      </c>
      <c r="I69" s="42">
        <f t="shared" si="19"/>
        <v>2462.4104240564147</v>
      </c>
      <c r="J69" s="42">
        <f t="shared" si="25"/>
        <v>272.07912436937858</v>
      </c>
      <c r="K69" s="42">
        <f t="shared" si="20"/>
        <v>2345.4315480059458</v>
      </c>
      <c r="L69" s="42">
        <f t="shared" si="21"/>
        <v>2617.5106723753242</v>
      </c>
      <c r="M69" s="39">
        <f t="shared" si="22"/>
        <v>0.89354282428546161</v>
      </c>
      <c r="N69" s="39">
        <f t="shared" si="23"/>
        <v>6.9360550352001074</v>
      </c>
      <c r="O69" s="39">
        <f t="shared" si="24"/>
        <v>7.8295978594855686</v>
      </c>
    </row>
    <row r="70" spans="2:15">
      <c r="B70" s="37">
        <v>66</v>
      </c>
      <c r="C70" s="39">
        <f t="shared" si="13"/>
        <v>26.182655199585803</v>
      </c>
      <c r="D70" s="41">
        <f t="shared" si="14"/>
        <v>1.0204219450067674E-3</v>
      </c>
      <c r="E70" s="49">
        <f t="shared" si="15"/>
        <v>5.9391884400136865</v>
      </c>
      <c r="F70" s="45">
        <f t="shared" si="16"/>
        <v>5.940208861958693</v>
      </c>
      <c r="G70" s="42">
        <f t="shared" si="17"/>
        <v>276.23895568331483</v>
      </c>
      <c r="H70" s="42">
        <f t="shared" si="18"/>
        <v>2187.4653008426308</v>
      </c>
      <c r="I70" s="42">
        <f t="shared" si="19"/>
        <v>2463.7042565259458</v>
      </c>
      <c r="J70" s="42">
        <f t="shared" si="25"/>
        <v>276.26567303925799</v>
      </c>
      <c r="K70" s="42">
        <f t="shared" si="20"/>
        <v>2342.9690239328766</v>
      </c>
      <c r="L70" s="42">
        <f t="shared" si="21"/>
        <v>2619.2346969721343</v>
      </c>
      <c r="M70" s="39">
        <f t="shared" si="22"/>
        <v>0.90590185878548657</v>
      </c>
      <c r="N70" s="39">
        <f t="shared" si="23"/>
        <v>6.9083416621129903</v>
      </c>
      <c r="O70" s="39">
        <f t="shared" si="24"/>
        <v>7.8142435208984766</v>
      </c>
    </row>
    <row r="71" spans="2:15">
      <c r="B71" s="37">
        <v>67</v>
      </c>
      <c r="C71" s="39">
        <f t="shared" si="13"/>
        <v>27.368035252091836</v>
      </c>
      <c r="D71" s="41">
        <f t="shared" si="14"/>
        <v>1.0209963127031723E-3</v>
      </c>
      <c r="E71" s="49">
        <f t="shared" si="15"/>
        <v>5.6975910027696299</v>
      </c>
      <c r="F71" s="45">
        <f t="shared" si="16"/>
        <v>5.698611999082333</v>
      </c>
      <c r="G71" s="42">
        <f t="shared" si="17"/>
        <v>280.42486414976821</v>
      </c>
      <c r="H71" s="42">
        <f t="shared" si="18"/>
        <v>2184.5709034472102</v>
      </c>
      <c r="I71" s="42">
        <f t="shared" si="19"/>
        <v>2464.9957675969786</v>
      </c>
      <c r="J71" s="42">
        <f t="shared" si="25"/>
        <v>280.45280681284657</v>
      </c>
      <c r="K71" s="42">
        <f t="shared" si="20"/>
        <v>2340.5027748630109</v>
      </c>
      <c r="L71" s="42">
        <f t="shared" si="21"/>
        <v>2620.9555816758575</v>
      </c>
      <c r="M71" s="39">
        <f t="shared" si="22"/>
        <v>0.91822609471274441</v>
      </c>
      <c r="N71" s="39">
        <f t="shared" si="23"/>
        <v>6.8807803078220759</v>
      </c>
      <c r="O71" s="39">
        <f t="shared" si="24"/>
        <v>7.79900640253482</v>
      </c>
    </row>
    <row r="72" spans="2:15">
      <c r="B72" s="37">
        <v>68</v>
      </c>
      <c r="C72" s="39">
        <f t="shared" si="13"/>
        <v>28.598576021239818</v>
      </c>
      <c r="D72" s="41">
        <f t="shared" si="14"/>
        <v>1.0215771247928007E-3</v>
      </c>
      <c r="E72" s="49">
        <f t="shared" si="15"/>
        <v>5.4673749330195784</v>
      </c>
      <c r="F72" s="45">
        <f t="shared" si="16"/>
        <v>5.4683965101443714</v>
      </c>
      <c r="G72" s="42">
        <f t="shared" si="17"/>
        <v>284.61133183940973</v>
      </c>
      <c r="H72" s="42">
        <f t="shared" si="18"/>
        <v>2181.6735841032382</v>
      </c>
      <c r="I72" s="42">
        <f t="shared" si="19"/>
        <v>2466.2849159426478</v>
      </c>
      <c r="J72" s="42">
        <f t="shared" si="25"/>
        <v>284.64054749047523</v>
      </c>
      <c r="K72" s="42">
        <f t="shared" si="20"/>
        <v>2338.0327217618187</v>
      </c>
      <c r="L72" s="42">
        <f t="shared" si="21"/>
        <v>2622.6732692522937</v>
      </c>
      <c r="M72" s="39">
        <f t="shared" si="22"/>
        <v>0.93051579618949665</v>
      </c>
      <c r="N72" s="39">
        <f t="shared" si="23"/>
        <v>6.8533694062577641</v>
      </c>
      <c r="O72" s="39">
        <f t="shared" si="24"/>
        <v>7.7838852024472605</v>
      </c>
    </row>
    <row r="73" spans="2:15">
      <c r="B73" s="37">
        <v>69</v>
      </c>
      <c r="C73" s="39">
        <f t="shared" si="13"/>
        <v>29.875644239804224</v>
      </c>
      <c r="D73" s="41">
        <f t="shared" si="14"/>
        <v>1.0221643537070264E-3</v>
      </c>
      <c r="E73" s="49">
        <f t="shared" si="15"/>
        <v>5.2479371816329667</v>
      </c>
      <c r="F73" s="45">
        <f t="shared" si="16"/>
        <v>5.2489593459866741</v>
      </c>
      <c r="G73" s="42">
        <f t="shared" si="17"/>
        <v>288.79837903812205</v>
      </c>
      <c r="H73" s="42">
        <f t="shared" si="18"/>
        <v>2178.7732806739618</v>
      </c>
      <c r="I73" s="42">
        <f t="shared" si="19"/>
        <v>2467.5716597120841</v>
      </c>
      <c r="J73" s="42">
        <f t="shared" si="25"/>
        <v>288.82891685670864</v>
      </c>
      <c r="K73" s="42">
        <f t="shared" si="20"/>
        <v>2335.5587849052695</v>
      </c>
      <c r="L73" s="42">
        <f t="shared" si="21"/>
        <v>2624.387701761978</v>
      </c>
      <c r="M73" s="39">
        <f t="shared" si="22"/>
        <v>0.94277122487729648</v>
      </c>
      <c r="N73" s="39">
        <f t="shared" si="23"/>
        <v>6.8261074075086015</v>
      </c>
      <c r="O73" s="39">
        <f t="shared" si="24"/>
        <v>7.7688786323858983</v>
      </c>
    </row>
    <row r="74" spans="2:15">
      <c r="B74" s="37">
        <v>70</v>
      </c>
      <c r="C74" s="39">
        <f t="shared" ref="C74:C139" si="26">psat_t(B74)*100</f>
        <v>31.200635696061855</v>
      </c>
      <c r="D74" s="41">
        <f t="shared" ref="D74:D139" si="27">vL_T(B74)</f>
        <v>1.0227579732097764E-3</v>
      </c>
      <c r="E74" s="49">
        <f t="shared" ref="E74:E139" si="28">+F74-D74</f>
        <v>5.038709943701579</v>
      </c>
      <c r="F74" s="45">
        <f t="shared" ref="F74:F139" si="29">vV_T(B74)</f>
        <v>5.0397327016747884</v>
      </c>
      <c r="G74" s="42">
        <f t="shared" ref="G74:G139" si="30">uL_T(B74)</f>
        <v>292.98602598383309</v>
      </c>
      <c r="H74" s="42">
        <f t="shared" ref="H74:H139" si="31">+I74-G74</f>
        <v>2175.8699305465816</v>
      </c>
      <c r="I74" s="42">
        <f t="shared" ref="I74:I139" si="32">uV_T(B74)</f>
        <v>2468.8559565304149</v>
      </c>
      <c r="J74" s="42">
        <f t="shared" si="25"/>
        <v>293.01793668276036</v>
      </c>
      <c r="K74" s="42">
        <f t="shared" ref="K74:K139" si="33">L74-J74</f>
        <v>2333.0808838781386</v>
      </c>
      <c r="L74" s="42">
        <f t="shared" ref="L74:L139" si="34">hV_T(B74)</f>
        <v>2626.0988205608987</v>
      </c>
      <c r="M74" s="39">
        <f t="shared" ref="M74:M139" si="35">sL_T(B74)</f>
        <v>0.954992640011602</v>
      </c>
      <c r="N74" s="39">
        <f t="shared" ref="N74:N139" si="36">O74-M74</f>
        <v>6.7989927775794232</v>
      </c>
      <c r="O74" s="39">
        <f t="shared" ref="O74:O139" si="37">sV_T(B74)</f>
        <v>7.753985417591025</v>
      </c>
    </row>
    <row r="75" spans="2:15">
      <c r="B75" s="37">
        <v>71</v>
      </c>
      <c r="C75" s="39">
        <f t="shared" si="26"/>
        <v>32.574975511817428</v>
      </c>
      <c r="D75" s="41">
        <f t="shared" si="27"/>
        <v>1.0233579583656166E-3</v>
      </c>
      <c r="E75" s="49">
        <f t="shared" si="28"/>
        <v>4.83915841732279</v>
      </c>
      <c r="F75" s="45">
        <f t="shared" si="29"/>
        <v>4.840181775281156</v>
      </c>
      <c r="G75" s="42">
        <f t="shared" si="30"/>
        <v>297.17429286843753</v>
      </c>
      <c r="H75" s="42">
        <f t="shared" si="31"/>
        <v>2172.9634706301172</v>
      </c>
      <c r="I75" s="42">
        <f t="shared" si="32"/>
        <v>2470.1377634985547</v>
      </c>
      <c r="J75" s="42">
        <f t="shared" si="25"/>
        <v>297.2076287288719</v>
      </c>
      <c r="K75" s="42">
        <f t="shared" si="33"/>
        <v>2330.5989375722102</v>
      </c>
      <c r="L75" s="42">
        <f t="shared" si="34"/>
        <v>2627.8065663010821</v>
      </c>
      <c r="M75" s="39">
        <f t="shared" si="35"/>
        <v>0.96718029843575037</v>
      </c>
      <c r="N75" s="39">
        <f t="shared" si="36"/>
        <v>6.7720239981540278</v>
      </c>
      <c r="O75" s="39">
        <f t="shared" si="37"/>
        <v>7.7392042965897785</v>
      </c>
    </row>
    <row r="76" spans="2:15">
      <c r="B76" s="37">
        <v>72</v>
      </c>
      <c r="C76" s="39">
        <f t="shared" si="26"/>
        <v>34.000118416150535</v>
      </c>
      <c r="D76" s="41">
        <f t="shared" si="27"/>
        <v>1.0239642855094135E-3</v>
      </c>
      <c r="E76" s="49">
        <f t="shared" si="28"/>
        <v>4.6487787159051956</v>
      </c>
      <c r="F76" s="45">
        <f t="shared" si="29"/>
        <v>4.6498026801907049</v>
      </c>
      <c r="G76" s="42">
        <f t="shared" si="30"/>
        <v>301.36319983970986</v>
      </c>
      <c r="H76" s="42">
        <f t="shared" si="31"/>
        <v>2170.0538373531294</v>
      </c>
      <c r="I76" s="42">
        <f t="shared" si="32"/>
        <v>2471.4170371928394</v>
      </c>
      <c r="J76" s="42">
        <f t="shared" si="25"/>
        <v>301.39801474667144</v>
      </c>
      <c r="K76" s="42">
        <f t="shared" si="33"/>
        <v>2328.112864184387</v>
      </c>
      <c r="L76" s="42">
        <f t="shared" si="34"/>
        <v>2629.5108789310584</v>
      </c>
      <c r="M76" s="39">
        <f t="shared" si="35"/>
        <v>0.97933445463442526</v>
      </c>
      <c r="N76" s="39">
        <f t="shared" si="36"/>
        <v>6.7451995663623263</v>
      </c>
      <c r="O76" s="39">
        <f t="shared" si="37"/>
        <v>7.7245340209967512</v>
      </c>
    </row>
    <row r="77" spans="2:15">
      <c r="B77" s="37">
        <v>73</v>
      </c>
      <c r="C77" s="39">
        <f t="shared" si="26"/>
        <v>35.477549014805106</v>
      </c>
      <c r="D77" s="41">
        <f t="shared" si="27"/>
        <v>1.0245769322175025E-3</v>
      </c>
      <c r="E77" s="49">
        <f t="shared" si="28"/>
        <v>4.4670959227557576</v>
      </c>
      <c r="F77" s="45">
        <f t="shared" si="29"/>
        <v>4.4681204996879753</v>
      </c>
      <c r="G77" s="42">
        <f t="shared" si="30"/>
        <v>305.55276700322219</v>
      </c>
      <c r="H77" s="42">
        <f t="shared" si="31"/>
        <v>2167.1409666612785</v>
      </c>
      <c r="I77" s="42">
        <f t="shared" si="32"/>
        <v>2472.6937336645005</v>
      </c>
      <c r="J77" s="42">
        <f t="shared" si="25"/>
        <v>305.58911648155402</v>
      </c>
      <c r="K77" s="42">
        <f t="shared" si="33"/>
        <v>2325.6225812146827</v>
      </c>
      <c r="L77" s="42">
        <f t="shared" si="34"/>
        <v>2631.2116976962366</v>
      </c>
      <c r="M77" s="39">
        <f t="shared" si="35"/>
        <v>0.9914553607666583</v>
      </c>
      <c r="N77" s="39">
        <f t="shared" si="36"/>
        <v>6.7185179945517319</v>
      </c>
      <c r="O77" s="39">
        <f t="shared" si="37"/>
        <v>7.7099733553183905</v>
      </c>
    </row>
    <row r="78" spans="2:15">
      <c r="B78" s="37">
        <v>74</v>
      </c>
      <c r="C78" s="39">
        <f t="shared" si="26"/>
        <v>37.00878205513839</v>
      </c>
      <c r="D78" s="41">
        <f t="shared" si="27"/>
        <v>1.0251958772802738E-3</v>
      </c>
      <c r="E78" s="49">
        <f t="shared" si="28"/>
        <v>4.2936622775830795</v>
      </c>
      <c r="F78" s="45">
        <f t="shared" si="29"/>
        <v>4.2946874734603595</v>
      </c>
      <c r="G78" s="42">
        <f t="shared" si="30"/>
        <v>309.7430144243001</v>
      </c>
      <c r="H78" s="42">
        <f t="shared" si="31"/>
        <v>2164.2247940147008</v>
      </c>
      <c r="I78" s="42">
        <f t="shared" si="32"/>
        <v>2473.9678084390011</v>
      </c>
      <c r="J78" s="42">
        <f t="shared" si="25"/>
        <v>309.7809556750862</v>
      </c>
      <c r="K78" s="42">
        <f t="shared" si="33"/>
        <v>2323.1280054641425</v>
      </c>
      <c r="L78" s="42">
        <f t="shared" si="34"/>
        <v>2632.9089611392287</v>
      </c>
      <c r="M78" s="39">
        <f t="shared" si="35"/>
        <v>1.0035432666984616</v>
      </c>
      <c r="N78" s="39">
        <f t="shared" si="36"/>
        <v>6.6919778100627756</v>
      </c>
      <c r="O78" s="39">
        <f t="shared" si="37"/>
        <v>7.6955210767612368</v>
      </c>
    </row>
    <row r="79" spans="2:15">
      <c r="B79" s="37">
        <v>75</v>
      </c>
      <c r="C79" s="39">
        <f t="shared" si="26"/>
        <v>38.595362686556768</v>
      </c>
      <c r="D79" s="41">
        <f t="shared" si="27"/>
        <v>1.0258211006761019E-3</v>
      </c>
      <c r="E79" s="49">
        <f t="shared" si="28"/>
        <v>4.1280554853527134</v>
      </c>
      <c r="F79" s="45">
        <f t="shared" si="29"/>
        <v>4.1290813064533891</v>
      </c>
      <c r="G79" s="42">
        <f t="shared" si="30"/>
        <v>313.93396213001523</v>
      </c>
      <c r="H79" s="42">
        <f t="shared" si="31"/>
        <v>2161.3052543852709</v>
      </c>
      <c r="I79" s="42">
        <f t="shared" si="32"/>
        <v>2475.239216515286</v>
      </c>
      <c r="J79" s="42">
        <f t="shared" si="25"/>
        <v>313.97355406744731</v>
      </c>
      <c r="K79" s="42">
        <f t="shared" si="33"/>
        <v>2320.6290530326887</v>
      </c>
      <c r="L79" s="42">
        <f t="shared" si="34"/>
        <v>2634.6026071001361</v>
      </c>
      <c r="M79" s="39">
        <f t="shared" si="35"/>
        <v>1.0155984200351069</v>
      </c>
      <c r="N79" s="39">
        <f t="shared" si="36"/>
        <v>6.6655775550088512</v>
      </c>
      <c r="O79" s="39">
        <f t="shared" si="37"/>
        <v>7.6811759750439581</v>
      </c>
    </row>
    <row r="80" spans="2:15">
      <c r="B80" s="37">
        <v>76</v>
      </c>
      <c r="C80" s="39">
        <f t="shared" si="26"/>
        <v>40.238866716365266</v>
      </c>
      <c r="D80" s="41">
        <f t="shared" si="27"/>
        <v>1.0264525835465552E-3</v>
      </c>
      <c r="E80" s="49">
        <f t="shared" si="28"/>
        <v>3.9698771386677443</v>
      </c>
      <c r="F80" s="45">
        <f t="shared" si="29"/>
        <v>3.9709035912512909</v>
      </c>
      <c r="G80" s="42">
        <f t="shared" si="30"/>
        <v>318.12563011124411</v>
      </c>
      <c r="H80" s="42">
        <f t="shared" si="31"/>
        <v>2158.3822822537168</v>
      </c>
      <c r="I80" s="42">
        <f t="shared" si="32"/>
        <v>2476.5079123649607</v>
      </c>
      <c r="J80" s="42">
        <f t="shared" si="25"/>
        <v>318.16693339994413</v>
      </c>
      <c r="K80" s="42">
        <f t="shared" si="33"/>
        <v>2318.1256393169133</v>
      </c>
      <c r="L80" s="42">
        <f t="shared" si="34"/>
        <v>2636.2925727168576</v>
      </c>
      <c r="M80" s="39">
        <f t="shared" si="35"/>
        <v>1.0276210661531313</v>
      </c>
      <c r="N80" s="39">
        <f t="shared" si="36"/>
        <v>6.6393157860600773</v>
      </c>
      <c r="O80" s="39">
        <f t="shared" si="37"/>
        <v>7.6669368522132082</v>
      </c>
    </row>
    <row r="81" spans="2:15">
      <c r="B81" s="37">
        <v>77</v>
      </c>
      <c r="C81" s="39">
        <f t="shared" si="26"/>
        <v>41.940900860961861</v>
      </c>
      <c r="D81" s="41">
        <f t="shared" si="27"/>
        <v>1.0270903081728146E-3</v>
      </c>
      <c r="E81" s="49">
        <f t="shared" si="28"/>
        <v>3.8187512455244361</v>
      </c>
      <c r="F81" s="45">
        <f t="shared" si="29"/>
        <v>3.8197783358326087</v>
      </c>
      <c r="G81" s="42">
        <f t="shared" si="30"/>
        <v>322.31803832479579</v>
      </c>
      <c r="H81" s="42">
        <f t="shared" si="31"/>
        <v>2155.4558116066696</v>
      </c>
      <c r="I81" s="42">
        <f t="shared" si="32"/>
        <v>2477.7738499314655</v>
      </c>
      <c r="J81" s="42">
        <f t="shared" si="25"/>
        <v>322.36111541758652</v>
      </c>
      <c r="K81" s="42">
        <f t="shared" si="33"/>
        <v>2315.6176790078857</v>
      </c>
      <c r="L81" s="42">
        <f t="shared" si="34"/>
        <v>2637.9787944254722</v>
      </c>
      <c r="M81" s="39">
        <f t="shared" si="35"/>
        <v>1.0396114482320893</v>
      </c>
      <c r="N81" s="39">
        <f t="shared" si="36"/>
        <v>6.6131910742312447</v>
      </c>
      <c r="O81" s="39">
        <f t="shared" si="37"/>
        <v>7.6528025224633343</v>
      </c>
    </row>
    <row r="82" spans="2:15">
      <c r="B82" s="37">
        <v>78</v>
      </c>
      <c r="C82" s="39">
        <f t="shared" si="26"/>
        <v>43.703102992315856</v>
      </c>
      <c r="D82" s="41">
        <f t="shared" si="27"/>
        <v>1.0277342579532497E-3</v>
      </c>
      <c r="E82" s="49">
        <f t="shared" si="28"/>
        <v>3.6743228549141449</v>
      </c>
      <c r="F82" s="45">
        <f t="shared" si="29"/>
        <v>3.6753505891720981</v>
      </c>
      <c r="G82" s="42">
        <f t="shared" si="30"/>
        <v>326.51120669561368</v>
      </c>
      <c r="H82" s="42">
        <f t="shared" si="31"/>
        <v>2152.5257759336432</v>
      </c>
      <c r="I82" s="42">
        <f t="shared" si="32"/>
        <v>2479.0369826292567</v>
      </c>
      <c r="J82" s="42">
        <f t="shared" si="25"/>
        <v>326.55612187173779</v>
      </c>
      <c r="K82" s="42">
        <f t="shared" si="33"/>
        <v>2313.1050860889763</v>
      </c>
      <c r="L82" s="42">
        <f t="shared" si="34"/>
        <v>2639.6612079607139</v>
      </c>
      <c r="M82" s="39">
        <f t="shared" si="35"/>
        <v>1.0515698072860626</v>
      </c>
      <c r="N82" s="39">
        <f t="shared" si="36"/>
        <v>6.5872020046738395</v>
      </c>
      <c r="O82" s="39">
        <f t="shared" si="37"/>
        <v>7.6387718119599022</v>
      </c>
    </row>
    <row r="83" spans="2:15">
      <c r="B83" s="37">
        <v>79</v>
      </c>
      <c r="C83" s="39">
        <f t="shared" si="26"/>
        <v>45.527142379664696</v>
      </c>
      <c r="D83" s="41">
        <f t="shared" si="27"/>
        <v>1.0283844173820881E-3</v>
      </c>
      <c r="E83" s="49">
        <f t="shared" si="28"/>
        <v>3.5362567733152632</v>
      </c>
      <c r="F83" s="45">
        <f t="shared" si="29"/>
        <v>3.5372851577326454</v>
      </c>
      <c r="G83" s="42">
        <f t="shared" si="30"/>
        <v>330.70515511907615</v>
      </c>
      <c r="H83" s="42">
        <f t="shared" si="31"/>
        <v>2149.5921082239925</v>
      </c>
      <c r="I83" s="42">
        <f t="shared" si="32"/>
        <v>2480.2972633430686</v>
      </c>
      <c r="J83" s="42">
        <f t="shared" si="25"/>
        <v>330.75197452286722</v>
      </c>
      <c r="K83" s="42">
        <f t="shared" si="33"/>
        <v>2310.5877738337699</v>
      </c>
      <c r="L83" s="42">
        <f t="shared" si="34"/>
        <v>2641.3397483566373</v>
      </c>
      <c r="M83" s="39">
        <f t="shared" si="35"/>
        <v>1.063496382195015</v>
      </c>
      <c r="N83" s="39">
        <f t="shared" si="36"/>
        <v>6.561347176472168</v>
      </c>
      <c r="O83" s="39">
        <f t="shared" si="37"/>
        <v>7.624843558667183</v>
      </c>
    </row>
    <row r="84" spans="2:15">
      <c r="B84" s="37">
        <v>80</v>
      </c>
      <c r="C84" s="39">
        <f t="shared" si="26"/>
        <v>47.414719926378332</v>
      </c>
      <c r="D84" s="41">
        <f t="shared" si="27"/>
        <v>1.0290407720291259E-3</v>
      </c>
      <c r="E84" s="49">
        <f t="shared" si="28"/>
        <v>3.4042363656437025</v>
      </c>
      <c r="F84" s="45">
        <f t="shared" si="29"/>
        <v>3.4052654064157317</v>
      </c>
      <c r="G84" s="42">
        <f t="shared" si="30"/>
        <v>334.89990346338038</v>
      </c>
      <c r="H84" s="42">
        <f t="shared" si="31"/>
        <v>2146.6547409639288</v>
      </c>
      <c r="I84" s="42">
        <f t="shared" si="32"/>
        <v>2481.5546444273091</v>
      </c>
      <c r="J84" s="42">
        <f t="shared" si="25"/>
        <v>334.94869514337927</v>
      </c>
      <c r="K84" s="42">
        <f t="shared" si="33"/>
        <v>2308.065654804117</v>
      </c>
      <c r="L84" s="42">
        <f t="shared" si="34"/>
        <v>2643.0143499474962</v>
      </c>
      <c r="M84" s="39">
        <f t="shared" si="35"/>
        <v>1.0753914097359292</v>
      </c>
      <c r="N84" s="39">
        <f t="shared" si="36"/>
        <v>6.5356252024436472</v>
      </c>
      <c r="O84" s="39">
        <f t="shared" si="37"/>
        <v>7.6110166121795766</v>
      </c>
    </row>
    <row r="85" spans="2:15" ht="15">
      <c r="B85" s="51"/>
      <c r="C85" s="52"/>
      <c r="D85" s="305" t="s">
        <v>252</v>
      </c>
      <c r="E85" s="306"/>
      <c r="F85" s="307"/>
      <c r="G85" s="305" t="s">
        <v>253</v>
      </c>
      <c r="H85" s="306"/>
      <c r="I85" s="307"/>
      <c r="J85" s="305" t="s">
        <v>254</v>
      </c>
      <c r="K85" s="306"/>
      <c r="L85" s="307"/>
      <c r="M85" s="305" t="s">
        <v>259</v>
      </c>
      <c r="N85" s="306"/>
      <c r="O85" s="307"/>
    </row>
    <row r="86" spans="2:15" ht="41" thickBot="1">
      <c r="B86" s="50" t="s">
        <v>266</v>
      </c>
      <c r="C86" s="50" t="s">
        <v>258</v>
      </c>
      <c r="D86" s="54" t="s">
        <v>245</v>
      </c>
      <c r="E86" s="50" t="s">
        <v>267</v>
      </c>
      <c r="F86" s="53" t="s">
        <v>246</v>
      </c>
      <c r="G86" s="54" t="s">
        <v>248</v>
      </c>
      <c r="H86" s="50" t="s">
        <v>250</v>
      </c>
      <c r="I86" s="53" t="s">
        <v>249</v>
      </c>
      <c r="J86" s="54" t="s">
        <v>255</v>
      </c>
      <c r="K86" s="50" t="s">
        <v>256</v>
      </c>
      <c r="L86" s="53" t="s">
        <v>257</v>
      </c>
      <c r="M86" s="54" t="s">
        <v>260</v>
      </c>
      <c r="N86" s="50" t="s">
        <v>261</v>
      </c>
      <c r="O86" s="53" t="s">
        <v>262</v>
      </c>
    </row>
    <row r="87" spans="2:15" ht="13" thickTop="1">
      <c r="B87" s="37">
        <v>81</v>
      </c>
      <c r="C87" s="39">
        <f>psat_t(B87)*100</f>
        <v>49.367568401933212</v>
      </c>
      <c r="D87" s="41">
        <f>vL_T(B87)</f>
        <v>1.0297033085204343E-3</v>
      </c>
      <c r="E87" s="49">
        <f>+F87-D87</f>
        <v>3.2779624347151191</v>
      </c>
      <c r="F87" s="45">
        <f>vV_T(B87)</f>
        <v>3.2789921380236393</v>
      </c>
      <c r="G87" s="42">
        <f>uL_T(B87)</f>
        <v>339.09547157203099</v>
      </c>
      <c r="H87" s="42">
        <f>+I87-G87</f>
        <v>2143.7136061335923</v>
      </c>
      <c r="I87" s="42">
        <f>uV_T(B87)</f>
        <v>2482.8090777056232</v>
      </c>
      <c r="J87" s="42">
        <f>hL_T(B87)</f>
        <v>339.14630552054808</v>
      </c>
      <c r="K87" s="42">
        <f>L87-J87</f>
        <v>2305.5386408483582</v>
      </c>
      <c r="L87" s="42">
        <f>hV_T(B87)</f>
        <v>2644.6849463689064</v>
      </c>
      <c r="M87" s="39">
        <f>sL_T(B87)</f>
        <v>1.08725512461382</v>
      </c>
      <c r="N87" s="39">
        <f>O87-M87</f>
        <v>6.5100347089432393</v>
      </c>
      <c r="O87" s="39">
        <f>sV_T(B87)</f>
        <v>7.5972898335570598</v>
      </c>
    </row>
    <row r="88" spans="2:15">
      <c r="B88" s="37">
        <v>82</v>
      </c>
      <c r="C88" s="39">
        <f>psat_t(B88)*100</f>
        <v>51.387452668949329</v>
      </c>
      <c r="D88" s="41">
        <f>vL_T(B88)</f>
        <v>1.0303720145200146E-3</v>
      </c>
      <c r="E88" s="49">
        <f>+F88-D88</f>
        <v>3.1571521737167263</v>
      </c>
      <c r="F88" s="45">
        <f>vV_T(B88)</f>
        <v>3.1581825457312465</v>
      </c>
      <c r="G88" s="42">
        <f>uL_T(B88)</f>
        <v>343.29187926643118</v>
      </c>
      <c r="H88" s="42">
        <f>+I88-G88</f>
        <v>2140.7686352042751</v>
      </c>
      <c r="I88" s="42">
        <f>uV_T(B88)</f>
        <v>2484.0605144707065</v>
      </c>
      <c r="J88" s="42">
        <f>hL_T(B88)</f>
        <v>343.34482745955916</v>
      </c>
      <c r="K88" s="42">
        <f>L88-J88</f>
        <v>2303.006643099814</v>
      </c>
      <c r="L88" s="42">
        <f>hV_T(B88)</f>
        <v>2646.351470559373</v>
      </c>
      <c r="M88" s="39">
        <f>sL_T(B88)</f>
        <v>1.0990877594925856</v>
      </c>
      <c r="N88" s="39">
        <f>O88-M88</f>
        <v>6.4845743356721588</v>
      </c>
      <c r="O88" s="39">
        <f>sV_T(B88)</f>
        <v>7.583662095164744</v>
      </c>
    </row>
    <row r="89" spans="2:15">
      <c r="B89" s="37">
        <v>83</v>
      </c>
      <c r="C89" s="39">
        <f>psat_t(B89)*100</f>
        <v>53.47616990524461</v>
      </c>
      <c r="D89" s="41">
        <f>vL_T(B89)</f>
        <v>1.031046878712353E-3</v>
      </c>
      <c r="E89" s="49">
        <f>+F89-D89</f>
        <v>3.0415381865967812</v>
      </c>
      <c r="F89" s="45">
        <f>vV_T(B89)</f>
        <v>3.0425692334754935</v>
      </c>
      <c r="G89" s="42">
        <f>uL_T(B89)</f>
        <v>347.48914634857351</v>
      </c>
      <c r="H89" s="42">
        <f>+I89-G89</f>
        <v>2137.8197591358376</v>
      </c>
      <c r="I89" s="42">
        <f>uV_T(B89)</f>
        <v>2485.3089054844108</v>
      </c>
      <c r="J89" s="42">
        <f>hL_T(B89)</f>
        <v>347.54428278663966</v>
      </c>
      <c r="K89" s="42">
        <f>L89-J89</f>
        <v>2300.4695719755755</v>
      </c>
      <c r="L89" s="42">
        <f>hV_T(B89)</f>
        <v>2648.013854762215</v>
      </c>
      <c r="M89" s="39">
        <f>sL_T(B89)</f>
        <v>1.110889545025733</v>
      </c>
      <c r="N89" s="39">
        <f>O89-M89</f>
        <v>6.4592427354908448</v>
      </c>
      <c r="O89" s="39">
        <f>sV_T(B89)</f>
        <v>7.570132280516578</v>
      </c>
    </row>
    <row r="90" spans="2:15">
      <c r="B90" s="37">
        <v>84</v>
      </c>
      <c r="C90" s="39">
        <f>psat_t(B90)*100</f>
        <v>55.635549820863787</v>
      </c>
      <c r="D90" s="41">
        <f>vL_T(B90)</f>
        <v>1.0317278907858408E-3</v>
      </c>
      <c r="E90" s="49">
        <f>+F90-D90</f>
        <v>2.930867571657549</v>
      </c>
      <c r="F90" s="45">
        <f>vV_T(B90)</f>
        <v>2.9318992995483346</v>
      </c>
      <c r="G90" s="42">
        <f>uL_T(B90)</f>
        <v>351.68729260384458</v>
      </c>
      <c r="H90" s="42">
        <f>+I90-G90</f>
        <v>2134.8669083743566</v>
      </c>
      <c r="I90" s="42">
        <f>uV_T(B90)</f>
        <v>2486.5542009782012</v>
      </c>
      <c r="J90" s="42">
        <f>hL_T(B90)</f>
        <v>351.74469335231396</v>
      </c>
      <c r="K90" s="42">
        <f>L90-J90</f>
        <v>2297.9273371756644</v>
      </c>
      <c r="L90" s="42">
        <f>hV_T(B90)</f>
        <v>2649.6720305279782</v>
      </c>
      <c r="M90" s="39">
        <f>sL_T(B90)</f>
        <v>1.1226607098869681</v>
      </c>
      <c r="N90" s="39">
        <f>O90-M90</f>
        <v>6.4340385742362916</v>
      </c>
      <c r="O90" s="39">
        <f>sV_T(B90)</f>
        <v>7.5566992841232592</v>
      </c>
    </row>
    <row r="91" spans="2:15">
      <c r="B91" s="37">
        <v>85</v>
      </c>
      <c r="C91" s="39">
        <f>psat_t(B91)*100</f>
        <v>57.867454870044497</v>
      </c>
      <c r="D91" s="41">
        <f>vL_T(B91)</f>
        <v>1.0324150414170207E-3</v>
      </c>
      <c r="E91" s="49">
        <f>+F91-D91</f>
        <v>2.8249010639855032</v>
      </c>
      <c r="F91" s="45">
        <f>vV_T(B91)</f>
        <v>2.8259334790269204</v>
      </c>
      <c r="G91" s="42">
        <f>uL_T(B91)</f>
        <v>355.88633780392814</v>
      </c>
      <c r="H91" s="42">
        <f>+I91-G91</f>
        <v>2131.9100128501159</v>
      </c>
      <c r="I91" s="42">
        <f>uV_T(B91)</f>
        <v>2487.7963506540441</v>
      </c>
      <c r="J91" s="42">
        <f>hL_T(B91)</f>
        <v>355.94608103474462</v>
      </c>
      <c r="K91" s="42">
        <f>L91-J91</f>
        <v>2295.3798476826378</v>
      </c>
      <c r="L91" s="42">
        <f>hV_T(B91)</f>
        <v>2651.3259287173823</v>
      </c>
      <c r="M91" s="39">
        <f>sL_T(B91)</f>
        <v>1.1344014808006577</v>
      </c>
      <c r="N91" s="39">
        <f>O91-M91</f>
        <v>6.4089605305438333</v>
      </c>
      <c r="O91" s="39">
        <f>sV_T(B91)</f>
        <v>7.5433620113444908</v>
      </c>
    </row>
    <row r="92" spans="2:15">
      <c r="B92" s="37">
        <v>86</v>
      </c>
      <c r="C92" s="39">
        <f t="shared" si="26"/>
        <v>60.173780458085247</v>
      </c>
      <c r="D92" s="41">
        <f t="shared" si="27"/>
        <v>1.0331083222556198E-3</v>
      </c>
      <c r="E92" s="49">
        <f t="shared" si="28"/>
        <v>2.7234122326734518</v>
      </c>
      <c r="F92" s="45">
        <f t="shared" si="29"/>
        <v>2.7244453409957075</v>
      </c>
      <c r="G92" s="42">
        <f t="shared" si="30"/>
        <v>360.08630170982468</v>
      </c>
      <c r="H92" s="42">
        <f t="shared" si="31"/>
        <v>2128.9490019759328</v>
      </c>
      <c r="I92" s="42">
        <f t="shared" si="32"/>
        <v>2489.0353036857573</v>
      </c>
      <c r="J92" s="42">
        <f t="shared" si="25"/>
        <v>360.14846774319744</v>
      </c>
      <c r="K92" s="42">
        <f t="shared" si="33"/>
        <v>2292.8270117616885</v>
      </c>
      <c r="L92" s="42">
        <f t="shared" si="34"/>
        <v>2652.9754795048862</v>
      </c>
      <c r="M92" s="39">
        <f t="shared" si="35"/>
        <v>1.146112082572192</v>
      </c>
      <c r="N92" s="39">
        <f t="shared" si="36"/>
        <v>6.384007295673376</v>
      </c>
      <c r="O92" s="39">
        <f t="shared" si="37"/>
        <v>7.5301193782455682</v>
      </c>
    </row>
    <row r="93" spans="2:15">
      <c r="B93" s="37">
        <v>87</v>
      </c>
      <c r="C93" s="39">
        <f t="shared" si="26"/>
        <v>62.556455143084541</v>
      </c>
      <c r="D93" s="41">
        <f t="shared" si="27"/>
        <v>1.0338077259103391E-3</v>
      </c>
      <c r="E93" s="49">
        <f t="shared" si="28"/>
        <v>2.626186729085116</v>
      </c>
      <c r="F93" s="45">
        <f t="shared" si="29"/>
        <v>2.6272205368110262</v>
      </c>
      <c r="G93" s="42">
        <f t="shared" si="30"/>
        <v>364.28720407496684</v>
      </c>
      <c r="H93" s="42">
        <f t="shared" si="31"/>
        <v>2125.9838046459381</v>
      </c>
      <c r="I93" s="42">
        <f t="shared" si="32"/>
        <v>2490.2710087209048</v>
      </c>
      <c r="J93" s="42">
        <f t="shared" si="25"/>
        <v>364.3518754215998</v>
      </c>
      <c r="K93" s="42">
        <f t="shared" si="33"/>
        <v>2290.2687369613145</v>
      </c>
      <c r="L93" s="42">
        <f t="shared" si="34"/>
        <v>2654.6206123829143</v>
      </c>
      <c r="M93" s="39">
        <f t="shared" si="35"/>
        <v>1.1577927381181898</v>
      </c>
      <c r="N93" s="39">
        <f t="shared" si="36"/>
        <v>6.3591775733402294</v>
      </c>
      <c r="O93" s="39">
        <f t="shared" si="37"/>
        <v>7.5169703114584188</v>
      </c>
    </row>
    <row r="94" spans="2:15">
      <c r="B94" s="37">
        <v>88</v>
      </c>
      <c r="C94" s="39">
        <f t="shared" si="26"/>
        <v>65.017440832523747</v>
      </c>
      <c r="D94" s="41">
        <f t="shared" si="27"/>
        <v>1.0345132459353644E-3</v>
      </c>
      <c r="E94" s="49">
        <f t="shared" si="28"/>
        <v>2.5330215826857749</v>
      </c>
      <c r="F94" s="45">
        <f t="shared" si="29"/>
        <v>2.5340560959317102</v>
      </c>
      <c r="G94" s="42">
        <f t="shared" si="30"/>
        <v>368.48906464845044</v>
      </c>
      <c r="H94" s="42">
        <f t="shared" si="31"/>
        <v>2123.0143492348316</v>
      </c>
      <c r="I94" s="42">
        <f t="shared" si="32"/>
        <v>2491.5034138832821</v>
      </c>
      <c r="J94" s="42">
        <f t="shared" si="25"/>
        <v>368.55632605220848</v>
      </c>
      <c r="K94" s="42">
        <f t="shared" si="33"/>
        <v>2287.7049301146094</v>
      </c>
      <c r="L94" s="42">
        <f t="shared" si="34"/>
        <v>2656.2612561668179</v>
      </c>
      <c r="M94" s="39">
        <f t="shared" si="35"/>
        <v>1.1694436684966147</v>
      </c>
      <c r="N94" s="39">
        <f t="shared" si="36"/>
        <v>6.3344700795505</v>
      </c>
      <c r="O94" s="39">
        <f t="shared" si="37"/>
        <v>7.5039137480471148</v>
      </c>
    </row>
    <row r="95" spans="2:15">
      <c r="B95" s="37">
        <v>89</v>
      </c>
      <c r="C95" s="39">
        <f t="shared" si="26"/>
        <v>67.558732974668672</v>
      </c>
      <c r="D95" s="41">
        <f t="shared" si="27"/>
        <v>1.0352248768175777E-3</v>
      </c>
      <c r="E95" s="49">
        <f t="shared" si="28"/>
        <v>2.4437245412145088</v>
      </c>
      <c r="F95" s="45">
        <f t="shared" si="29"/>
        <v>2.4447597660913263</v>
      </c>
      <c r="G95" s="42">
        <f t="shared" si="30"/>
        <v>372.69190317836103</v>
      </c>
      <c r="H95" s="42">
        <f t="shared" si="31"/>
        <v>2120.0405635976927</v>
      </c>
      <c r="I95" s="42">
        <f t="shared" si="32"/>
        <v>2492.7324667760536</v>
      </c>
      <c r="J95" s="42">
        <f t="shared" si="25"/>
        <v>372.76184165938366</v>
      </c>
      <c r="K95" s="42">
        <f t="shared" si="33"/>
        <v>2285.1354973412485</v>
      </c>
      <c r="L95" s="42">
        <f t="shared" si="34"/>
        <v>2657.8973390006322</v>
      </c>
      <c r="M95" s="39">
        <f t="shared" si="35"/>
        <v>1.1810650929367457</v>
      </c>
      <c r="N95" s="39">
        <f t="shared" si="36"/>
        <v>6.3098835424412094</v>
      </c>
      <c r="O95" s="39">
        <f t="shared" si="37"/>
        <v>7.4909486353779551</v>
      </c>
    </row>
    <row r="96" spans="2:15">
      <c r="B96" s="37">
        <v>90</v>
      </c>
      <c r="C96" s="39">
        <f t="shared" si="26"/>
        <v>70.182360744771273</v>
      </c>
      <c r="D96" s="41">
        <f t="shared" si="27"/>
        <v>1.0359426139644279E-3</v>
      </c>
      <c r="E96" s="49">
        <f t="shared" si="28"/>
        <v>2.3581134522061409</v>
      </c>
      <c r="F96" s="45">
        <f t="shared" si="29"/>
        <v>2.3591493948201054</v>
      </c>
      <c r="G96" s="42">
        <f t="shared" si="30"/>
        <v>376.89573941520683</v>
      </c>
      <c r="H96" s="42">
        <f t="shared" si="31"/>
        <v>2117.0623750703799</v>
      </c>
      <c r="I96" s="42">
        <f t="shared" si="32"/>
        <v>2493.9581144855865</v>
      </c>
      <c r="J96" s="42">
        <f t="shared" si="25"/>
        <v>376.96844431345022</v>
      </c>
      <c r="K96" s="42">
        <f t="shared" si="33"/>
        <v>2282.56034405021</v>
      </c>
      <c r="L96" s="42">
        <f t="shared" si="34"/>
        <v>2659.5287883636602</v>
      </c>
      <c r="M96" s="39">
        <f t="shared" si="35"/>
        <v>1.1926572288690231</v>
      </c>
      <c r="N96" s="39">
        <f t="shared" si="36"/>
        <v>6.2854167021250733</v>
      </c>
      <c r="O96" s="39">
        <f t="shared" si="37"/>
        <v>7.4780739309940962</v>
      </c>
    </row>
    <row r="97" spans="2:15">
      <c r="B97" s="37">
        <v>91</v>
      </c>
      <c r="C97" s="39">
        <f t="shared" si="26"/>
        <v>72.890387226051587</v>
      </c>
      <c r="D97" s="41">
        <f t="shared" si="27"/>
        <v>1.0366664536924424E-3</v>
      </c>
      <c r="E97" s="49">
        <f t="shared" si="28"/>
        <v>2.2760156830860416</v>
      </c>
      <c r="F97" s="45">
        <f t="shared" si="29"/>
        <v>2.2770523495397339</v>
      </c>
      <c r="G97" s="42">
        <f t="shared" si="30"/>
        <v>381.10059311544671</v>
      </c>
      <c r="H97" s="42">
        <f t="shared" si="31"/>
        <v>2114.0797104705885</v>
      </c>
      <c r="I97" s="42">
        <f t="shared" si="32"/>
        <v>2495.1803035860353</v>
      </c>
      <c r="J97" s="42">
        <f t="shared" si="25"/>
        <v>381.17615613468104</v>
      </c>
      <c r="K97" s="42">
        <f t="shared" si="33"/>
        <v>2279.9793749432952</v>
      </c>
      <c r="L97" s="42">
        <f t="shared" si="34"/>
        <v>2661.1555310779763</v>
      </c>
      <c r="M97" s="39">
        <f t="shared" si="35"/>
        <v>1.204220291954764</v>
      </c>
      <c r="N97" s="39">
        <f t="shared" si="36"/>
        <v>6.2610683105400504</v>
      </c>
      <c r="O97" s="39">
        <f t="shared" si="37"/>
        <v>7.4652886024948142</v>
      </c>
    </row>
    <row r="98" spans="2:15">
      <c r="B98" s="37">
        <v>92</v>
      </c>
      <c r="C98" s="39">
        <f t="shared" si="26"/>
        <v>75.684909585448366</v>
      </c>
      <c r="D98" s="41">
        <f t="shared" si="27"/>
        <v>1.0373963932163626E-3</v>
      </c>
      <c r="E98" s="49">
        <f t="shared" si="28"/>
        <v>2.1972675772592352</v>
      </c>
      <c r="F98" s="45">
        <f t="shared" si="29"/>
        <v>2.1983049736524514</v>
      </c>
      <c r="G98" s="42">
        <f t="shared" si="30"/>
        <v>385.30648404511993</v>
      </c>
      <c r="H98" s="42">
        <f t="shared" si="31"/>
        <v>2111.0924960996113</v>
      </c>
      <c r="I98" s="42">
        <f t="shared" si="32"/>
        <v>2496.398980144731</v>
      </c>
      <c r="J98" s="42">
        <f t="shared" si="25"/>
        <v>385.38499929734525</v>
      </c>
      <c r="K98" s="42">
        <f t="shared" si="33"/>
        <v>2277.3924940195138</v>
      </c>
      <c r="L98" s="42">
        <f t="shared" si="34"/>
        <v>2662.7774933168589</v>
      </c>
      <c r="M98" s="39">
        <f t="shared" si="35"/>
        <v>1.2157544961157418</v>
      </c>
      <c r="N98" s="39">
        <f t="shared" si="36"/>
        <v>6.2368371313036652</v>
      </c>
      <c r="O98" s="39">
        <f t="shared" si="37"/>
        <v>7.4525916274194071</v>
      </c>
    </row>
    <row r="99" spans="2:15">
      <c r="B99" s="37">
        <v>93</v>
      </c>
      <c r="C99" s="39">
        <f t="shared" si="26"/>
        <v>78.568059244125578</v>
      </c>
      <c r="D99" s="41">
        <f t="shared" si="27"/>
        <v>1.0381324306388609E-3</v>
      </c>
      <c r="E99" s="49">
        <f t="shared" si="28"/>
        <v>2.1217139437989916</v>
      </c>
      <c r="F99" s="45">
        <f t="shared" si="29"/>
        <v>2.1227520762296304</v>
      </c>
      <c r="G99" s="42">
        <f t="shared" si="30"/>
        <v>389.51343198356352</v>
      </c>
      <c r="H99" s="42">
        <f t="shared" si="31"/>
        <v>2108.1006577448366</v>
      </c>
      <c r="I99" s="42">
        <f t="shared" si="32"/>
        <v>2497.6140897283999</v>
      </c>
      <c r="J99" s="42">
        <f t="shared" si="25"/>
        <v>389.59499603387724</v>
      </c>
      <c r="K99" s="42">
        <f t="shared" si="33"/>
        <v>2274.7996045803229</v>
      </c>
      <c r="L99" s="42">
        <f t="shared" si="34"/>
        <v>2664.3946006142</v>
      </c>
      <c r="M99" s="39">
        <f t="shared" si="35"/>
        <v>1.2272600535636129</v>
      </c>
      <c r="N99" s="39">
        <f t="shared" si="36"/>
        <v>6.2127219395721127</v>
      </c>
      <c r="O99" s="39">
        <f t="shared" si="37"/>
        <v>7.4399819931357252</v>
      </c>
    </row>
    <row r="100" spans="2:15">
      <c r="B100" s="37">
        <v>94</v>
      </c>
      <c r="C100" s="39">
        <f t="shared" si="26"/>
        <v>81.542002042730431</v>
      </c>
      <c r="D100" s="41">
        <f t="shared" si="27"/>
        <v>1.0388745649408337E-3</v>
      </c>
      <c r="E100" s="49">
        <f t="shared" si="28"/>
        <v>2.0492075785095318</v>
      </c>
      <c r="F100" s="45">
        <f t="shared" si="29"/>
        <v>2.0502464530744726</v>
      </c>
      <c r="G100" s="42">
        <f t="shared" si="30"/>
        <v>393.72145672722291</v>
      </c>
      <c r="H100" s="42">
        <f t="shared" si="31"/>
        <v>2105.1041206830259</v>
      </c>
      <c r="I100" s="42">
        <f t="shared" si="32"/>
        <v>2498.825577410249</v>
      </c>
      <c r="J100" s="42">
        <f t="shared" si="25"/>
        <v>393.80616863911951</v>
      </c>
      <c r="K100" s="42">
        <f t="shared" si="33"/>
        <v>2272.2006092358288</v>
      </c>
      <c r="L100" s="42">
        <f t="shared" si="34"/>
        <v>2666.0067778749485</v>
      </c>
      <c r="M100" s="39">
        <f t="shared" si="35"/>
        <v>1.2387371748291938</v>
      </c>
      <c r="N100" s="39">
        <f t="shared" si="36"/>
        <v>6.1887215219041138</v>
      </c>
      <c r="O100" s="39">
        <f t="shared" si="37"/>
        <v>7.4274586967333072</v>
      </c>
    </row>
    <row r="101" spans="2:15">
      <c r="B101" s="37">
        <v>95</v>
      </c>
      <c r="C101" s="39">
        <f t="shared" si="26"/>
        <v>84.608938401395704</v>
      </c>
      <c r="D101" s="41">
        <f t="shared" si="27"/>
        <v>1.0396227959722517E-3</v>
      </c>
      <c r="E101" s="49">
        <f t="shared" si="28"/>
        <v>1.9796088142946422</v>
      </c>
      <c r="F101" s="45">
        <f t="shared" si="29"/>
        <v>1.9806484370906146</v>
      </c>
      <c r="G101" s="42">
        <f t="shared" si="30"/>
        <v>397.93057809355679</v>
      </c>
      <c r="H101" s="42">
        <f t="shared" si="31"/>
        <v>2102.1028096844152</v>
      </c>
      <c r="I101" s="42">
        <f t="shared" si="32"/>
        <v>2500.0333877779722</v>
      </c>
      <c r="J101" s="42">
        <f t="shared" si="25"/>
        <v>398.01853947466134</v>
      </c>
      <c r="K101" s="42">
        <f t="shared" si="33"/>
        <v>2269.5954099119308</v>
      </c>
      <c r="L101" s="42">
        <f t="shared" si="34"/>
        <v>2667.6139493865921</v>
      </c>
      <c r="M101" s="39">
        <f t="shared" si="35"/>
        <v>1.2501860687916149</v>
      </c>
      <c r="N101" s="39">
        <f t="shared" si="36"/>
        <v>6.1648346761295496</v>
      </c>
      <c r="O101" s="39">
        <f t="shared" si="37"/>
        <v>7.4150207449211649</v>
      </c>
    </row>
    <row r="102" spans="2:15">
      <c r="B102" s="37">
        <v>96</v>
      </c>
      <c r="C102" s="39">
        <f t="shared" si="26"/>
        <v>87.771103474486679</v>
      </c>
      <c r="D102" s="41">
        <f t="shared" si="27"/>
        <v>1.0403771244435252E-3</v>
      </c>
      <c r="E102" s="49">
        <f t="shared" si="28"/>
        <v>1.9127850989090578</v>
      </c>
      <c r="F102" s="45">
        <f t="shared" si="29"/>
        <v>1.9138254760335014</v>
      </c>
      <c r="G102" s="42">
        <f t="shared" si="30"/>
        <v>402.1408159250077</v>
      </c>
      <c r="H102" s="42">
        <f t="shared" si="31"/>
        <v>2099.0966490176588</v>
      </c>
      <c r="I102" s="42">
        <f t="shared" si="32"/>
        <v>2501.2374649426665</v>
      </c>
      <c r="J102" s="42">
        <f t="shared" si="25"/>
        <v>402.23213097325026</v>
      </c>
      <c r="K102" s="42">
        <f t="shared" si="33"/>
        <v>2266.9839078584614</v>
      </c>
      <c r="L102" s="42">
        <f t="shared" si="34"/>
        <v>2669.2160388317116</v>
      </c>
      <c r="M102" s="39">
        <f t="shared" si="35"/>
        <v>1.2616069427072472</v>
      </c>
      <c r="N102" s="39">
        <f t="shared" si="36"/>
        <v>6.1410602112228281</v>
      </c>
      <c r="O102" s="39">
        <f t="shared" si="37"/>
        <v>7.402667153930075</v>
      </c>
    </row>
    <row r="103" spans="2:15">
      <c r="B103" s="37">
        <v>97</v>
      </c>
      <c r="C103" s="39">
        <f t="shared" si="26"/>
        <v>91.030767300094467</v>
      </c>
      <c r="D103" s="41">
        <f t="shared" si="27"/>
        <v>1.0411375519173995E-3</v>
      </c>
      <c r="E103" s="49">
        <f t="shared" si="28"/>
        <v>1.8486105983039494</v>
      </c>
      <c r="F103" s="45">
        <f t="shared" si="29"/>
        <v>1.8496517358558668</v>
      </c>
      <c r="G103" s="42">
        <f t="shared" si="30"/>
        <v>406.3521900930765</v>
      </c>
      <c r="H103" s="42">
        <f t="shared" si="31"/>
        <v>2096.0855624556234</v>
      </c>
      <c r="I103" s="42">
        <f t="shared" si="32"/>
        <v>2502.4377525486998</v>
      </c>
      <c r="J103" s="42">
        <f t="shared" si="25"/>
        <v>406.44696564329195</v>
      </c>
      <c r="K103" s="42">
        <f t="shared" si="33"/>
        <v>2264.3660036583187</v>
      </c>
      <c r="L103" s="42">
        <f t="shared" si="34"/>
        <v>2670.8129693016108</v>
      </c>
      <c r="M103" s="39">
        <f t="shared" si="35"/>
        <v>1.2730000022385335</v>
      </c>
      <c r="N103" s="39">
        <f t="shared" si="36"/>
        <v>6.1173969471808771</v>
      </c>
      <c r="O103" s="39">
        <f t="shared" si="37"/>
        <v>7.3903969494194106</v>
      </c>
    </row>
    <row r="104" spans="2:15">
      <c r="B104" s="37">
        <v>98</v>
      </c>
      <c r="C104" s="39">
        <f t="shared" si="26"/>
        <v>94.390234944282099</v>
      </c>
      <c r="D104" s="41">
        <f t="shared" si="27"/>
        <v>1.0419040808013395E-3</v>
      </c>
      <c r="E104" s="49">
        <f t="shared" si="28"/>
        <v>1.7869658239022936</v>
      </c>
      <c r="F104" s="45">
        <f t="shared" si="29"/>
        <v>1.788007727983095</v>
      </c>
      <c r="G104" s="42">
        <f t="shared" si="30"/>
        <v>410.56472050245566</v>
      </c>
      <c r="H104" s="42">
        <f t="shared" si="31"/>
        <v>2093.0694732820762</v>
      </c>
      <c r="I104" s="42">
        <f t="shared" si="32"/>
        <v>2503.6341937845318</v>
      </c>
      <c r="J104" s="42">
        <f t="shared" si="25"/>
        <v>410.66306607343159</v>
      </c>
      <c r="K104" s="42">
        <f t="shared" si="33"/>
        <v>2261.7415972376166</v>
      </c>
      <c r="L104" s="42">
        <f t="shared" si="34"/>
        <v>2672.4046633110484</v>
      </c>
      <c r="M104" s="39">
        <f t="shared" si="35"/>
        <v>1.2843654514825893</v>
      </c>
      <c r="N104" s="39">
        <f t="shared" si="36"/>
        <v>6.0938437149057609</v>
      </c>
      <c r="O104" s="39">
        <f t="shared" si="37"/>
        <v>7.3782091663883502</v>
      </c>
    </row>
    <row r="105" spans="2:15">
      <c r="B105" s="37">
        <v>99</v>
      </c>
      <c r="C105" s="39">
        <f t="shared" si="26"/>
        <v>97.851846640090073</v>
      </c>
      <c r="D105" s="41">
        <f t="shared" si="27"/>
        <v>1.0426767143403935E-3</v>
      </c>
      <c r="E105" s="49">
        <f t="shared" si="28"/>
        <v>1.7277372822552377</v>
      </c>
      <c r="F105" s="45">
        <f t="shared" si="29"/>
        <v>1.728779958969578</v>
      </c>
      <c r="G105" s="42">
        <f t="shared" si="30"/>
        <v>414.77842709524595</v>
      </c>
      <c r="H105" s="42">
        <f t="shared" si="31"/>
        <v>2090.0483042992578</v>
      </c>
      <c r="I105" s="42">
        <f t="shared" si="32"/>
        <v>2504.8267313945039</v>
      </c>
      <c r="J105" s="42">
        <f t="shared" si="25"/>
        <v>414.88045493719312</v>
      </c>
      <c r="K105" s="42">
        <f t="shared" si="33"/>
        <v>2259.1105878768635</v>
      </c>
      <c r="L105" s="42">
        <f t="shared" si="34"/>
        <v>2673.9910428140565</v>
      </c>
      <c r="M105" s="39">
        <f t="shared" si="35"/>
        <v>1.2957034929996509</v>
      </c>
      <c r="N105" s="39">
        <f t="shared" si="36"/>
        <v>6.0703993560918015</v>
      </c>
      <c r="O105" s="39">
        <f t="shared" si="37"/>
        <v>7.366102849091452</v>
      </c>
    </row>
    <row r="106" spans="2:15">
      <c r="B106" s="37">
        <v>100</v>
      </c>
      <c r="C106" s="39">
        <f t="shared" si="26"/>
        <v>101.41797792131013</v>
      </c>
      <c r="D106" s="41">
        <f t="shared" si="27"/>
        <v>1.0434554566105269E-3</v>
      </c>
      <c r="E106" s="49">
        <f t="shared" si="28"/>
        <v>1.6708171456374261</v>
      </c>
      <c r="F106" s="45">
        <f t="shared" si="29"/>
        <v>1.6718606010940367</v>
      </c>
      <c r="G106" s="42">
        <f t="shared" si="30"/>
        <v>418.99332985524268</v>
      </c>
      <c r="H106" s="42">
        <f t="shared" si="31"/>
        <v>2087.021977836328</v>
      </c>
      <c r="I106" s="42">
        <f t="shared" si="32"/>
        <v>2506.0153076915708</v>
      </c>
      <c r="J106" s="42">
        <f t="shared" si="25"/>
        <v>419.09915499770312</v>
      </c>
      <c r="K106" s="42">
        <f t="shared" si="33"/>
        <v>2256.4728742231314</v>
      </c>
      <c r="L106" s="42">
        <f t="shared" si="34"/>
        <v>2675.5720292208343</v>
      </c>
      <c r="M106" s="39">
        <f t="shared" si="35"/>
        <v>1.3070143278413395</v>
      </c>
      <c r="N106" s="39">
        <f t="shared" si="36"/>
        <v>6.0470627231170653</v>
      </c>
      <c r="O106" s="39">
        <f t="shared" si="37"/>
        <v>7.3540770509584048</v>
      </c>
    </row>
    <row r="107" spans="2:15">
      <c r="B107" s="37">
        <v>101</v>
      </c>
      <c r="C107" s="39">
        <f t="shared" si="26"/>
        <v>105.09103975104648</v>
      </c>
      <c r="D107" s="41">
        <f t="shared" si="27"/>
        <v>1.0442403125124047E-3</v>
      </c>
      <c r="E107" s="49">
        <f t="shared" si="28"/>
        <v>1.6161029422381119</v>
      </c>
      <c r="F107" s="45">
        <f t="shared" si="29"/>
        <v>1.6171471825506243</v>
      </c>
      <c r="G107" s="42">
        <f t="shared" si="30"/>
        <v>423.20944881228502</v>
      </c>
      <c r="H107" s="42">
        <f t="shared" si="31"/>
        <v>2083.990415758698</v>
      </c>
      <c r="I107" s="42">
        <f t="shared" si="32"/>
        <v>2507.1998645709828</v>
      </c>
      <c r="J107" s="42">
        <f t="shared" si="25"/>
        <v>423.31918911247686</v>
      </c>
      <c r="K107" s="42">
        <f t="shared" si="33"/>
        <v>2253.8283543032267</v>
      </c>
      <c r="L107" s="42">
        <f t="shared" si="34"/>
        <v>2677.1475434157037</v>
      </c>
      <c r="M107" s="39">
        <f t="shared" si="35"/>
        <v>1.3182981555787061</v>
      </c>
      <c r="N107" s="39">
        <f t="shared" si="36"/>
        <v>6.0238326789391312</v>
      </c>
      <c r="O107" s="39">
        <f t="shared" si="37"/>
        <v>7.3421308345178371</v>
      </c>
    </row>
    <row r="108" spans="2:15">
      <c r="B108" s="37">
        <v>102</v>
      </c>
      <c r="C108" s="39">
        <f t="shared" si="26"/>
        <v>108.87347864507603</v>
      </c>
      <c r="D108" s="41">
        <f t="shared" si="27"/>
        <v>1.0450312877656181E-3</v>
      </c>
      <c r="E108" s="49">
        <f t="shared" si="28"/>
        <v>1.5634972646969179</v>
      </c>
      <c r="F108" s="45">
        <f t="shared" si="29"/>
        <v>1.5645422959846835</v>
      </c>
      <c r="G108" s="42">
        <f t="shared" si="30"/>
        <v>427.42680404667345</v>
      </c>
      <c r="H108" s="42">
        <f t="shared" si="31"/>
        <v>2080.9535394782306</v>
      </c>
      <c r="I108" s="42">
        <f t="shared" si="32"/>
        <v>2508.3803435249042</v>
      </c>
      <c r="J108" s="42">
        <f t="shared" si="25"/>
        <v>427.54058023826536</v>
      </c>
      <c r="K108" s="42">
        <f t="shared" si="33"/>
        <v>2251.1769255378454</v>
      </c>
      <c r="L108" s="42">
        <f t="shared" si="34"/>
        <v>2678.7175057761106</v>
      </c>
      <c r="M108" s="39">
        <f t="shared" si="35"/>
        <v>1.3295551743301048</v>
      </c>
      <c r="N108" s="39">
        <f t="shared" si="36"/>
        <v>6.0007080969949866</v>
      </c>
      <c r="O108" s="39">
        <f t="shared" si="37"/>
        <v>7.3302632713250917</v>
      </c>
    </row>
    <row r="109" spans="2:15">
      <c r="B109" s="37">
        <v>103</v>
      </c>
      <c r="C109" s="39">
        <f t="shared" si="26"/>
        <v>112.76777679003031</v>
      </c>
      <c r="D109" s="41">
        <f t="shared" si="27"/>
        <v>1.0458283889033266E-3</v>
      </c>
      <c r="E109" s="49">
        <f t="shared" si="28"/>
        <v>1.5129074958181059</v>
      </c>
      <c r="F109" s="45">
        <f t="shared" si="29"/>
        <v>1.5139533242070093</v>
      </c>
      <c r="G109" s="42">
        <f t="shared" si="30"/>
        <v>431.64541569364638</v>
      </c>
      <c r="H109" s="42">
        <f t="shared" si="31"/>
        <v>2077.9112699642683</v>
      </c>
      <c r="I109" s="42">
        <f t="shared" si="32"/>
        <v>2509.5566856579148</v>
      </c>
      <c r="J109" s="42">
        <f t="shared" si="25"/>
        <v>431.76335143596611</v>
      </c>
      <c r="K109" s="42">
        <f t="shared" si="33"/>
        <v>2248.5184847566479</v>
      </c>
      <c r="L109" s="42">
        <f t="shared" si="34"/>
        <v>2680.2818361926138</v>
      </c>
      <c r="M109" s="39">
        <f t="shared" si="35"/>
        <v>1.3407855807888562</v>
      </c>
      <c r="N109" s="39">
        <f t="shared" si="36"/>
        <v>5.9776878611048199</v>
      </c>
      <c r="O109" s="39">
        <f t="shared" si="37"/>
        <v>7.3184734418936763</v>
      </c>
    </row>
    <row r="110" spans="2:15">
      <c r="B110" s="37">
        <v>104</v>
      </c>
      <c r="C110" s="39">
        <f t="shared" si="26"/>
        <v>116.77645215641674</v>
      </c>
      <c r="D110" s="41">
        <f t="shared" si="27"/>
        <v>1.0466316232673285E-3</v>
      </c>
      <c r="E110" s="49">
        <f t="shared" si="28"/>
        <v>1.4642455503763587</v>
      </c>
      <c r="F110" s="45">
        <f t="shared" si="29"/>
        <v>1.4652921819996261</v>
      </c>
      <c r="G110" s="42">
        <f t="shared" si="30"/>
        <v>435.86530394791396</v>
      </c>
      <c r="H110" s="42">
        <f t="shared" si="31"/>
        <v>2074.8635277554718</v>
      </c>
      <c r="I110" s="42">
        <f t="shared" si="32"/>
        <v>2510.7288317033858</v>
      </c>
      <c r="J110" s="42">
        <f t="shared" si="25"/>
        <v>435.98752587559466</v>
      </c>
      <c r="K110" s="42">
        <f t="shared" si="33"/>
        <v>2245.8529282142431</v>
      </c>
      <c r="L110" s="42">
        <f t="shared" si="34"/>
        <v>2681.8404540898377</v>
      </c>
      <c r="M110" s="39">
        <f t="shared" si="35"/>
        <v>1.3519895702506866</v>
      </c>
      <c r="N110" s="39">
        <f t="shared" si="36"/>
        <v>5.954770865379623</v>
      </c>
      <c r="O110" s="39">
        <f t="shared" si="37"/>
        <v>7.3067604356303093</v>
      </c>
    </row>
    <row r="111" spans="2:15">
      <c r="B111" s="37">
        <v>105</v>
      </c>
      <c r="C111" s="39">
        <f t="shared" si="26"/>
        <v>120.90205860650913</v>
      </c>
      <c r="D111" s="41">
        <f t="shared" si="27"/>
        <v>1.0474409990035257E-3</v>
      </c>
      <c r="E111" s="49">
        <f t="shared" si="28"/>
        <v>1.4174276320002848</v>
      </c>
      <c r="F111" s="45">
        <f t="shared" si="29"/>
        <v>1.4184750729992883</v>
      </c>
      <c r="G111" s="42">
        <f t="shared" si="30"/>
        <v>440.08648906824584</v>
      </c>
      <c r="H111" s="42">
        <f t="shared" si="31"/>
        <v>2071.810232972437</v>
      </c>
      <c r="I111" s="42">
        <f t="shared" si="32"/>
        <v>2511.896722040683</v>
      </c>
      <c r="J111" s="42">
        <f t="shared" si="25"/>
        <v>440.21312684129362</v>
      </c>
      <c r="K111" s="42">
        <f t="shared" si="33"/>
        <v>2243.1801516070209</v>
      </c>
      <c r="L111" s="42">
        <f t="shared" si="34"/>
        <v>2683.3932784483145</v>
      </c>
      <c r="M111" s="39">
        <f t="shared" si="35"/>
        <v>1.3631673366409747</v>
      </c>
      <c r="N111" s="39">
        <f t="shared" si="36"/>
        <v>5.9319560141323198</v>
      </c>
      <c r="O111" s="39">
        <f t="shared" si="37"/>
        <v>7.2951233507732942</v>
      </c>
    </row>
    <row r="112" spans="2:15">
      <c r="B112" s="37">
        <v>106</v>
      </c>
      <c r="C112" s="39">
        <f t="shared" si="26"/>
        <v>125.14718599713051</v>
      </c>
      <c r="D112" s="41">
        <f t="shared" si="27"/>
        <v>1.0482565250577846E-3</v>
      </c>
      <c r="E112" s="49">
        <f t="shared" si="28"/>
        <v>1.3723740041880863</v>
      </c>
      <c r="F112" s="45">
        <f t="shared" si="29"/>
        <v>1.3734222607131441</v>
      </c>
      <c r="G112" s="42">
        <f t="shared" si="30"/>
        <v>444.30899138210998</v>
      </c>
      <c r="H112" s="42">
        <f t="shared" si="31"/>
        <v>2068.7513053310186</v>
      </c>
      <c r="I112" s="42">
        <f t="shared" si="32"/>
        <v>2513.0602967131285</v>
      </c>
      <c r="J112" s="42">
        <f t="shared" si="25"/>
        <v>444.44017773642429</v>
      </c>
      <c r="K112" s="42">
        <f t="shared" si="33"/>
        <v>2240.5000500907722</v>
      </c>
      <c r="L112" s="42">
        <f t="shared" si="34"/>
        <v>2684.9402278271964</v>
      </c>
      <c r="M112" s="39">
        <f t="shared" si="35"/>
        <v>1.374319072541762</v>
      </c>
      <c r="N112" s="39">
        <f t="shared" si="36"/>
        <v>5.9092422217922298</v>
      </c>
      <c r="O112" s="39">
        <f t="shared" si="37"/>
        <v>7.2835612943339916</v>
      </c>
    </row>
    <row r="113" spans="2:15">
      <c r="B113" s="37">
        <v>107</v>
      </c>
      <c r="C113" s="39">
        <f t="shared" si="26"/>
        <v>129.51446027735827</v>
      </c>
      <c r="D113" s="41">
        <f t="shared" si="27"/>
        <v>1.0490782111721856E-3</v>
      </c>
      <c r="E113" s="49">
        <f t="shared" si="28"/>
        <v>1.3290087745730086</v>
      </c>
      <c r="F113" s="45">
        <f t="shared" si="29"/>
        <v>1.3300578527841809</v>
      </c>
      <c r="G113" s="42">
        <f t="shared" si="30"/>
        <v>448.53283129036078</v>
      </c>
      <c r="H113" s="42">
        <f t="shared" si="31"/>
        <v>2065.6866641563347</v>
      </c>
      <c r="I113" s="42">
        <f t="shared" si="32"/>
        <v>2514.2194954466954</v>
      </c>
      <c r="J113" s="42">
        <f t="shared" si="25"/>
        <v>448.66870208866942</v>
      </c>
      <c r="K113" s="42">
        <f t="shared" si="33"/>
        <v>2237.8125182990316</v>
      </c>
      <c r="L113" s="42">
        <f t="shared" si="34"/>
        <v>2686.4812203877009</v>
      </c>
      <c r="M113" s="39">
        <f t="shared" si="35"/>
        <v>1.3854449692185506</v>
      </c>
      <c r="N113" s="39">
        <f t="shared" si="36"/>
        <v>5.8866284128226321</v>
      </c>
      <c r="O113" s="39">
        <f t="shared" si="37"/>
        <v>7.2720733820411825</v>
      </c>
    </row>
    <row r="114" spans="2:15">
      <c r="B114" s="37">
        <v>108</v>
      </c>
      <c r="C114" s="39">
        <f t="shared" si="26"/>
        <v>134.00654358118578</v>
      </c>
      <c r="D114" s="41">
        <f t="shared" si="27"/>
        <v>1.0499060678816404E-3</v>
      </c>
      <c r="E114" s="49">
        <f t="shared" si="28"/>
        <v>1.2872596916149492</v>
      </c>
      <c r="F114" s="45">
        <f t="shared" si="29"/>
        <v>1.2883095976828309</v>
      </c>
      <c r="G114" s="42">
        <f t="shared" si="30"/>
        <v>452.75802927197168</v>
      </c>
      <c r="H114" s="42">
        <f t="shared" si="31"/>
        <v>2062.6162283973667</v>
      </c>
      <c r="I114" s="42">
        <f t="shared" si="32"/>
        <v>2515.3742576693385</v>
      </c>
      <c r="J114" s="42">
        <f t="shared" si="25"/>
        <v>452.89872355521197</v>
      </c>
      <c r="K114" s="42">
        <f t="shared" si="33"/>
        <v>2235.1174503620696</v>
      </c>
      <c r="L114" s="42">
        <f t="shared" si="34"/>
        <v>2688.0161739172813</v>
      </c>
      <c r="M114" s="39">
        <f t="shared" si="35"/>
        <v>1.3965452166468726</v>
      </c>
      <c r="N114" s="39">
        <f t="shared" si="36"/>
        <v>5.8641135216411548</v>
      </c>
      <c r="O114" s="39">
        <f t="shared" si="37"/>
        <v>7.2606587382880274</v>
      </c>
    </row>
    <row r="115" spans="2:15">
      <c r="B115" s="37">
        <v>109</v>
      </c>
      <c r="C115" s="39">
        <f t="shared" si="26"/>
        <v>138.62613431517156</v>
      </c>
      <c r="D115" s="41">
        <f t="shared" si="27"/>
        <v>1.0507401065108838E-3</v>
      </c>
      <c r="E115" s="49">
        <f t="shared" si="28"/>
        <v>1.247057952949256</v>
      </c>
      <c r="F115" s="45">
        <f t="shared" si="29"/>
        <v>1.248108693055767</v>
      </c>
      <c r="G115" s="42">
        <f t="shared" si="30"/>
        <v>456.98460588881062</v>
      </c>
      <c r="H115" s="42">
        <f t="shared" si="31"/>
        <v>2059.5399166421071</v>
      </c>
      <c r="I115" s="42">
        <f t="shared" si="32"/>
        <v>2516.5245225309177</v>
      </c>
      <c r="J115" s="42">
        <f t="shared" si="25"/>
        <v>457.13026592794677</v>
      </c>
      <c r="K115" s="42">
        <f t="shared" si="33"/>
        <v>2232.414739926453</v>
      </c>
      <c r="L115" s="42">
        <f t="shared" si="34"/>
        <v>2689.5450058543997</v>
      </c>
      <c r="M115" s="39">
        <f t="shared" si="35"/>
        <v>1.4076200035386268</v>
      </c>
      <c r="N115" s="39">
        <f t="shared" si="36"/>
        <v>5.8416964925427619</v>
      </c>
      <c r="O115" s="39">
        <f t="shared" si="37"/>
        <v>7.2493164960813887</v>
      </c>
    </row>
    <row r="116" spans="2:15">
      <c r="B116" s="37">
        <v>110</v>
      </c>
      <c r="C116" s="39">
        <f t="shared" si="26"/>
        <v>143.37596724111489</v>
      </c>
      <c r="D116" s="41">
        <f t="shared" si="27"/>
        <v>1.0515803391718216E-3</v>
      </c>
      <c r="E116" s="49">
        <f t="shared" si="28"/>
        <v>1.2083380246744762</v>
      </c>
      <c r="F116" s="45">
        <f t="shared" si="29"/>
        <v>1.2093896050136479</v>
      </c>
      <c r="G116" s="42">
        <f t="shared" si="30"/>
        <v>461.21258179045685</v>
      </c>
      <c r="H116" s="42">
        <f t="shared" si="31"/>
        <v>2056.4576471331566</v>
      </c>
      <c r="I116" s="42">
        <f t="shared" si="32"/>
        <v>2517.6702289236132</v>
      </c>
      <c r="J116" s="42">
        <f t="shared" si="25"/>
        <v>461.36335313871649</v>
      </c>
      <c r="K116" s="42">
        <f t="shared" si="33"/>
        <v>2229.7042801750777</v>
      </c>
      <c r="L116" s="42">
        <f t="shared" si="34"/>
        <v>2691.067633313794</v>
      </c>
      <c r="M116" s="39">
        <f t="shared" si="35"/>
        <v>1.418669517368188</v>
      </c>
      <c r="N116" s="39">
        <f t="shared" si="36"/>
        <v>5.8193762796249926</v>
      </c>
      <c r="O116" s="39">
        <f t="shared" si="37"/>
        <v>7.2380457969931804</v>
      </c>
    </row>
    <row r="117" spans="2:15">
      <c r="B117" s="37">
        <v>111</v>
      </c>
      <c r="C117" s="39">
        <f t="shared" si="26"/>
        <v>148.25881355379525</v>
      </c>
      <c r="D117" s="41">
        <f t="shared" si="27"/>
        <v>1.0524267787612286E-3</v>
      </c>
      <c r="E117" s="49">
        <f t="shared" si="28"/>
        <v>1.1710374709080584</v>
      </c>
      <c r="F117" s="45">
        <f t="shared" si="29"/>
        <v>1.1720898976868197</v>
      </c>
      <c r="G117" s="42">
        <f t="shared" si="30"/>
        <v>465.44197771905419</v>
      </c>
      <c r="H117" s="42">
        <f t="shared" si="31"/>
        <v>2053.3693377837085</v>
      </c>
      <c r="I117" s="42">
        <f t="shared" si="32"/>
        <v>2518.8113155027627</v>
      </c>
      <c r="J117" s="42">
        <f t="shared" si="25"/>
        <v>465.59800926462555</v>
      </c>
      <c r="K117" s="42">
        <f t="shared" si="33"/>
        <v>2226.9859638475741</v>
      </c>
      <c r="L117" s="42">
        <f t="shared" si="34"/>
        <v>2692.5839731121996</v>
      </c>
      <c r="M117" s="39">
        <f t="shared" si="35"/>
        <v>1.4296939443982777</v>
      </c>
      <c r="N117" s="39">
        <f t="shared" si="36"/>
        <v>5.797151846715229</v>
      </c>
      <c r="O117" s="39">
        <f t="shared" si="37"/>
        <v>7.2268457911135071</v>
      </c>
    </row>
    <row r="118" spans="2:15">
      <c r="B118" s="37">
        <v>112</v>
      </c>
      <c r="C118" s="39">
        <f t="shared" si="26"/>
        <v>153.27748095381608</v>
      </c>
      <c r="D118" s="41">
        <f t="shared" si="27"/>
        <v>1.0532794389587949E-3</v>
      </c>
      <c r="E118" s="49">
        <f t="shared" si="28"/>
        <v>1.1350967929829285</v>
      </c>
      <c r="F118" s="45">
        <f t="shared" si="29"/>
        <v>1.1361500724218874</v>
      </c>
      <c r="G118" s="42">
        <f t="shared" si="30"/>
        <v>469.67281451419638</v>
      </c>
      <c r="H118" s="42">
        <f t="shared" si="31"/>
        <v>2050.2749061938257</v>
      </c>
      <c r="I118" s="42">
        <f t="shared" si="32"/>
        <v>2519.9477207080222</v>
      </c>
      <c r="J118" s="42">
        <f t="shared" si="25"/>
        <v>469.83425853334091</v>
      </c>
      <c r="K118" s="42">
        <f t="shared" si="33"/>
        <v>2224.2596832610047</v>
      </c>
      <c r="L118" s="42">
        <f t="shared" si="34"/>
        <v>2694.0939417943455</v>
      </c>
      <c r="M118" s="39">
        <f t="shared" si="35"/>
        <v>1.4406934697055866</v>
      </c>
      <c r="N118" s="39">
        <f t="shared" si="36"/>
        <v>5.77502216729967</v>
      </c>
      <c r="O118" s="39">
        <f t="shared" si="37"/>
        <v>7.2157156370052569</v>
      </c>
    </row>
    <row r="119" spans="2:15">
      <c r="B119" s="37">
        <v>113</v>
      </c>
      <c r="C119" s="39">
        <f t="shared" si="26"/>
        <v>158.43481371559918</v>
      </c>
      <c r="D119" s="41">
        <f t="shared" si="27"/>
        <v>1.0541383342255132E-3</v>
      </c>
      <c r="E119" s="49">
        <f t="shared" si="28"/>
        <v>1.1004592776987079</v>
      </c>
      <c r="F119" s="45">
        <f t="shared" si="29"/>
        <v>1.1015134160329334</v>
      </c>
      <c r="G119" s="42">
        <f t="shared" si="30"/>
        <v>473.90511311785451</v>
      </c>
      <c r="H119" s="42">
        <f t="shared" si="31"/>
        <v>2047.1742696669126</v>
      </c>
      <c r="I119" s="42">
        <f t="shared" si="32"/>
        <v>2521.0793827847669</v>
      </c>
      <c r="J119" s="42">
        <f t="shared" si="25"/>
        <v>474.07212532846938</v>
      </c>
      <c r="K119" s="42">
        <f t="shared" si="33"/>
        <v>2221.525330330709</v>
      </c>
      <c r="L119" s="42">
        <f t="shared" si="34"/>
        <v>2695.5974556591786</v>
      </c>
      <c r="M119" s="39">
        <f t="shared" si="35"/>
        <v>1.4516682772061831</v>
      </c>
      <c r="N119" s="39">
        <f t="shared" si="36"/>
        <v>5.7529862244536565</v>
      </c>
      <c r="O119" s="39">
        <f t="shared" si="37"/>
        <v>7.2046545016598396</v>
      </c>
    </row>
    <row r="120" spans="2:15">
      <c r="B120" s="37">
        <v>114</v>
      </c>
      <c r="C120" s="39">
        <f t="shared" si="26"/>
        <v>163.73369275056743</v>
      </c>
      <c r="D120" s="41">
        <f t="shared" si="27"/>
        <v>1.0550034798023932E-3</v>
      </c>
      <c r="E120" s="49">
        <f t="shared" si="28"/>
        <v>1.0670708540794618</v>
      </c>
      <c r="F120" s="45">
        <f t="shared" si="29"/>
        <v>1.0681258575592643</v>
      </c>
      <c r="G120" s="42">
        <f t="shared" si="30"/>
        <v>478.13889457932584</v>
      </c>
      <c r="H120" s="42">
        <f t="shared" si="31"/>
        <v>2044.0673452262874</v>
      </c>
      <c r="I120" s="42">
        <f t="shared" si="32"/>
        <v>2522.2062398056132</v>
      </c>
      <c r="J120" s="42">
        <f t="shared" si="25"/>
        <v>478.31163419493652</v>
      </c>
      <c r="K120" s="42">
        <f t="shared" si="33"/>
        <v>2218.7827965912202</v>
      </c>
      <c r="L120" s="42">
        <f t="shared" si="34"/>
        <v>2697.0944307861569</v>
      </c>
      <c r="M120" s="39">
        <f t="shared" si="35"/>
        <v>1.4626185496806527</v>
      </c>
      <c r="N120" s="39">
        <f t="shared" si="36"/>
        <v>5.7310430107731047</v>
      </c>
      <c r="O120" s="39">
        <f t="shared" si="37"/>
        <v>7.1936615604537577</v>
      </c>
    </row>
    <row r="121" spans="2:15">
      <c r="B121" s="37">
        <v>115</v>
      </c>
      <c r="C121" s="39">
        <f t="shared" si="26"/>
        <v>169.17703566557444</v>
      </c>
      <c r="D121" s="41">
        <f t="shared" si="27"/>
        <v>1.0558748917095084E-3</v>
      </c>
      <c r="E121" s="49">
        <f t="shared" si="28"/>
        <v>1.0348799581251624</v>
      </c>
      <c r="F121" s="45">
        <f t="shared" si="29"/>
        <v>1.035935833016872</v>
      </c>
      <c r="G121" s="42">
        <f t="shared" si="30"/>
        <v>482.37418006021318</v>
      </c>
      <c r="H121" s="42">
        <f t="shared" si="31"/>
        <v>2040.9540496317611</v>
      </c>
      <c r="I121" s="42">
        <f t="shared" si="32"/>
        <v>2523.3282296919742</v>
      </c>
      <c r="J121" s="42">
        <f t="shared" si="25"/>
        <v>482.55280984442766</v>
      </c>
      <c r="K121" s="42">
        <f t="shared" si="33"/>
        <v>2216.0319732170892</v>
      </c>
      <c r="L121" s="42">
        <f t="shared" si="34"/>
        <v>2698.5847830615171</v>
      </c>
      <c r="M121" s="39">
        <f t="shared" si="35"/>
        <v>1.4735444687990016</v>
      </c>
      <c r="N121" s="39">
        <f t="shared" si="36"/>
        <v>5.7091915283066808</v>
      </c>
      <c r="O121" s="39">
        <f t="shared" si="37"/>
        <v>7.1827359971056826</v>
      </c>
    </row>
    <row r="122" spans="2:15">
      <c r="B122" s="37">
        <v>116</v>
      </c>
      <c r="C122" s="39">
        <f t="shared" si="26"/>
        <v>174.7677968166127</v>
      </c>
      <c r="D122" s="41">
        <f t="shared" si="27"/>
        <v>1.056752586745366E-3</v>
      </c>
      <c r="E122" s="49">
        <f t="shared" si="28"/>
        <v>1.0038374050772461</v>
      </c>
      <c r="F122" s="45">
        <f t="shared" si="29"/>
        <v>1.0048941576639914</v>
      </c>
      <c r="G122" s="42">
        <f t="shared" si="30"/>
        <v>486.6109908394414</v>
      </c>
      <c r="H122" s="42">
        <f t="shared" si="31"/>
        <v>2037.8342993961028</v>
      </c>
      <c r="I122" s="42">
        <f t="shared" si="32"/>
        <v>2524.4452902355442</v>
      </c>
      <c r="J122" s="42">
        <f t="shared" si="25"/>
        <v>486.7956771608072</v>
      </c>
      <c r="K122" s="42">
        <f t="shared" si="33"/>
        <v>2213.2727510435584</v>
      </c>
      <c r="L122" s="42">
        <f t="shared" si="34"/>
        <v>2700.0684282043658</v>
      </c>
      <c r="M122" s="39">
        <f t="shared" si="35"/>
        <v>1.4844462151453446</v>
      </c>
      <c r="N122" s="39">
        <f t="shared" si="36"/>
        <v>5.6874307884884105</v>
      </c>
      <c r="O122" s="39">
        <f t="shared" si="37"/>
        <v>7.1718770036337549</v>
      </c>
    </row>
    <row r="123" spans="2:15">
      <c r="B123" s="37">
        <v>117</v>
      </c>
      <c r="C123" s="39">
        <f t="shared" si="26"/>
        <v>180.50896735787157</v>
      </c>
      <c r="D123" s="41">
        <f t="shared" si="27"/>
        <v>1.0576365824865933E-3</v>
      </c>
      <c r="E123" s="49">
        <f t="shared" si="28"/>
        <v>0.9738962687491276</v>
      </c>
      <c r="F123" s="45">
        <f t="shared" si="29"/>
        <v>0.97495390533161419</v>
      </c>
      <c r="G123" s="42">
        <f t="shared" si="30"/>
        <v>490.84934831828264</v>
      </c>
      <c r="H123" s="42">
        <f t="shared" si="31"/>
        <v>2034.7080108013017</v>
      </c>
      <c r="I123" s="42">
        <f t="shared" si="32"/>
        <v>2525.5573591195844</v>
      </c>
      <c r="J123" s="42">
        <f t="shared" si="25"/>
        <v>491.04026120562685</v>
      </c>
      <c r="K123" s="42">
        <f t="shared" si="33"/>
        <v>2210.5050205868911</v>
      </c>
      <c r="L123" s="42">
        <f t="shared" si="34"/>
        <v>2701.5452817925179</v>
      </c>
      <c r="M123" s="39">
        <f t="shared" si="35"/>
        <v>1.495323968242295</v>
      </c>
      <c r="N123" s="39">
        <f t="shared" si="36"/>
        <v>5.6657598120704238</v>
      </c>
      <c r="O123" s="39">
        <f t="shared" si="37"/>
        <v>7.161083780312719</v>
      </c>
    </row>
    <row r="124" spans="2:15">
      <c r="B124" s="37">
        <v>118</v>
      </c>
      <c r="C124" s="39">
        <f t="shared" si="26"/>
        <v>186.40357528618003</v>
      </c>
      <c r="D124" s="41">
        <f t="shared" si="27"/>
        <v>1.0585268972879418E-3</v>
      </c>
      <c r="E124" s="49">
        <f t="shared" si="28"/>
        <v>0.94501176750144789</v>
      </c>
      <c r="F124" s="45">
        <f t="shared" si="29"/>
        <v>0.9460702943987358</v>
      </c>
      <c r="G124" s="42">
        <f t="shared" si="30"/>
        <v>495.08927402542054</v>
      </c>
      <c r="H124" s="42">
        <f t="shared" si="31"/>
        <v>2031.5750999144923</v>
      </c>
      <c r="I124" s="42">
        <f t="shared" si="32"/>
        <v>2526.6643739399128</v>
      </c>
      <c r="J124" s="42">
        <f t="shared" si="25"/>
        <v>495.28658722361183</v>
      </c>
      <c r="K124" s="42">
        <f t="shared" si="33"/>
        <v>2207.7286720642751</v>
      </c>
      <c r="L124" s="42">
        <f t="shared" si="34"/>
        <v>2703.0152592878867</v>
      </c>
      <c r="M124" s="39">
        <f t="shared" si="35"/>
        <v>1.5061779065751681</v>
      </c>
      <c r="N124" s="39">
        <f t="shared" si="36"/>
        <v>5.6441776290554424</v>
      </c>
      <c r="O124" s="39">
        <f t="shared" si="37"/>
        <v>7.1503555356306103</v>
      </c>
    </row>
    <row r="125" spans="2:15">
      <c r="B125" s="37">
        <v>119</v>
      </c>
      <c r="C125" s="39">
        <f t="shared" si="26"/>
        <v>192.45468548089619</v>
      </c>
      <c r="D125" s="41">
        <f t="shared" si="27"/>
        <v>1.0594235502825935E-3</v>
      </c>
      <c r="E125" s="49">
        <f t="shared" si="28"/>
        <v>0.91714115646836369</v>
      </c>
      <c r="F125" s="45">
        <f t="shared" si="29"/>
        <v>0.91820058001864624</v>
      </c>
      <c r="G125" s="42">
        <f t="shared" si="30"/>
        <v>499.33078962202654</v>
      </c>
      <c r="H125" s="42">
        <f t="shared" si="31"/>
        <v>2028.4354826034598</v>
      </c>
      <c r="I125" s="42">
        <f t="shared" si="32"/>
        <v>2527.7662722254863</v>
      </c>
      <c r="J125" s="42">
        <f t="shared" si="25"/>
        <v>499.53468064818873</v>
      </c>
      <c r="K125" s="42">
        <f t="shared" si="33"/>
        <v>2204.9435954131636</v>
      </c>
      <c r="L125" s="42">
        <f t="shared" si="34"/>
        <v>2704.4782760613525</v>
      </c>
      <c r="M125" s="39">
        <f t="shared" si="35"/>
        <v>1.5170082076158951</v>
      </c>
      <c r="N125" s="39">
        <f t="shared" si="36"/>
        <v>5.6226832786288217</v>
      </c>
      <c r="O125" s="39">
        <f t="shared" si="37"/>
        <v>7.1396914862447165</v>
      </c>
    </row>
    <row r="126" spans="2:15">
      <c r="B126" s="37">
        <v>120</v>
      </c>
      <c r="C126" s="39">
        <f t="shared" si="26"/>
        <v>198.66539973930202</v>
      </c>
      <c r="D126" s="41">
        <f t="shared" si="27"/>
        <v>1.0603265613827865E-3</v>
      </c>
      <c r="E126" s="49">
        <f t="shared" si="28"/>
        <v>0.89024362566615245</v>
      </c>
      <c r="F126" s="45">
        <f t="shared" si="29"/>
        <v>0.89130395222753522</v>
      </c>
      <c r="G126" s="42">
        <f t="shared" si="30"/>
        <v>503.57391690686228</v>
      </c>
      <c r="H126" s="42">
        <f t="shared" si="31"/>
        <v>2025.2890745515931</v>
      </c>
      <c r="I126" s="42">
        <f t="shared" si="32"/>
        <v>2528.8629914584553</v>
      </c>
      <c r="J126" s="42">
        <f t="shared" si="25"/>
        <v>503.78456710703352</v>
      </c>
      <c r="K126" s="42">
        <f t="shared" si="33"/>
        <v>2202.1496803099249</v>
      </c>
      <c r="L126" s="42">
        <f t="shared" si="34"/>
        <v>2705.9342474169584</v>
      </c>
      <c r="M126" s="39">
        <f t="shared" si="35"/>
        <v>1.5278150478467178</v>
      </c>
      <c r="N126" s="39">
        <f t="shared" si="36"/>
        <v>5.601275809089703</v>
      </c>
      <c r="O126" s="39">
        <f t="shared" si="37"/>
        <v>7.1290908569364211</v>
      </c>
    </row>
    <row r="127" spans="2:15">
      <c r="B127" s="37">
        <v>121</v>
      </c>
      <c r="C127" s="39">
        <f t="shared" si="26"/>
        <v>205.03885680755243</v>
      </c>
      <c r="D127" s="41">
        <f t="shared" si="27"/>
        <v>1.0612359512807345E-3</v>
      </c>
      <c r="E127" s="49">
        <f t="shared" si="28"/>
        <v>0.8642802036386793</v>
      </c>
      <c r="F127" s="45">
        <f t="shared" si="29"/>
        <v>0.86534143958996002</v>
      </c>
      <c r="G127" s="42">
        <f t="shared" si="30"/>
        <v>507.81867782140188</v>
      </c>
      <c r="H127" s="42">
        <f t="shared" si="31"/>
        <v>2022.1357912721799</v>
      </c>
      <c r="I127" s="42">
        <f t="shared" si="32"/>
        <v>2529.9544690935818</v>
      </c>
      <c r="J127" s="42">
        <f t="shared" si="25"/>
        <v>508.03627242765708</v>
      </c>
      <c r="K127" s="42">
        <f t="shared" si="33"/>
        <v>2199.3468161876522</v>
      </c>
      <c r="L127" s="42">
        <f t="shared" si="34"/>
        <v>2707.3830886153091</v>
      </c>
      <c r="M127" s="39">
        <f t="shared" si="35"/>
        <v>1.5385986027836402</v>
      </c>
      <c r="N127" s="39">
        <f t="shared" si="36"/>
        <v>5.5799542777810718</v>
      </c>
      <c r="O127" s="39">
        <f t="shared" si="37"/>
        <v>7.118552880564712</v>
      </c>
    </row>
    <row r="128" spans="2:15">
      <c r="B128" s="37">
        <v>122</v>
      </c>
      <c r="C128" s="39">
        <f t="shared" si="26"/>
        <v>211.5782324072467</v>
      </c>
      <c r="D128" s="41">
        <f t="shared" si="27"/>
        <v>1.0621517414498506E-3</v>
      </c>
      <c r="E128" s="49">
        <f t="shared" si="28"/>
        <v>0.83921366631587746</v>
      </c>
      <c r="F128" s="45">
        <f t="shared" si="29"/>
        <v>0.84027581805732732</v>
      </c>
      <c r="G128" s="42">
        <f t="shared" si="30"/>
        <v>512.0650944549692</v>
      </c>
      <c r="H128" s="42">
        <f t="shared" si="31"/>
        <v>2018.9755481219381</v>
      </c>
      <c r="I128" s="42">
        <f t="shared" si="32"/>
        <v>2531.0406425769074</v>
      </c>
      <c r="J128" s="42">
        <f t="shared" si="25"/>
        <v>512.28982264297417</v>
      </c>
      <c r="K128" s="42">
        <f t="shared" si="33"/>
        <v>2196.534892253057</v>
      </c>
      <c r="L128" s="42">
        <f t="shared" si="34"/>
        <v>2708.8247148960313</v>
      </c>
      <c r="M128" s="39">
        <f t="shared" si="35"/>
        <v>1.549359046999625</v>
      </c>
      <c r="N128" s="39">
        <f t="shared" si="36"/>
        <v>5.5587177510183725</v>
      </c>
      <c r="O128" s="39">
        <f t="shared" si="37"/>
        <v>7.1080767980179971</v>
      </c>
    </row>
    <row r="129" spans="2:15">
      <c r="B129" s="37">
        <v>123</v>
      </c>
      <c r="C129" s="39">
        <f t="shared" si="26"/>
        <v>218.28673925767242</v>
      </c>
      <c r="D129" s="41">
        <f t="shared" si="27"/>
        <v>1.0630739541462714E-3</v>
      </c>
      <c r="E129" s="49">
        <f t="shared" si="28"/>
        <v>0.81500845078171724</v>
      </c>
      <c r="F129" s="45">
        <f t="shared" si="29"/>
        <v>0.81607152473586353</v>
      </c>
      <c r="G129" s="42">
        <f t="shared" si="30"/>
        <v>516.31318904989496</v>
      </c>
      <c r="H129" s="42">
        <f t="shared" si="31"/>
        <v>2015.8082603136759</v>
      </c>
      <c r="I129" s="42">
        <f t="shared" si="32"/>
        <v>2532.1214493635707</v>
      </c>
      <c r="J129" s="42">
        <f t="shared" si="25"/>
        <v>516.54524399693526</v>
      </c>
      <c r="K129" s="42">
        <f t="shared" si="33"/>
        <v>2193.7137975022642</v>
      </c>
      <c r="L129" s="42">
        <f t="shared" si="34"/>
        <v>2710.2590414991996</v>
      </c>
      <c r="M129" s="39">
        <f t="shared" si="35"/>
        <v>1.5600965541475542</v>
      </c>
      <c r="N129" s="39">
        <f t="shared" si="36"/>
        <v>5.5375653040164794</v>
      </c>
      <c r="O129" s="39">
        <f t="shared" si="37"/>
        <v>7.0976618581640336</v>
      </c>
    </row>
    <row r="130" spans="2:15">
      <c r="B130" s="37">
        <v>124</v>
      </c>
      <c r="C130" s="39">
        <f t="shared" si="26"/>
        <v>225.16762709379984</v>
      </c>
      <c r="D130" s="41">
        <f t="shared" si="27"/>
        <v>1.0640026124106765E-3</v>
      </c>
      <c r="E130" s="49">
        <f t="shared" si="28"/>
        <v>0.79163057366691014</v>
      </c>
      <c r="F130" s="45">
        <f t="shared" si="29"/>
        <v>0.79269457627932083</v>
      </c>
      <c r="G130" s="42">
        <f t="shared" si="30"/>
        <v>520.56298400669311</v>
      </c>
      <c r="H130" s="42">
        <f t="shared" si="31"/>
        <v>2012.6338429279581</v>
      </c>
      <c r="I130" s="42">
        <f t="shared" si="32"/>
        <v>2533.1968269346512</v>
      </c>
      <c r="J130" s="42">
        <f t="shared" si="25"/>
        <v>520.80256295015045</v>
      </c>
      <c r="K130" s="42">
        <f t="shared" si="33"/>
        <v>2190.8834207354407</v>
      </c>
      <c r="L130" s="42">
        <f t="shared" si="34"/>
        <v>2711.6859836855911</v>
      </c>
      <c r="M130" s="39">
        <f t="shared" si="35"/>
        <v>1.5708112969829662</v>
      </c>
      <c r="N130" s="39">
        <f t="shared" si="36"/>
        <v>5.516496020814623</v>
      </c>
      <c r="O130" s="39">
        <f t="shared" si="37"/>
        <v>7.0873073177975892</v>
      </c>
    </row>
    <row r="131" spans="2:15">
      <c r="B131" s="37">
        <v>125</v>
      </c>
      <c r="C131" s="39">
        <f t="shared" si="26"/>
        <v>232.22418268006822</v>
      </c>
      <c r="D131" s="41">
        <f t="shared" si="27"/>
        <v>1.0649377400703997E-3</v>
      </c>
      <c r="E131" s="49">
        <f t="shared" si="28"/>
        <v>0.76904755389940904</v>
      </c>
      <c r="F131" s="45">
        <f t="shared" si="29"/>
        <v>0.77011249163947948</v>
      </c>
      <c r="G131" s="42">
        <f t="shared" si="30"/>
        <v>524.81450188924759</v>
      </c>
      <c r="H131" s="42">
        <f t="shared" si="31"/>
        <v>2009.4522109237089</v>
      </c>
      <c r="I131" s="42">
        <f t="shared" si="32"/>
        <v>2534.2667128129565</v>
      </c>
      <c r="J131" s="42">
        <f t="shared" si="25"/>
        <v>525.06180618554049</v>
      </c>
      <c r="K131" s="42">
        <f t="shared" si="33"/>
        <v>2188.0436505701045</v>
      </c>
      <c r="L131" s="42">
        <f t="shared" si="34"/>
        <v>2713.1054567556453</v>
      </c>
      <c r="M131" s="39">
        <f t="shared" si="35"/>
        <v>1.581503447386531</v>
      </c>
      <c r="N131" s="39">
        <f t="shared" si="36"/>
        <v>5.4955089941991968</v>
      </c>
      <c r="O131" s="39">
        <f t="shared" si="37"/>
        <v>7.0770124415857278</v>
      </c>
    </row>
    <row r="132" spans="2:15">
      <c r="B132" s="37">
        <v>126</v>
      </c>
      <c r="C132" s="39">
        <f t="shared" si="26"/>
        <v>239.45972982004866</v>
      </c>
      <c r="D132" s="41">
        <f t="shared" si="27"/>
        <v>1.065879361741839E-3</v>
      </c>
      <c r="E132" s="49">
        <f t="shared" si="28"/>
        <v>0.74722833956205936</v>
      </c>
      <c r="F132" s="45">
        <f t="shared" si="29"/>
        <v>0.74829421892380121</v>
      </c>
      <c r="G132" s="42">
        <f t="shared" si="30"/>
        <v>529.06776543002138</v>
      </c>
      <c r="H132" s="42">
        <f t="shared" si="31"/>
        <v>2006.2632791476169</v>
      </c>
      <c r="I132" s="42">
        <f t="shared" si="32"/>
        <v>2535.3310445776383</v>
      </c>
      <c r="J132" s="42">
        <f t="shared" si="25"/>
        <v>529.32300061400417</v>
      </c>
      <c r="K132" s="42">
        <f t="shared" si="33"/>
        <v>2185.1943754530312</v>
      </c>
      <c r="L132" s="42">
        <f t="shared" si="34"/>
        <v>2714.5173760670355</v>
      </c>
      <c r="M132" s="39">
        <f t="shared" si="35"/>
        <v>1.5921731763863143</v>
      </c>
      <c r="N132" s="39">
        <f t="shared" si="36"/>
        <v>5.4746033256240727</v>
      </c>
      <c r="O132" s="39">
        <f t="shared" si="37"/>
        <v>7.066776502010387</v>
      </c>
    </row>
    <row r="133" spans="2:15">
      <c r="B133" s="37">
        <v>127</v>
      </c>
      <c r="C133" s="39">
        <f t="shared" si="26"/>
        <v>246.8776293620385</v>
      </c>
      <c r="D133" s="41">
        <f t="shared" si="27"/>
        <v>1.0668275028331534E-3</v>
      </c>
      <c r="E133" s="49">
        <f t="shared" si="28"/>
        <v>0.72614323862229968</v>
      </c>
      <c r="F133" s="45">
        <f t="shared" si="29"/>
        <v>0.72721006612513284</v>
      </c>
      <c r="G133" s="42">
        <f t="shared" si="30"/>
        <v>533.32279753527325</v>
      </c>
      <c r="H133" s="42">
        <f t="shared" si="31"/>
        <v>2003.0669623422827</v>
      </c>
      <c r="I133" s="42">
        <f t="shared" si="32"/>
        <v>2536.3897598775561</v>
      </c>
      <c r="J133" s="42">
        <f t="shared" si="25"/>
        <v>533.58617338011106</v>
      </c>
      <c r="K133" s="42">
        <f t="shared" si="33"/>
        <v>2182.3354836706299</v>
      </c>
      <c r="L133" s="42">
        <f t="shared" si="34"/>
        <v>2715.921657050741</v>
      </c>
      <c r="M133" s="39">
        <f t="shared" si="35"/>
        <v>1.6028206541797909</v>
      </c>
      <c r="N133" s="39">
        <f t="shared" si="36"/>
        <v>5.4537781251282773</v>
      </c>
      <c r="O133" s="39">
        <f t="shared" si="37"/>
        <v>7.056598779308068</v>
      </c>
    </row>
    <row r="134" spans="2:15">
      <c r="B134" s="37">
        <v>128</v>
      </c>
      <c r="C134" s="39">
        <f t="shared" si="26"/>
        <v>254.48127920065451</v>
      </c>
      <c r="D134" s="41">
        <f t="shared" si="27"/>
        <v>1.0677821895472518E-3</v>
      </c>
      <c r="E134" s="49">
        <f t="shared" si="28"/>
        <v>0.70576385331313962</v>
      </c>
      <c r="F134" s="45">
        <f t="shared" si="29"/>
        <v>0.70683163550268691</v>
      </c>
      <c r="G134" s="42">
        <f t="shared" si="30"/>
        <v>537.57962129029522</v>
      </c>
      <c r="H134" s="42">
        <f t="shared" si="31"/>
        <v>1999.8631751529915</v>
      </c>
      <c r="I134" s="42">
        <f t="shared" si="32"/>
        <v>2537.4427964432866</v>
      </c>
      <c r="J134" s="42">
        <f t="shared" ref="J134:J199" si="38">hL_T(B134)</f>
        <v>537.85135186779837</v>
      </c>
      <c r="K134" s="42">
        <f t="shared" si="33"/>
        <v>2179.4668633577026</v>
      </c>
      <c r="L134" s="42">
        <f t="shared" si="34"/>
        <v>2717.3182152255008</v>
      </c>
      <c r="M134" s="39">
        <f t="shared" si="35"/>
        <v>1.6134460501556374</v>
      </c>
      <c r="N134" s="39">
        <f t="shared" si="36"/>
        <v>5.4330325112508451</v>
      </c>
      <c r="O134" s="39">
        <f t="shared" si="37"/>
        <v>7.0464785614064827</v>
      </c>
    </row>
    <row r="135" spans="2:15">
      <c r="B135" s="37">
        <v>129</v>
      </c>
      <c r="C135" s="39">
        <f t="shared" si="26"/>
        <v>262.27411427450716</v>
      </c>
      <c r="D135" s="41">
        <f t="shared" si="27"/>
        <v>1.0687434488850737E-3</v>
      </c>
      <c r="E135" s="49">
        <f t="shared" si="28"/>
        <v>0.68606301795808056</v>
      </c>
      <c r="F135" s="45">
        <f t="shared" si="29"/>
        <v>0.68713176140696564</v>
      </c>
      <c r="G135" s="42">
        <f t="shared" si="30"/>
        <v>541.83825996466112</v>
      </c>
      <c r="H135" s="42">
        <f t="shared" si="31"/>
        <v>1996.6518321330486</v>
      </c>
      <c r="I135" s="42">
        <f t="shared" si="32"/>
        <v>2538.4900920977097</v>
      </c>
      <c r="J135" s="42">
        <f t="shared" si="38"/>
        <v>542.11856370610337</v>
      </c>
      <c r="K135" s="42">
        <f t="shared" si="33"/>
        <v>2176.5884025045002</v>
      </c>
      <c r="L135" s="42">
        <f t="shared" si="34"/>
        <v>2718.7069662106037</v>
      </c>
      <c r="M135" s="39">
        <f t="shared" si="35"/>
        <v>1.6240495329153042</v>
      </c>
      <c r="N135" s="39">
        <f t="shared" si="36"/>
        <v>5.4123656109426133</v>
      </c>
      <c r="O135" s="39">
        <f t="shared" si="37"/>
        <v>7.0364151438579174</v>
      </c>
    </row>
    <row r="136" spans="2:15">
      <c r="B136" s="37">
        <v>130</v>
      </c>
      <c r="C136" s="39">
        <f t="shared" si="26"/>
        <v>270.25960655999847</v>
      </c>
      <c r="D136" s="41">
        <f t="shared" si="27"/>
        <v>1.0697113086491562E-3</v>
      </c>
      <c r="E136" s="49">
        <f t="shared" si="28"/>
        <v>0.66701474004533745</v>
      </c>
      <c r="F136" s="45">
        <f t="shared" si="29"/>
        <v>0.66808445135398664</v>
      </c>
      <c r="G136" s="42">
        <f t="shared" si="30"/>
        <v>546.09873701748802</v>
      </c>
      <c r="H136" s="42">
        <f t="shared" si="31"/>
        <v>1993.4328477476133</v>
      </c>
      <c r="I136" s="42">
        <f t="shared" si="32"/>
        <v>2539.5315847651013</v>
      </c>
      <c r="J136" s="42">
        <f t="shared" si="38"/>
        <v>546.38783677489505</v>
      </c>
      <c r="K136" s="42">
        <f t="shared" si="33"/>
        <v>2173.6999889619874</v>
      </c>
      <c r="L136" s="42">
        <f t="shared" si="34"/>
        <v>2720.0878257368822</v>
      </c>
      <c r="M136" s="39">
        <f t="shared" si="35"/>
        <v>1.6346312702943462</v>
      </c>
      <c r="N136" s="39">
        <f t="shared" si="36"/>
        <v>5.3917765594749394</v>
      </c>
      <c r="O136" s="39">
        <f t="shared" si="37"/>
        <v>7.0264078297692851</v>
      </c>
    </row>
    <row r="137" spans="2:15">
      <c r="B137" s="37">
        <v>131</v>
      </c>
      <c r="C137" s="39">
        <f t="shared" si="26"/>
        <v>278.44126506133796</v>
      </c>
      <c r="D137" s="41">
        <f t="shared" si="27"/>
        <v>1.0706857974474937E-3</v>
      </c>
      <c r="E137" s="49">
        <f t="shared" si="28"/>
        <v>0.64859414436835439</v>
      </c>
      <c r="F137" s="45">
        <f t="shared" si="29"/>
        <v>0.6496648301658019</v>
      </c>
      <c r="G137" s="42">
        <f t="shared" si="30"/>
        <v>550.36107610271756</v>
      </c>
      <c r="H137" s="42">
        <f t="shared" si="31"/>
        <v>1990.206136375914</v>
      </c>
      <c r="I137" s="42">
        <f t="shared" si="32"/>
        <v>2540.5672124786315</v>
      </c>
      <c r="J137" s="42">
        <f t="shared" si="38"/>
        <v>550.6591992106421</v>
      </c>
      <c r="K137" s="42">
        <f t="shared" si="33"/>
        <v>2170.8015104452143</v>
      </c>
      <c r="L137" s="42">
        <f t="shared" si="34"/>
        <v>2721.4607096558566</v>
      </c>
      <c r="M137" s="39">
        <f t="shared" si="35"/>
        <v>1.6451914293835574</v>
      </c>
      <c r="N137" s="39">
        <f t="shared" si="36"/>
        <v>5.3712645003450286</v>
      </c>
      <c r="O137" s="39">
        <f t="shared" si="37"/>
        <v>7.0164559297285862</v>
      </c>
    </row>
    <row r="138" spans="2:15">
      <c r="B138" s="37">
        <v>132</v>
      </c>
      <c r="C138" s="39">
        <f t="shared" si="26"/>
        <v>286.82263579684536</v>
      </c>
      <c r="D138" s="41">
        <f t="shared" si="27"/>
        <v>1.071666944697682E-3</v>
      </c>
      <c r="E138" s="49">
        <f t="shared" si="28"/>
        <v>0.63077742006069448</v>
      </c>
      <c r="F138" s="45">
        <f t="shared" si="29"/>
        <v>0.63184908700539222</v>
      </c>
      <c r="G138" s="42">
        <f t="shared" si="30"/>
        <v>554.62530107440227</v>
      </c>
      <c r="H138" s="42">
        <f t="shared" si="31"/>
        <v>1986.9716123118628</v>
      </c>
      <c r="I138" s="42">
        <f t="shared" si="32"/>
        <v>2541.596913386265</v>
      </c>
      <c r="J138" s="42">
        <f t="shared" si="38"/>
        <v>554.93267941217641</v>
      </c>
      <c r="K138" s="42">
        <f t="shared" si="33"/>
        <v>2167.8928545348062</v>
      </c>
      <c r="L138" s="42">
        <f t="shared" si="34"/>
        <v>2722.8255339469824</v>
      </c>
      <c r="M138" s="39">
        <f t="shared" si="35"/>
        <v>1.6557301765498627</v>
      </c>
      <c r="N138" s="39">
        <f t="shared" si="36"/>
        <v>5.3508285851779913</v>
      </c>
      <c r="O138" s="39">
        <f t="shared" si="37"/>
        <v>7.0065587617278542</v>
      </c>
    </row>
    <row r="139" spans="2:15">
      <c r="B139" s="37">
        <v>133</v>
      </c>
      <c r="C139" s="39">
        <f t="shared" si="26"/>
        <v>295.4073017816026</v>
      </c>
      <c r="D139" s="41">
        <f t="shared" si="27"/>
        <v>1.0726547806313581E-3</v>
      </c>
      <c r="E139" s="49">
        <f t="shared" si="28"/>
        <v>0.61354177036372692</v>
      </c>
      <c r="F139" s="45">
        <f t="shared" si="29"/>
        <v>0.61461442514435827</v>
      </c>
      <c r="G139" s="42">
        <f t="shared" si="30"/>
        <v>558.89143599201441</v>
      </c>
      <c r="H139" s="42">
        <f t="shared" si="31"/>
        <v>1983.7291897629475</v>
      </c>
      <c r="I139" s="42">
        <f t="shared" si="32"/>
        <v>2542.620625754962</v>
      </c>
      <c r="J139" s="42">
        <f t="shared" si="38"/>
        <v>559.20830604650428</v>
      </c>
      <c r="K139" s="42">
        <f t="shared" si="33"/>
        <v>2164.9739086764043</v>
      </c>
      <c r="L139" s="42">
        <f t="shared" si="34"/>
        <v>2724.1822147229086</v>
      </c>
      <c r="M139" s="39">
        <f t="shared" si="35"/>
        <v>1.6662476774570205</v>
      </c>
      <c r="N139" s="39">
        <f t="shared" si="36"/>
        <v>5.3304679736253551</v>
      </c>
      <c r="O139" s="39">
        <f t="shared" si="37"/>
        <v>6.9967156510823756</v>
      </c>
    </row>
    <row r="140" spans="2:15">
      <c r="B140" s="37">
        <v>134</v>
      </c>
      <c r="C140" s="39">
        <f t="shared" ref="C140:C205" si="39">psat_t(B140)*100</f>
        <v>304.19888300652673</v>
      </c>
      <c r="D140" s="41">
        <f t="shared" ref="D140:D205" si="40">vL_T(B140)</f>
        <v>1.0736493362989237E-3</v>
      </c>
      <c r="E140" s="49">
        <f t="shared" ref="E140:E205" si="41">+F140-D140</f>
        <v>0.59686536497514175</v>
      </c>
      <c r="F140" s="45">
        <f t="shared" ref="F140:F205" si="42">vV_T(B140)</f>
        <v>0.5979390143114407</v>
      </c>
      <c r="G140" s="42">
        <f t="shared" ref="G140:G205" si="43">uL_T(B140)</f>
        <v>563.15950512576319</v>
      </c>
      <c r="H140" s="42">
        <f t="shared" ref="H140:H205" si="44">+I140-G140</f>
        <v>1980.4787828473959</v>
      </c>
      <c r="I140" s="42">
        <f t="shared" ref="I140:I205" si="45">uV_T(B140)</f>
        <v>2543.6382879731591</v>
      </c>
      <c r="J140" s="42">
        <f t="shared" si="38"/>
        <v>563.4861080546051</v>
      </c>
      <c r="K140" s="42">
        <f t="shared" ref="K140:K205" si="46">L140-J140</f>
        <v>2162.0445601781171</v>
      </c>
      <c r="L140" s="42">
        <f t="shared" ref="L140:L205" si="47">hV_T(B140)</f>
        <v>2725.5306682327223</v>
      </c>
      <c r="M140" s="39">
        <f t="shared" ref="M140:M205" si="48">sL_T(B140)</f>
        <v>1.6767440970860996</v>
      </c>
      <c r="N140" s="39">
        <f t="shared" ref="N140:N205" si="49">O140-M140</f>
        <v>5.3101818332601329</v>
      </c>
      <c r="O140" s="39">
        <f t="shared" ref="O140:O205" si="50">sV_T(B140)</f>
        <v>6.9869259303462323</v>
      </c>
    </row>
    <row r="141" spans="2:15">
      <c r="B141" s="37">
        <v>135</v>
      </c>
      <c r="C141" s="39">
        <f t="shared" si="39"/>
        <v>313.20103641396219</v>
      </c>
      <c r="D141" s="41">
        <f t="shared" si="40"/>
        <v>1.0746506435745623E-3</v>
      </c>
      <c r="E141" s="49">
        <f t="shared" si="41"/>
        <v>0.58072729483533103</v>
      </c>
      <c r="F141" s="45">
        <f t="shared" si="42"/>
        <v>0.58180194547890562</v>
      </c>
      <c r="G141" s="42">
        <f t="shared" si="43"/>
        <v>567.42953296193184</v>
      </c>
      <c r="H141" s="42">
        <f t="shared" si="44"/>
        <v>1977.2203055895725</v>
      </c>
      <c r="I141" s="42">
        <f t="shared" si="45"/>
        <v>2544.6498385515042</v>
      </c>
      <c r="J141" s="42">
        <f t="shared" si="38"/>
        <v>567.76611465728104</v>
      </c>
      <c r="K141" s="42">
        <f t="shared" si="46"/>
        <v>2159.1046962058758</v>
      </c>
      <c r="L141" s="42">
        <f t="shared" si="47"/>
        <v>2726.8708108631567</v>
      </c>
      <c r="M141" s="39">
        <f t="shared" si="48"/>
        <v>1.6872195997557613</v>
      </c>
      <c r="N141" s="39">
        <f t="shared" si="49"/>
        <v>5.2899693394683256</v>
      </c>
      <c r="O141" s="39">
        <f t="shared" si="50"/>
        <v>6.9771889392240869</v>
      </c>
    </row>
    <row r="142" spans="2:15">
      <c r="B142" s="37">
        <v>136</v>
      </c>
      <c r="C142" s="39">
        <f t="shared" si="39"/>
        <v>322.41745586984052</v>
      </c>
      <c r="D142" s="41">
        <f t="shared" si="40"/>
        <v>1.0756587351615492E-3</v>
      </c>
      <c r="E142" s="49">
        <f t="shared" si="41"/>
        <v>0.56510752921723895</v>
      </c>
      <c r="F142" s="45">
        <f t="shared" si="42"/>
        <v>0.56618318795240052</v>
      </c>
      <c r="G142" s="42">
        <f t="shared" si="43"/>
        <v>571.70154420822462</v>
      </c>
      <c r="H142" s="42">
        <f t="shared" si="44"/>
        <v>1973.9536719135849</v>
      </c>
      <c r="I142" s="42">
        <f t="shared" si="45"/>
        <v>2545.6552161218096</v>
      </c>
      <c r="J142" s="42">
        <f t="shared" si="38"/>
        <v>572.04835536099972</v>
      </c>
      <c r="K142" s="42">
        <f t="shared" si="46"/>
        <v>2156.1542037766985</v>
      </c>
      <c r="L142" s="42">
        <f t="shared" si="47"/>
        <v>2728.2025591376982</v>
      </c>
      <c r="M142" s="39">
        <f t="shared" si="48"/>
        <v>1.6976743491423369</v>
      </c>
      <c r="N142" s="39">
        <f t="shared" si="49"/>
        <v>5.2698296753369327</v>
      </c>
      <c r="O142" s="39">
        <f t="shared" si="50"/>
        <v>6.9675040244792692</v>
      </c>
    </row>
    <row r="143" spans="2:15">
      <c r="B143" s="37">
        <v>137</v>
      </c>
      <c r="C143" s="39">
        <f t="shared" si="39"/>
        <v>331.85187213249907</v>
      </c>
      <c r="D143" s="41">
        <f t="shared" si="40"/>
        <v>1.0766736445978525E-3</v>
      </c>
      <c r="E143" s="49">
        <f t="shared" si="41"/>
        <v>0.5499868749931377</v>
      </c>
      <c r="F143" s="45">
        <f t="shared" si="42"/>
        <v>0.55106354863773555</v>
      </c>
      <c r="G143" s="42">
        <f t="shared" si="43"/>
        <v>575.9755637991334</v>
      </c>
      <c r="H143" s="42">
        <f t="shared" si="44"/>
        <v>1970.6787956350727</v>
      </c>
      <c r="I143" s="42">
        <f t="shared" si="45"/>
        <v>2546.6543594342061</v>
      </c>
      <c r="J143" s="42">
        <f t="shared" si="38"/>
        <v>576.3328599637689</v>
      </c>
      <c r="K143" s="42">
        <f t="shared" si="46"/>
        <v>2153.1929697498481</v>
      </c>
      <c r="L143" s="42">
        <f t="shared" si="47"/>
        <v>2729.525829713617</v>
      </c>
      <c r="M143" s="39">
        <f t="shared" si="48"/>
        <v>1.7081085082997109</v>
      </c>
      <c r="N143" s="39">
        <f t="shared" si="49"/>
        <v>5.249762031538423</v>
      </c>
      <c r="O143" s="39">
        <f t="shared" si="50"/>
        <v>6.957870539838134</v>
      </c>
    </row>
    <row r="144" spans="2:15">
      <c r="B144" s="37">
        <v>138</v>
      </c>
      <c r="C144" s="39">
        <f t="shared" si="39"/>
        <v>341.50805281822255</v>
      </c>
      <c r="D144" s="41">
        <f t="shared" si="40"/>
        <v>1.077695406262026E-3</v>
      </c>
      <c r="E144" s="49">
        <f t="shared" si="41"/>
        <v>0.53534693795926858</v>
      </c>
      <c r="F144" s="45">
        <f t="shared" si="42"/>
        <v>0.53642463336553059</v>
      </c>
      <c r="G144" s="42">
        <f t="shared" si="43"/>
        <v>580.25161690131699</v>
      </c>
      <c r="H144" s="42">
        <f t="shared" si="44"/>
        <v>1967.3955904511936</v>
      </c>
      <c r="I144" s="42">
        <f t="shared" si="45"/>
        <v>2547.6472073525106</v>
      </c>
      <c r="J144" s="42">
        <f t="shared" si="38"/>
        <v>580.61965856104109</v>
      </c>
      <c r="K144" s="42">
        <f t="shared" si="46"/>
        <v>2150.2208808158625</v>
      </c>
      <c r="L144" s="42">
        <f t="shared" si="47"/>
        <v>2730.8405393769035</v>
      </c>
      <c r="M144" s="39">
        <f t="shared" si="48"/>
        <v>1.7185222396790067</v>
      </c>
      <c r="N144" s="39">
        <f t="shared" si="49"/>
        <v>5.2297656062118278</v>
      </c>
      <c r="O144" s="39">
        <f t="shared" si="50"/>
        <v>6.9482878458908344</v>
      </c>
    </row>
    <row r="145" spans="2:15">
      <c r="B145" s="37">
        <v>139</v>
      </c>
      <c r="C145" s="39">
        <f t="shared" si="39"/>
        <v>351.38980236361704</v>
      </c>
      <c r="D145" s="41">
        <f t="shared" si="40"/>
        <v>1.0787240553794045E-3</v>
      </c>
      <c r="E145" s="49">
        <f t="shared" si="41"/>
        <v>0.52117008610618987</v>
      </c>
      <c r="F145" s="45">
        <f t="shared" si="42"/>
        <v>0.52224881016156932</v>
      </c>
      <c r="G145" s="42">
        <f t="shared" si="43"/>
        <v>584.52972891900083</v>
      </c>
      <c r="H145" s="42">
        <f t="shared" si="44"/>
        <v>1964.1039699287958</v>
      </c>
      <c r="I145" s="42">
        <f t="shared" si="45"/>
        <v>2548.6336988477965</v>
      </c>
      <c r="J145" s="42">
        <f t="shared" si="38"/>
        <v>584.90878155162693</v>
      </c>
      <c r="K145" s="42">
        <f t="shared" si="46"/>
        <v>2147.2378234834787</v>
      </c>
      <c r="L145" s="42">
        <f t="shared" si="47"/>
        <v>2732.1466050351055</v>
      </c>
      <c r="M145" s="39">
        <f t="shared" si="48"/>
        <v>1.7289157051480952</v>
      </c>
      <c r="N145" s="39">
        <f t="shared" si="49"/>
        <v>5.2098396048403988</v>
      </c>
      <c r="O145" s="39">
        <f t="shared" si="50"/>
        <v>6.938755309988494</v>
      </c>
    </row>
    <row r="146" spans="2:15">
      <c r="B146" s="37">
        <v>140</v>
      </c>
      <c r="C146" s="39">
        <f t="shared" si="39"/>
        <v>361.5009619848488</v>
      </c>
      <c r="D146" s="41">
        <f t="shared" si="40"/>
        <v>1.0797596280285855E-3</v>
      </c>
      <c r="E146" s="49">
        <f t="shared" si="41"/>
        <v>0.50743941472933651</v>
      </c>
      <c r="F146" s="45">
        <f t="shared" si="42"/>
        <v>0.50851917435736504</v>
      </c>
      <c r="G146" s="42">
        <f t="shared" si="43"/>
        <v>588.80992549939515</v>
      </c>
      <c r="H146" s="42">
        <f t="shared" si="44"/>
        <v>1960.8038474907896</v>
      </c>
      <c r="I146" s="42">
        <f t="shared" si="45"/>
        <v>2549.6137729901848</v>
      </c>
      <c r="J146" s="42">
        <f t="shared" si="38"/>
        <v>589.20025964363992</v>
      </c>
      <c r="K146" s="42">
        <f t="shared" si="46"/>
        <v>2144.2436840644732</v>
      </c>
      <c r="L146" s="42">
        <f t="shared" si="47"/>
        <v>2733.4439437081132</v>
      </c>
      <c r="M146" s="39">
        <f t="shared" si="48"/>
        <v>1.7392890660109215</v>
      </c>
      <c r="N146" s="39">
        <f t="shared" si="49"/>
        <v>5.1899832401260335</v>
      </c>
      <c r="O146" s="39">
        <f t="shared" si="50"/>
        <v>6.929272306136955</v>
      </c>
    </row>
    <row r="147" spans="2:15">
      <c r="B147" s="37">
        <v>141</v>
      </c>
      <c r="C147" s="39">
        <f t="shared" si="39"/>
        <v>371.84540963386559</v>
      </c>
      <c r="D147" s="41">
        <f t="shared" si="40"/>
        <v>1.0808021611482268E-3</v>
      </c>
      <c r="E147" s="49">
        <f t="shared" si="41"/>
        <v>0.49413871328028619</v>
      </c>
      <c r="F147" s="45">
        <f t="shared" si="42"/>
        <v>0.49521951544143444</v>
      </c>
      <c r="G147" s="42">
        <f t="shared" si="43"/>
        <v>593.09223253812274</v>
      </c>
      <c r="H147" s="42">
        <f t="shared" si="44"/>
        <v>1957.4951364007618</v>
      </c>
      <c r="I147" s="42">
        <f t="shared" si="45"/>
        <v>2550.5873689388845</v>
      </c>
      <c r="J147" s="42">
        <f t="shared" si="38"/>
        <v>593.49412386046629</v>
      </c>
      <c r="K147" s="42">
        <f t="shared" si="46"/>
        <v>2141.2383486564231</v>
      </c>
      <c r="L147" s="42">
        <f t="shared" si="47"/>
        <v>2734.7324725168892</v>
      </c>
      <c r="M147" s="39">
        <f t="shared" si="48"/>
        <v>1.7496424830266364</v>
      </c>
      <c r="N147" s="39">
        <f t="shared" si="49"/>
        <v>5.1701957318605887</v>
      </c>
      <c r="O147" s="39">
        <f t="shared" si="50"/>
        <v>6.9198382148872248</v>
      </c>
    </row>
    <row r="148" spans="2:15">
      <c r="B148" s="37">
        <v>142</v>
      </c>
      <c r="C148" s="39">
        <f t="shared" si="39"/>
        <v>382.42705995167069</v>
      </c>
      <c r="D148" s="41">
        <f t="shared" si="40"/>
        <v>1.0818516925441303E-3</v>
      </c>
      <c r="E148" s="49">
        <f t="shared" si="41"/>
        <v>0.48125243386506689</v>
      </c>
      <c r="F148" s="45">
        <f t="shared" si="42"/>
        <v>0.48233428555761104</v>
      </c>
      <c r="G148" s="42">
        <f t="shared" si="43"/>
        <v>597.37667618467697</v>
      </c>
      <c r="H148" s="42">
        <f t="shared" si="44"/>
        <v>1954.1777497458361</v>
      </c>
      <c r="I148" s="42">
        <f t="shared" si="45"/>
        <v>2551.5544259305129</v>
      </c>
      <c r="J148" s="42">
        <f t="shared" si="38"/>
        <v>597.79040554676033</v>
      </c>
      <c r="K148" s="42">
        <f t="shared" si="46"/>
        <v>2138.2217031234395</v>
      </c>
      <c r="L148" s="42">
        <f t="shared" si="47"/>
        <v>2736.0121086701997</v>
      </c>
      <c r="M148" s="39">
        <f t="shared" si="48"/>
        <v>1.7599761164285759</v>
      </c>
      <c r="N148" s="39">
        <f t="shared" si="49"/>
        <v>5.150476306794145</v>
      </c>
      <c r="O148" s="39">
        <f t="shared" si="50"/>
        <v>6.9104524232227211</v>
      </c>
    </row>
    <row r="149" spans="2:15">
      <c r="B149" s="37">
        <v>143</v>
      </c>
      <c r="C149" s="39">
        <f t="shared" si="39"/>
        <v>393.24986421870875</v>
      </c>
      <c r="D149" s="41">
        <f t="shared" si="40"/>
        <v>1.0829082608966377E-3</v>
      </c>
      <c r="E149" s="49">
        <f t="shared" si="41"/>
        <v>0.46876566130123892</v>
      </c>
      <c r="F149" s="45">
        <f t="shared" si="42"/>
        <v>0.46984856956213555</v>
      </c>
      <c r="G149" s="42">
        <f t="shared" si="43"/>
        <v>601.66328284789927</v>
      </c>
      <c r="H149" s="42">
        <f t="shared" si="44"/>
        <v>1950.8516004178432</v>
      </c>
      <c r="I149" s="42">
        <f t="shared" si="45"/>
        <v>2552.5148832657424</v>
      </c>
      <c r="J149" s="42">
        <f t="shared" si="38"/>
        <v>602.08913637445789</v>
      </c>
      <c r="K149" s="42">
        <f t="shared" si="46"/>
        <v>2135.1936330749486</v>
      </c>
      <c r="L149" s="42">
        <f t="shared" si="47"/>
        <v>2737.2827694494063</v>
      </c>
      <c r="M149" s="39">
        <f t="shared" si="48"/>
        <v>1.7702901259430841</v>
      </c>
      <c r="N149" s="39">
        <f t="shared" si="49"/>
        <v>5.1308241985004894</v>
      </c>
      <c r="O149" s="39">
        <f t="shared" si="50"/>
        <v>6.901114324443574</v>
      </c>
    </row>
    <row r="150" spans="2:15">
      <c r="B150" s="37">
        <v>144</v>
      </c>
      <c r="C150" s="39">
        <f t="shared" si="39"/>
        <v>404.31781030248521</v>
      </c>
      <c r="D150" s="41">
        <f t="shared" si="40"/>
        <v>1.0839719057683355E-3</v>
      </c>
      <c r="E150" s="49">
        <f t="shared" si="41"/>
        <v>0.45666408465047931</v>
      </c>
      <c r="F150" s="45">
        <f t="shared" si="42"/>
        <v>0.45774805655624762</v>
      </c>
      <c r="G150" s="42">
        <f t="shared" si="43"/>
        <v>605.95207920146572</v>
      </c>
      <c r="H150" s="42">
        <f t="shared" si="44"/>
        <v>1947.5166010928385</v>
      </c>
      <c r="I150" s="42">
        <f t="shared" si="45"/>
        <v>2553.4686802943042</v>
      </c>
      <c r="J150" s="42">
        <f t="shared" si="38"/>
        <v>606.39034834883626</v>
      </c>
      <c r="K150" s="42">
        <f t="shared" si="46"/>
        <v>2132.1540238425082</v>
      </c>
      <c r="L150" s="42">
        <f t="shared" si="47"/>
        <v>2738.5443721913443</v>
      </c>
      <c r="M150" s="39">
        <f t="shared" si="48"/>
        <v>1.7805846708081281</v>
      </c>
      <c r="N150" s="39">
        <f t="shared" si="49"/>
        <v>5.1112386472399489</v>
      </c>
      <c r="O150" s="39">
        <f t="shared" si="50"/>
        <v>6.8918233180480772</v>
      </c>
    </row>
    <row r="151" spans="2:15">
      <c r="B151" s="37">
        <v>145</v>
      </c>
      <c r="C151" s="39">
        <f t="shared" si="39"/>
        <v>415.63492260246971</v>
      </c>
      <c r="D151" s="41">
        <f t="shared" si="40"/>
        <v>1.0850426676120666E-3</v>
      </c>
      <c r="E151" s="49">
        <f t="shared" si="41"/>
        <v>0.44493397014824204</v>
      </c>
      <c r="F151" s="45">
        <f t="shared" si="42"/>
        <v>0.4460190128158541</v>
      </c>
      <c r="G151" s="42">
        <f t="shared" si="43"/>
        <v>610.2430921894163</v>
      </c>
      <c r="H151" s="42">
        <f t="shared" si="44"/>
        <v>1944.1726642090291</v>
      </c>
      <c r="I151" s="42">
        <f t="shared" si="45"/>
        <v>2554.4157563984454</v>
      </c>
      <c r="J151" s="42">
        <f t="shared" si="38"/>
        <v>610.69407381458848</v>
      </c>
      <c r="K151" s="42">
        <f t="shared" si="46"/>
        <v>2129.1027604548035</v>
      </c>
      <c r="L151" s="42">
        <f t="shared" si="47"/>
        <v>2739.7968342693921</v>
      </c>
      <c r="M151" s="39">
        <f t="shared" si="48"/>
        <v>1.790859909791819</v>
      </c>
      <c r="N151" s="39">
        <f t="shared" si="49"/>
        <v>5.0917188998197753</v>
      </c>
      <c r="O151" s="39">
        <f t="shared" si="50"/>
        <v>6.8825788096115943</v>
      </c>
    </row>
    <row r="152" spans="2:15">
      <c r="B152" s="37">
        <v>146</v>
      </c>
      <c r="C152" s="39">
        <f t="shared" si="39"/>
        <v>427.20526199237685</v>
      </c>
      <c r="D152" s="41">
        <f t="shared" si="40"/>
        <v>1.0861205877792561E-3</v>
      </c>
      <c r="E152" s="49">
        <f t="shared" si="41"/>
        <v>0.4335621354564862</v>
      </c>
      <c r="F152" s="45">
        <f t="shared" si="42"/>
        <v>0.43464825604426544</v>
      </c>
      <c r="G152" s="42">
        <f t="shared" si="43"/>
        <v>614.53634903168847</v>
      </c>
      <c r="H152" s="42">
        <f t="shared" si="44"/>
        <v>1940.8197019431855</v>
      </c>
      <c r="I152" s="42">
        <f t="shared" si="45"/>
        <v>2555.3560509748741</v>
      </c>
      <c r="J152" s="42">
        <f t="shared" si="38"/>
        <v>615.00034546194718</v>
      </c>
      <c r="K152" s="42">
        <f t="shared" si="46"/>
        <v>2126.0397276108474</v>
      </c>
      <c r="L152" s="42">
        <f t="shared" si="47"/>
        <v>2741.0400730727947</v>
      </c>
      <c r="M152" s="39">
        <f t="shared" si="48"/>
        <v>1.8011160012107277</v>
      </c>
      <c r="N152" s="39">
        <f t="shared" si="49"/>
        <v>5.0722642094523405</v>
      </c>
      <c r="O152" s="39">
        <f t="shared" si="50"/>
        <v>6.8733802106630684</v>
      </c>
    </row>
    <row r="153" spans="2:15">
      <c r="B153" s="37">
        <v>147</v>
      </c>
      <c r="C153" s="39">
        <f t="shared" si="39"/>
        <v>439.03292575990281</v>
      </c>
      <c r="D153" s="41">
        <f t="shared" si="40"/>
        <v>1.0872057085285539E-3</v>
      </c>
      <c r="E153" s="49">
        <f t="shared" si="41"/>
        <v>0.42253592516967114</v>
      </c>
      <c r="F153" s="45">
        <f t="shared" si="42"/>
        <v>0.42362313087819969</v>
      </c>
      <c r="G153" s="42">
        <f t="shared" si="43"/>
        <v>618.83187722969137</v>
      </c>
      <c r="H153" s="42">
        <f t="shared" si="44"/>
        <v>1937.4576261855839</v>
      </c>
      <c r="I153" s="42">
        <f t="shared" si="45"/>
        <v>2556.2895034152752</v>
      </c>
      <c r="J153" s="42">
        <f t="shared" si="38"/>
        <v>619.30919633281053</v>
      </c>
      <c r="K153" s="42">
        <f t="shared" si="46"/>
        <v>2122.9648096514916</v>
      </c>
      <c r="L153" s="42">
        <f t="shared" si="47"/>
        <v>2742.2740059843022</v>
      </c>
      <c r="M153" s="39">
        <f t="shared" si="48"/>
        <v>1.8113531029480983</v>
      </c>
      <c r="N153" s="39">
        <f t="shared" si="49"/>
        <v>5.0528738356113436</v>
      </c>
      <c r="O153" s="39">
        <f t="shared" si="50"/>
        <v>6.8642269385594421</v>
      </c>
    </row>
    <row r="154" spans="2:15">
      <c r="B154" s="37">
        <v>148</v>
      </c>
      <c r="C154" s="39">
        <f t="shared" si="39"/>
        <v>451.12204754401881</v>
      </c>
      <c r="D154" s="41">
        <f t="shared" si="40"/>
        <v>1.0882980730347999E-3</v>
      </c>
      <c r="E154" s="49">
        <f t="shared" si="41"/>
        <v>0.41184318750814758</v>
      </c>
      <c r="F154" s="45">
        <f t="shared" si="42"/>
        <v>0.41293148558118237</v>
      </c>
      <c r="G154" s="42">
        <f t="shared" si="43"/>
        <v>623.12970457189977</v>
      </c>
      <c r="H154" s="42">
        <f t="shared" si="44"/>
        <v>1934.0863485135892</v>
      </c>
      <c r="I154" s="42">
        <f t="shared" si="45"/>
        <v>2557.216053085489</v>
      </c>
      <c r="J154" s="42">
        <f t="shared" si="38"/>
        <v>623.62065982694389</v>
      </c>
      <c r="K154" s="42">
        <f t="shared" si="46"/>
        <v>2119.8778905293193</v>
      </c>
      <c r="L154" s="42">
        <f t="shared" si="47"/>
        <v>2743.4985503562634</v>
      </c>
      <c r="M154" s="39">
        <f t="shared" si="48"/>
        <v>1.8215713724719014</v>
      </c>
      <c r="N154" s="39">
        <f t="shared" si="49"/>
        <v>5.0335470438862799</v>
      </c>
      <c r="O154" s="39">
        <f t="shared" si="50"/>
        <v>6.8551184163581809</v>
      </c>
    </row>
    <row r="155" spans="2:15">
      <c r="B155" s="37">
        <v>149</v>
      </c>
      <c r="C155" s="39">
        <f t="shared" si="39"/>
        <v>463.47679726988866</v>
      </c>
      <c r="D155" s="41">
        <f t="shared" si="40"/>
        <v>1.0893977253983117E-3</v>
      </c>
      <c r="E155" s="49">
        <f t="shared" si="41"/>
        <v>0.40147225213681109</v>
      </c>
      <c r="F155" s="45">
        <f t="shared" si="42"/>
        <v>0.40256164986220938</v>
      </c>
      <c r="G155" s="42">
        <f t="shared" si="43"/>
        <v>627.42985913947336</v>
      </c>
      <c r="H155" s="42">
        <f t="shared" si="44"/>
        <v>1930.705780163951</v>
      </c>
      <c r="I155" s="42">
        <f t="shared" si="45"/>
        <v>2558.1356393034243</v>
      </c>
      <c r="J155" s="42">
        <f t="shared" si="38"/>
        <v>627.93476970819438</v>
      </c>
      <c r="K155" s="42">
        <f t="shared" si="46"/>
        <v>2116.7788537770493</v>
      </c>
      <c r="L155" s="42">
        <f t="shared" si="47"/>
        <v>2744.7136234852437</v>
      </c>
      <c r="M155" s="39">
        <f t="shared" si="48"/>
        <v>1.8317709668527489</v>
      </c>
      <c r="N155" s="39">
        <f t="shared" si="49"/>
        <v>5.0142831058354558</v>
      </c>
      <c r="O155" s="39">
        <f t="shared" si="50"/>
        <v>6.8460540726882044</v>
      </c>
    </row>
    <row r="156" spans="2:15">
      <c r="B156" s="37">
        <v>150</v>
      </c>
      <c r="C156" s="39">
        <f t="shared" si="39"/>
        <v>476.10138108149204</v>
      </c>
      <c r="D156" s="41">
        <f t="shared" si="40"/>
        <v>1.0905047106545037E-3</v>
      </c>
      <c r="E156" s="49">
        <f t="shared" si="41"/>
        <v>0.39141190905035306</v>
      </c>
      <c r="F156" s="45">
        <f t="shared" si="42"/>
        <v>0.39250241376100758</v>
      </c>
      <c r="G156" s="42">
        <f t="shared" si="43"/>
        <v>631.73236931191468</v>
      </c>
      <c r="H156" s="42">
        <f t="shared" si="44"/>
        <v>1927.3158320039033</v>
      </c>
      <c r="I156" s="42">
        <f t="shared" si="45"/>
        <v>2559.048201315818</v>
      </c>
      <c r="J156" s="42">
        <f t="shared" si="38"/>
        <v>632.25156011073318</v>
      </c>
      <c r="K156" s="42">
        <f t="shared" si="46"/>
        <v>2113.6675824745198</v>
      </c>
      <c r="L156" s="42">
        <f t="shared" si="47"/>
        <v>2745.9191425852528</v>
      </c>
      <c r="M156" s="39">
        <f t="shared" si="48"/>
        <v>1.8419520427817053</v>
      </c>
      <c r="N156" s="39">
        <f t="shared" si="49"/>
        <v>4.9950812988377988</v>
      </c>
      <c r="O156" s="39">
        <f t="shared" si="50"/>
        <v>6.8370333416195042</v>
      </c>
    </row>
    <row r="157" spans="2:15">
      <c r="B157" s="37">
        <v>151</v>
      </c>
      <c r="C157" s="39">
        <f t="shared" si="39"/>
        <v>489.00004127206455</v>
      </c>
      <c r="D157" s="41">
        <f t="shared" si="40"/>
        <v>1.0916190747838343E-3</v>
      </c>
      <c r="E157" s="49">
        <f t="shared" si="41"/>
        <v>0.38165138846969276</v>
      </c>
      <c r="F157" s="45">
        <f t="shared" si="42"/>
        <v>0.3827430075444766</v>
      </c>
      <c r="G157" s="42">
        <f t="shared" si="43"/>
        <v>636.03726377275405</v>
      </c>
      <c r="H157" s="42">
        <f t="shared" si="44"/>
        <v>1923.9164145011523</v>
      </c>
      <c r="I157" s="42">
        <f t="shared" si="45"/>
        <v>2559.9536782739065</v>
      </c>
      <c r="J157" s="42">
        <f t="shared" si="38"/>
        <v>636.57106554537768</v>
      </c>
      <c r="K157" s="42">
        <f t="shared" si="46"/>
        <v>2110.543959214373</v>
      </c>
      <c r="L157" s="42">
        <f t="shared" si="47"/>
        <v>2747.1150247597507</v>
      </c>
      <c r="M157" s="39">
        <f t="shared" si="48"/>
        <v>1.8521147565879641</v>
      </c>
      <c r="N157" s="39">
        <f t="shared" si="49"/>
        <v>4.975940905943709</v>
      </c>
      <c r="O157" s="39">
        <f t="shared" si="50"/>
        <v>6.8280556625316731</v>
      </c>
    </row>
    <row r="158" spans="2:15">
      <c r="B158" s="37">
        <v>152</v>
      </c>
      <c r="C158" s="39">
        <f t="shared" si="39"/>
        <v>502.17705621240992</v>
      </c>
      <c r="D158" s="41">
        <f t="shared" si="40"/>
        <v>1.0927408647220976E-3</v>
      </c>
      <c r="E158" s="49">
        <f t="shared" si="41"/>
        <v>0.37218034169731229</v>
      </c>
      <c r="F158" s="45">
        <f t="shared" si="42"/>
        <v>0.3732730825620344</v>
      </c>
      <c r="G158" s="42">
        <f t="shared" si="43"/>
        <v>640.34457151526226</v>
      </c>
      <c r="H158" s="42">
        <f t="shared" si="44"/>
        <v>1920.5074376928944</v>
      </c>
      <c r="I158" s="42">
        <f t="shared" si="45"/>
        <v>2560.8520092081567</v>
      </c>
      <c r="J158" s="42">
        <f t="shared" si="38"/>
        <v>640.89332090591097</v>
      </c>
      <c r="K158" s="42">
        <f t="shared" si="46"/>
        <v>2107.4078660665796</v>
      </c>
      <c r="L158" s="42">
        <f t="shared" si="47"/>
        <v>2748.3011869724905</v>
      </c>
      <c r="M158" s="39">
        <f t="shared" si="48"/>
        <v>1.8622592642564002</v>
      </c>
      <c r="N158" s="39">
        <f t="shared" si="49"/>
        <v>4.9568612157253291</v>
      </c>
      <c r="O158" s="39">
        <f t="shared" si="50"/>
        <v>6.8191204799817289</v>
      </c>
    </row>
    <row r="159" spans="2:15">
      <c r="B159" s="37">
        <v>153</v>
      </c>
      <c r="C159" s="39">
        <f t="shared" si="39"/>
        <v>515.63674027719208</v>
      </c>
      <c r="D159" s="41">
        <f t="shared" si="40"/>
        <v>1.0938701283710482E-3</v>
      </c>
      <c r="E159" s="49">
        <f t="shared" si="41"/>
        <v>0.36298882288206147</v>
      </c>
      <c r="F159" s="45">
        <f t="shared" si="42"/>
        <v>0.3640826930104325</v>
      </c>
      <c r="G159" s="42">
        <f t="shared" si="43"/>
        <v>644.65432184821088</v>
      </c>
      <c r="H159" s="42">
        <f t="shared" si="44"/>
        <v>1917.0888111539036</v>
      </c>
      <c r="I159" s="42">
        <f t="shared" si="45"/>
        <v>2561.7431330021145</v>
      </c>
      <c r="J159" s="42">
        <f t="shared" si="38"/>
        <v>645.21836147549175</v>
      </c>
      <c r="K159" s="42">
        <f t="shared" si="46"/>
        <v>2104.2591845418642</v>
      </c>
      <c r="L159" s="42">
        <f t="shared" si="47"/>
        <v>2749.477546017356</v>
      </c>
      <c r="M159" s="39">
        <f t="shared" si="48"/>
        <v>1.8723857214450381</v>
      </c>
      <c r="N159" s="39">
        <f t="shared" si="49"/>
        <v>4.9378415221263747</v>
      </c>
      <c r="O159" s="39">
        <f t="shared" si="50"/>
        <v>6.8102272435714131</v>
      </c>
    </row>
    <row r="160" spans="2:15">
      <c r="B160" s="37">
        <v>154</v>
      </c>
      <c r="C160" s="39">
        <f t="shared" si="39"/>
        <v>529.38344376929206</v>
      </c>
      <c r="D160" s="41">
        <f t="shared" si="40"/>
        <v>1.0950069146093899E-3</v>
      </c>
      <c r="E160" s="49">
        <f t="shared" si="41"/>
        <v>0.35406727164675228</v>
      </c>
      <c r="F160" s="45">
        <f t="shared" si="42"/>
        <v>0.35516227856136168</v>
      </c>
      <c r="G160" s="42">
        <f t="shared" si="43"/>
        <v>648.96654440165776</v>
      </c>
      <c r="H160" s="42">
        <f t="shared" si="44"/>
        <v>1913.6604439638572</v>
      </c>
      <c r="I160" s="42">
        <f t="shared" si="45"/>
        <v>2562.626988365515</v>
      </c>
      <c r="J160" s="42">
        <f t="shared" si="38"/>
        <v>649.54622293306386</v>
      </c>
      <c r="K160" s="42">
        <f t="shared" si="46"/>
        <v>2101.0977955542126</v>
      </c>
      <c r="L160" s="42">
        <f t="shared" si="47"/>
        <v>2750.6440184872763</v>
      </c>
      <c r="M160" s="39">
        <f t="shared" si="48"/>
        <v>1.8824942835024003</v>
      </c>
      <c r="N160" s="39">
        <f t="shared" si="49"/>
        <v>4.9188811243119313</v>
      </c>
      <c r="O160" s="39">
        <f t="shared" si="50"/>
        <v>6.8013754078143318</v>
      </c>
    </row>
    <row r="161" spans="2:15">
      <c r="B161" s="37">
        <v>155</v>
      </c>
      <c r="C161" s="39">
        <f t="shared" si="39"/>
        <v>543.42155284230125</v>
      </c>
      <c r="D161" s="41">
        <f t="shared" si="40"/>
        <v>1.096151273304096E-3</v>
      </c>
      <c r="E161" s="49">
        <f t="shared" si="41"/>
        <v>0.34540649653443989</v>
      </c>
      <c r="F161" s="45">
        <f t="shared" si="42"/>
        <v>0.34650264780774398</v>
      </c>
      <c r="G161" s="42">
        <f t="shared" si="43"/>
        <v>653.28126913277799</v>
      </c>
      <c r="H161" s="42">
        <f t="shared" si="44"/>
        <v>1910.2222446739584</v>
      </c>
      <c r="I161" s="42">
        <f t="shared" si="45"/>
        <v>2563.5035138067365</v>
      </c>
      <c r="J161" s="42">
        <f t="shared" si="38"/>
        <v>653.8769413598684</v>
      </c>
      <c r="K161" s="42">
        <f t="shared" si="46"/>
        <v>2097.923579382521</v>
      </c>
      <c r="L161" s="42">
        <f t="shared" si="47"/>
        <v>2751.8005207423894</v>
      </c>
      <c r="M161" s="39">
        <f t="shared" si="48"/>
        <v>1.892585105484764</v>
      </c>
      <c r="N161" s="39">
        <f t="shared" si="49"/>
        <v>4.8999793265184284</v>
      </c>
      <c r="O161" s="39">
        <f t="shared" si="50"/>
        <v>6.7925644320031928</v>
      </c>
    </row>
    <row r="162" spans="2:15">
      <c r="B162" s="37">
        <v>156</v>
      </c>
      <c r="C162" s="39">
        <f t="shared" si="39"/>
        <v>557.75548942126272</v>
      </c>
      <c r="D162" s="41">
        <f t="shared" si="40"/>
        <v>1.0973032553221085E-3</v>
      </c>
      <c r="E162" s="49">
        <f t="shared" si="41"/>
        <v>0.33699765923167113</v>
      </c>
      <c r="F162" s="45">
        <f t="shared" si="42"/>
        <v>0.33809496248699322</v>
      </c>
      <c r="G162" s="42">
        <f t="shared" si="43"/>
        <v>657.59852633173557</v>
      </c>
      <c r="H162" s="42">
        <f t="shared" si="44"/>
        <v>1906.7741212729957</v>
      </c>
      <c r="I162" s="42">
        <f t="shared" si="45"/>
        <v>2564.3726476047314</v>
      </c>
      <c r="J162" s="42">
        <f t="shared" si="38"/>
        <v>658.21055324594988</v>
      </c>
      <c r="K162" s="42">
        <f t="shared" si="46"/>
        <v>2094.7364156315766</v>
      </c>
      <c r="L162" s="42">
        <f t="shared" si="47"/>
        <v>2752.9469688775266</v>
      </c>
      <c r="M162" s="39">
        <f t="shared" si="48"/>
        <v>1.9026583421733367</v>
      </c>
      <c r="N162" s="39">
        <f t="shared" si="49"/>
        <v>4.881135437904093</v>
      </c>
      <c r="O162" s="39">
        <f t="shared" si="50"/>
        <v>6.7837937800774295</v>
      </c>
    </row>
    <row r="163" spans="2:15">
      <c r="B163" s="37">
        <v>157</v>
      </c>
      <c r="C163" s="39">
        <f t="shared" si="39"/>
        <v>572.38971112173283</v>
      </c>
      <c r="D163" s="41">
        <f t="shared" si="40"/>
        <v>1.098462912542391E-3</v>
      </c>
      <c r="E163" s="49">
        <f t="shared" si="41"/>
        <v>0.32883225952928935</v>
      </c>
      <c r="F163" s="45">
        <f t="shared" si="42"/>
        <v>0.32993072244183175</v>
      </c>
      <c r="G163" s="42">
        <f t="shared" si="43"/>
        <v>661.91834662759311</v>
      </c>
      <c r="H163" s="42">
        <f t="shared" si="44"/>
        <v>1903.3159811529363</v>
      </c>
      <c r="I163" s="42">
        <f t="shared" si="45"/>
        <v>2565.2343277805294</v>
      </c>
      <c r="J163" s="42">
        <f t="shared" si="38"/>
        <v>662.54709549678068</v>
      </c>
      <c r="K163" s="42">
        <f t="shared" si="46"/>
        <v>2091.5361831924129</v>
      </c>
      <c r="L163" s="42">
        <f t="shared" si="47"/>
        <v>2754.0832786891938</v>
      </c>
      <c r="M163" s="39">
        <f t="shared" si="48"/>
        <v>1.9127141480913332</v>
      </c>
      <c r="N163" s="39">
        <f t="shared" si="49"/>
        <v>4.8623487724001624</v>
      </c>
      <c r="O163" s="39">
        <f t="shared" si="50"/>
        <v>6.7750629204914956</v>
      </c>
    </row>
    <row r="164" spans="2:15">
      <c r="B164" s="37">
        <v>158</v>
      </c>
      <c r="C164" s="39">
        <f t="shared" si="39"/>
        <v>587.32871116725732</v>
      </c>
      <c r="D164" s="41">
        <f t="shared" si="40"/>
        <v>1.0996302978683525E-3</v>
      </c>
      <c r="E164" s="49">
        <f t="shared" si="41"/>
        <v>0.32090212098351284</v>
      </c>
      <c r="F164" s="45">
        <f t="shared" si="42"/>
        <v>0.3220017512813812</v>
      </c>
      <c r="G164" s="42">
        <f t="shared" si="43"/>
        <v>666.24076099427714</v>
      </c>
      <c r="H164" s="42">
        <f t="shared" si="44"/>
        <v>1899.8477310741528</v>
      </c>
      <c r="I164" s="42">
        <f t="shared" si="45"/>
        <v>2566.0884920684298</v>
      </c>
      <c r="J164" s="42">
        <f t="shared" si="38"/>
        <v>666.88660543988408</v>
      </c>
      <c r="K164" s="42">
        <f t="shared" si="46"/>
        <v>2088.322760202238</v>
      </c>
      <c r="L164" s="42">
        <f t="shared" si="47"/>
        <v>2755.2093656421221</v>
      </c>
      <c r="M164" s="39">
        <f t="shared" si="48"/>
        <v>1.9227526775210049</v>
      </c>
      <c r="N164" s="39">
        <f t="shared" si="49"/>
        <v>4.8436186485630977</v>
      </c>
      <c r="O164" s="39">
        <f t="shared" si="50"/>
        <v>6.7663713260841023</v>
      </c>
    </row>
    <row r="165" spans="2:15">
      <c r="B165" s="37">
        <v>159</v>
      </c>
      <c r="C165" s="39">
        <f t="shared" si="39"/>
        <v>602.57701830534268</v>
      </c>
      <c r="D165" s="41">
        <f t="shared" si="40"/>
        <v>1.1008054652406577E-3</v>
      </c>
      <c r="E165" s="49">
        <f t="shared" si="41"/>
        <v>0.3131993772420279</v>
      </c>
      <c r="F165" s="45">
        <f t="shared" si="42"/>
        <v>0.31430018270726856</v>
      </c>
      <c r="G165" s="42">
        <f t="shared" si="43"/>
        <v>670.56580075657666</v>
      </c>
      <c r="H165" s="42">
        <f t="shared" si="44"/>
        <v>1896.369277130405</v>
      </c>
      <c r="I165" s="42">
        <f t="shared" si="45"/>
        <v>2566.9350778869816</v>
      </c>
      <c r="J165" s="42">
        <f t="shared" si="38"/>
        <v>671.22912083155472</v>
      </c>
      <c r="K165" s="42">
        <f t="shared" si="46"/>
        <v>2085.0960240039958</v>
      </c>
      <c r="L165" s="42">
        <f t="shared" si="47"/>
        <v>2756.3251448355504</v>
      </c>
      <c r="M165" s="39">
        <f t="shared" si="48"/>
        <v>1.9327740845205645</v>
      </c>
      <c r="N165" s="39">
        <f t="shared" si="49"/>
        <v>4.8249443894280866</v>
      </c>
      <c r="O165" s="39">
        <f t="shared" si="50"/>
        <v>6.7577184739486515</v>
      </c>
    </row>
    <row r="166" spans="2:15">
      <c r="B166" s="37">
        <v>160</v>
      </c>
      <c r="C166" s="39">
        <f t="shared" si="39"/>
        <v>618.13919672205463</v>
      </c>
      <c r="D166" s="41">
        <f t="shared" si="40"/>
        <v>1.1019884696504088E-3</v>
      </c>
      <c r="E166" s="49">
        <f t="shared" si="41"/>
        <v>0.30571645900171812</v>
      </c>
      <c r="F166" s="45">
        <f t="shared" si="42"/>
        <v>0.30681844747136855</v>
      </c>
      <c r="G166" s="42">
        <f t="shared" si="43"/>
        <v>674.89349759620688</v>
      </c>
      <c r="H166" s="42">
        <f t="shared" si="44"/>
        <v>1892.8805247136729</v>
      </c>
      <c r="I166" s="42">
        <f t="shared" si="45"/>
        <v>2567.7740223098799</v>
      </c>
      <c r="J166" s="42">
        <f t="shared" si="38"/>
        <v>675.57467986363406</v>
      </c>
      <c r="K166" s="42">
        <f t="shared" si="46"/>
        <v>2081.8558511057054</v>
      </c>
      <c r="L166" s="42">
        <f t="shared" si="47"/>
        <v>2757.4305309693395</v>
      </c>
      <c r="M166" s="39">
        <f t="shared" si="48"/>
        <v>1.9427785229410812</v>
      </c>
      <c r="N166" s="39">
        <f t="shared" si="49"/>
        <v>4.8063253223640388</v>
      </c>
      <c r="O166" s="39">
        <f t="shared" si="50"/>
        <v>6.74910384530512</v>
      </c>
    </row>
    <row r="167" spans="2:15" ht="15">
      <c r="B167" s="51"/>
      <c r="C167" s="52"/>
      <c r="D167" s="305" t="s">
        <v>252</v>
      </c>
      <c r="E167" s="306"/>
      <c r="F167" s="307"/>
      <c r="G167" s="305" t="s">
        <v>253</v>
      </c>
      <c r="H167" s="306"/>
      <c r="I167" s="307"/>
      <c r="J167" s="305" t="s">
        <v>254</v>
      </c>
      <c r="K167" s="306"/>
      <c r="L167" s="307"/>
      <c r="M167" s="305" t="s">
        <v>259</v>
      </c>
      <c r="N167" s="306"/>
      <c r="O167" s="307"/>
    </row>
    <row r="168" spans="2:15" ht="41" thickBot="1">
      <c r="B168" s="50" t="s">
        <v>266</v>
      </c>
      <c r="C168" s="50" t="s">
        <v>258</v>
      </c>
      <c r="D168" s="54" t="s">
        <v>245</v>
      </c>
      <c r="E168" s="50" t="s">
        <v>267</v>
      </c>
      <c r="F168" s="53" t="s">
        <v>246</v>
      </c>
      <c r="G168" s="54" t="s">
        <v>248</v>
      </c>
      <c r="H168" s="50" t="s">
        <v>250</v>
      </c>
      <c r="I168" s="53" t="s">
        <v>249</v>
      </c>
      <c r="J168" s="54" t="s">
        <v>255</v>
      </c>
      <c r="K168" s="50" t="s">
        <v>256</v>
      </c>
      <c r="L168" s="53" t="s">
        <v>257</v>
      </c>
      <c r="M168" s="54" t="s">
        <v>260</v>
      </c>
      <c r="N168" s="50" t="s">
        <v>261</v>
      </c>
      <c r="O168" s="53" t="s">
        <v>262</v>
      </c>
    </row>
    <row r="169" spans="2:15" ht="13" thickTop="1">
      <c r="B169" s="37">
        <v>161</v>
      </c>
      <c r="C169" s="39">
        <f t="shared" ref="C169:C182" si="51">psat_t(B169)*100</f>
        <v>634.01984595524664</v>
      </c>
      <c r="D169" s="41">
        <f t="shared" ref="D169:D182" si="52">vL_T(B169)</f>
        <v>1.1031793671527304E-3</v>
      </c>
      <c r="E169" s="49">
        <f t="shared" ref="E169:E182" si="53">+F169-D169</f>
        <v>0.29844608156651181</v>
      </c>
      <c r="F169" s="45">
        <f t="shared" ref="F169:F182" si="54">vV_T(B169)</f>
        <v>0.29954926093366452</v>
      </c>
      <c r="G169" s="42">
        <f t="shared" ref="G169:G182" si="55">uL_T(B169)</f>
        <v>679.22388355791327</v>
      </c>
      <c r="H169" s="42">
        <f t="shared" ref="H169:H182" si="56">+I169-G169</f>
        <v>1889.381378478949</v>
      </c>
      <c r="I169" s="42">
        <f t="shared" ref="I169:I182" si="57">uV_T(B169)</f>
        <v>2568.6052620368623</v>
      </c>
      <c r="J169" s="42">
        <f t="shared" ref="J169:J182" si="58">hL_T(B169)</f>
        <v>679.92332117033561</v>
      </c>
      <c r="K169" s="42">
        <f t="shared" ref="K169:K182" si="59">L169-J169</f>
        <v>2078.6021171396951</v>
      </c>
      <c r="L169" s="42">
        <f t="shared" ref="L169:L182" si="60">hV_T(B169)</f>
        <v>2758.5254383100305</v>
      </c>
      <c r="M169" s="39">
        <f t="shared" ref="M169:M182" si="61">sL_T(B169)</f>
        <v>1.9527661464433024</v>
      </c>
      <c r="N169" s="39">
        <f t="shared" ref="N169:N182" si="62">O169-M169</f>
        <v>4.7877607789303784</v>
      </c>
      <c r="O169" s="39">
        <f t="shared" ref="O169:O182" si="63">sV_T(B169)</f>
        <v>6.7405269253736808</v>
      </c>
    </row>
    <row r="170" spans="2:15">
      <c r="B170" s="37">
        <v>162</v>
      </c>
      <c r="C170" s="39">
        <f t="shared" si="51"/>
        <v>650.22360080661463</v>
      </c>
      <c r="D170" s="41">
        <f t="shared" si="52"/>
        <v>1.1043782148807478E-3</v>
      </c>
      <c r="E170" s="49">
        <f t="shared" si="53"/>
        <v>0.29138123297541607</v>
      </c>
      <c r="F170" s="45">
        <f t="shared" si="54"/>
        <v>0.29248561119029681</v>
      </c>
      <c r="G170" s="42">
        <f t="shared" si="55"/>
        <v>683.5569910556394</v>
      </c>
      <c r="H170" s="42">
        <f t="shared" si="56"/>
        <v>1885.87174230906</v>
      </c>
      <c r="I170" s="42">
        <f t="shared" si="57"/>
        <v>2569.4287333646994</v>
      </c>
      <c r="J170" s="42">
        <f t="shared" si="58"/>
        <v>684.27508383517011</v>
      </c>
      <c r="K170" s="42">
        <f t="shared" si="59"/>
        <v>2075.3346968218075</v>
      </c>
      <c r="L170" s="42">
        <f t="shared" si="60"/>
        <v>2759.6097806569774</v>
      </c>
      <c r="M170" s="39">
        <f t="shared" si="61"/>
        <v>1.9627371085144381</v>
      </c>
      <c r="N170" s="39">
        <f t="shared" si="62"/>
        <v>4.7692500947357335</v>
      </c>
      <c r="O170" s="39">
        <f t="shared" si="63"/>
        <v>6.7319872032501715</v>
      </c>
    </row>
    <row r="171" spans="2:15">
      <c r="B171" s="37">
        <v>163</v>
      </c>
      <c r="C171" s="39">
        <f t="shared" si="51"/>
        <v>666.75513125259795</v>
      </c>
      <c r="D171" s="41">
        <f t="shared" si="52"/>
        <v>1.1055850710599703E-3</v>
      </c>
      <c r="E171" s="49">
        <f t="shared" si="53"/>
        <v>0.2845151626724991</v>
      </c>
      <c r="F171" s="45">
        <f t="shared" si="54"/>
        <v>0.28562074774355906</v>
      </c>
      <c r="G171" s="42">
        <f t="shared" si="55"/>
        <v>687.89285287874236</v>
      </c>
      <c r="H171" s="42">
        <f t="shared" si="56"/>
        <v>1882.3515192796708</v>
      </c>
      <c r="I171" s="42">
        <f t="shared" si="57"/>
        <v>2570.2443721584132</v>
      </c>
      <c r="J171" s="42">
        <f t="shared" si="58"/>
        <v>688.63000739790834</v>
      </c>
      <c r="K171" s="42">
        <f t="shared" si="59"/>
        <v>2072.0534639107268</v>
      </c>
      <c r="L171" s="42">
        <f t="shared" si="60"/>
        <v>2760.683471308635</v>
      </c>
      <c r="M171" s="39">
        <f t="shared" si="61"/>
        <v>1.9726915624848864</v>
      </c>
      <c r="N171" s="39">
        <f t="shared" si="62"/>
        <v>4.7507926092989017</v>
      </c>
      <c r="O171" s="39">
        <f t="shared" si="63"/>
        <v>6.7234841717837881</v>
      </c>
    </row>
    <row r="172" spans="2:15">
      <c r="B172" s="37">
        <v>164</v>
      </c>
      <c r="C172" s="39">
        <f t="shared" si="51"/>
        <v>683.61914235422512</v>
      </c>
      <c r="D172" s="41">
        <f t="shared" si="52"/>
        <v>1.1067999950230955E-3</v>
      </c>
      <c r="E172" s="49">
        <f t="shared" si="53"/>
        <v>0.27784137069203646</v>
      </c>
      <c r="F172" s="45">
        <f t="shared" si="54"/>
        <v>0.27894817068705957</v>
      </c>
      <c r="G172" s="42">
        <f t="shared" si="55"/>
        <v>692.23150219828176</v>
      </c>
      <c r="H172" s="42">
        <f t="shared" si="56"/>
        <v>1878.8206116244819</v>
      </c>
      <c r="I172" s="42">
        <f t="shared" si="57"/>
        <v>2571.0521138227637</v>
      </c>
      <c r="J172" s="42">
        <f t="shared" si="58"/>
        <v>692.9881318616367</v>
      </c>
      <c r="K172" s="42">
        <f t="shared" si="59"/>
        <v>2068.7582911674949</v>
      </c>
      <c r="L172" s="42">
        <f t="shared" si="60"/>
        <v>2761.7464230291316</v>
      </c>
      <c r="M172" s="39">
        <f t="shared" si="61"/>
        <v>1.9826296615449583</v>
      </c>
      <c r="N172" s="39">
        <f t="shared" si="62"/>
        <v>4.7323876659120856</v>
      </c>
      <c r="O172" s="39">
        <f t="shared" si="63"/>
        <v>6.7150173274570442</v>
      </c>
    </row>
    <row r="173" spans="2:15">
      <c r="B173" s="37">
        <v>165</v>
      </c>
      <c r="C173" s="39">
        <f t="shared" si="51"/>
        <v>700.82037416604692</v>
      </c>
      <c r="D173" s="41">
        <f t="shared" si="52"/>
        <v>1.1080230472252316E-3</v>
      </c>
      <c r="E173" s="49">
        <f t="shared" si="53"/>
        <v>0.27135359733344422</v>
      </c>
      <c r="F173" s="45">
        <f t="shared" si="54"/>
        <v>0.27246162038066946</v>
      </c>
      <c r="G173" s="42">
        <f t="shared" si="55"/>
        <v>696.57297257336052</v>
      </c>
      <c r="H173" s="42">
        <f t="shared" si="56"/>
        <v>1875.2789207007745</v>
      </c>
      <c r="I173" s="42">
        <f t="shared" si="57"/>
        <v>2571.8518932741349</v>
      </c>
      <c r="J173" s="42">
        <f t="shared" si="58"/>
        <v>697.34949769990067</v>
      </c>
      <c r="K173" s="42">
        <f t="shared" si="59"/>
        <v>2065.449050315302</v>
      </c>
      <c r="L173" s="42">
        <f t="shared" si="60"/>
        <v>2762.7985480152024</v>
      </c>
      <c r="M173" s="39">
        <f t="shared" si="61"/>
        <v>1.9925515587615463</v>
      </c>
      <c r="N173" s="39">
        <f t="shared" si="62"/>
        <v>4.7140346115067207</v>
      </c>
      <c r="O173" s="39">
        <f t="shared" si="63"/>
        <v>6.7065861702682668</v>
      </c>
    </row>
    <row r="174" spans="2:15">
      <c r="B174" s="37">
        <v>166</v>
      </c>
      <c r="C174" s="39">
        <f t="shared" si="51"/>
        <v>718.36360164417806</v>
      </c>
      <c r="D174" s="41">
        <f t="shared" si="52"/>
        <v>1.1092542892595532E-3</v>
      </c>
      <c r="E174" s="49">
        <f t="shared" si="53"/>
        <v>0.26504581330200971</v>
      </c>
      <c r="F174" s="45">
        <f t="shared" si="54"/>
        <v>0.26615506759126928</v>
      </c>
      <c r="G174" s="42">
        <f t="shared" si="55"/>
        <v>700.91729795753383</v>
      </c>
      <c r="H174" s="42">
        <f t="shared" si="56"/>
        <v>1871.7263469553272</v>
      </c>
      <c r="I174" s="42">
        <f t="shared" si="57"/>
        <v>2572.643644912861</v>
      </c>
      <c r="J174" s="42">
        <f t="shared" si="58"/>
        <v>701.71414586390597</v>
      </c>
      <c r="K174" s="42">
        <f t="shared" si="59"/>
        <v>2062.1256119996688</v>
      </c>
      <c r="L174" s="42">
        <f t="shared" si="60"/>
        <v>2763.839757863575</v>
      </c>
      <c r="M174" s="39">
        <f t="shared" si="61"/>
        <v>2.0024574070947838</v>
      </c>
      <c r="N174" s="39">
        <f t="shared" si="62"/>
        <v>4.6957327965219644</v>
      </c>
      <c r="O174" s="39">
        <f t="shared" si="63"/>
        <v>6.6981902036167487</v>
      </c>
    </row>
    <row r="175" spans="2:15">
      <c r="B175" s="37">
        <v>167</v>
      </c>
      <c r="C175" s="39">
        <f t="shared" si="51"/>
        <v>736.25363455360048</v>
      </c>
      <c r="D175" s="41">
        <f t="shared" si="52"/>
        <v>1.1104937838733995E-3</v>
      </c>
      <c r="E175" s="49">
        <f t="shared" si="53"/>
        <v>0.25891221029264205</v>
      </c>
      <c r="F175" s="45">
        <f t="shared" si="54"/>
        <v>0.26002270407651545</v>
      </c>
      <c r="G175" s="42">
        <f t="shared" si="55"/>
        <v>705.26451270529174</v>
      </c>
      <c r="H175" s="42">
        <f t="shared" si="56"/>
        <v>1868.1627898908125</v>
      </c>
      <c r="I175" s="42">
        <f t="shared" si="57"/>
        <v>2573.4273025961043</v>
      </c>
      <c r="J175" s="42">
        <f t="shared" si="58"/>
        <v>706.08211778981763</v>
      </c>
      <c r="K175" s="42">
        <f t="shared" si="59"/>
        <v>2058.787845749077</v>
      </c>
      <c r="L175" s="42">
        <f t="shared" si="60"/>
        <v>2764.8699635388944</v>
      </c>
      <c r="M175" s="39">
        <f t="shared" si="61"/>
        <v>2.0123473594147017</v>
      </c>
      <c r="N175" s="39">
        <f t="shared" si="62"/>
        <v>4.6774815747760323</v>
      </c>
      <c r="O175" s="39">
        <f t="shared" si="63"/>
        <v>6.689828934190734</v>
      </c>
    </row>
    <row r="176" spans="2:15">
      <c r="B176" s="37">
        <v>168</v>
      </c>
      <c r="C176" s="39">
        <f t="shared" si="51"/>
        <v>754.49531737479333</v>
      </c>
      <c r="D176" s="41">
        <f t="shared" si="52"/>
        <v>1.1117415949848228E-3</v>
      </c>
      <c r="E176" s="49">
        <f t="shared" si="53"/>
        <v>0.25294719199508819</v>
      </c>
      <c r="F176" s="45">
        <f t="shared" si="54"/>
        <v>0.25405893359007303</v>
      </c>
      <c r="G176" s="42">
        <f t="shared" si="55"/>
        <v>709.61465157861187</v>
      </c>
      <c r="H176" s="42">
        <f t="shared" si="56"/>
        <v>1864.5881480327093</v>
      </c>
      <c r="I176" s="42">
        <f t="shared" si="57"/>
        <v>2574.2027996113211</v>
      </c>
      <c r="J176" s="42">
        <f t="shared" si="58"/>
        <v>710.45345540616063</v>
      </c>
      <c r="K176" s="42">
        <f t="shared" si="59"/>
        <v>2055.435619936105</v>
      </c>
      <c r="L176" s="42">
        <f t="shared" si="60"/>
        <v>2765.8890753422656</v>
      </c>
      <c r="M176" s="39">
        <f t="shared" si="61"/>
        <v>2.0222215685178808</v>
      </c>
      <c r="N176" s="39">
        <f t="shared" si="62"/>
        <v>4.6592803033404175</v>
      </c>
      <c r="O176" s="39">
        <f t="shared" si="63"/>
        <v>6.6815018718582984</v>
      </c>
    </row>
    <row r="177" spans="2:15">
      <c r="B177" s="37">
        <v>169</v>
      </c>
      <c r="C177" s="39">
        <f t="shared" si="51"/>
        <v>773.09352920977085</v>
      </c>
      <c r="D177" s="41">
        <f t="shared" si="52"/>
        <v>1.112997787699599E-3</v>
      </c>
      <c r="E177" s="49">
        <f t="shared" si="53"/>
        <v>0.2471453655001839</v>
      </c>
      <c r="F177" s="45">
        <f t="shared" si="54"/>
        <v>0.2482583632878835</v>
      </c>
      <c r="G177" s="42">
        <f t="shared" si="55"/>
        <v>713.96774975358062</v>
      </c>
      <c r="H177" s="42">
        <f t="shared" si="56"/>
        <v>1861.0023188968064</v>
      </c>
      <c r="I177" s="42">
        <f t="shared" si="57"/>
        <v>2574.970068650387</v>
      </c>
      <c r="J177" s="42">
        <f t="shared" si="58"/>
        <v>714.82820114127492</v>
      </c>
      <c r="K177" s="42">
        <f t="shared" si="59"/>
        <v>2052.0688017391826</v>
      </c>
      <c r="L177" s="42">
        <f t="shared" si="60"/>
        <v>2766.8970028804574</v>
      </c>
      <c r="M177" s="39">
        <f t="shared" si="61"/>
        <v>2.0320801871440879</v>
      </c>
      <c r="N177" s="39">
        <f t="shared" si="62"/>
        <v>4.6411283424172165</v>
      </c>
      <c r="O177" s="39">
        <f t="shared" si="63"/>
        <v>6.6732085295613048</v>
      </c>
    </row>
    <row r="178" spans="2:15">
      <c r="B178" s="37">
        <v>170</v>
      </c>
      <c r="C178" s="39">
        <f t="shared" si="51"/>
        <v>792.05318368769372</v>
      </c>
      <c r="D178" s="41">
        <f t="shared" si="52"/>
        <v>1.1142624283287054E-3</v>
      </c>
      <c r="E178" s="49">
        <f t="shared" si="53"/>
        <v>0.24150153308774058</v>
      </c>
      <c r="F178" s="45">
        <f t="shared" si="54"/>
        <v>0.24261579551606929</v>
      </c>
      <c r="G178" s="42">
        <f t="shared" si="55"/>
        <v>718.32384282710279</v>
      </c>
      <c r="H178" s="42">
        <f t="shared" si="56"/>
        <v>1857.4051989573318</v>
      </c>
      <c r="I178" s="42">
        <f t="shared" si="57"/>
        <v>2575.7290417844347</v>
      </c>
      <c r="J178" s="42">
        <f t="shared" si="58"/>
        <v>719.20639793092494</v>
      </c>
      <c r="K178" s="42">
        <f t="shared" si="59"/>
        <v>2048.6872571049357</v>
      </c>
      <c r="L178" s="42">
        <f t="shared" si="60"/>
        <v>2767.8936550358608</v>
      </c>
      <c r="M178" s="39">
        <f t="shared" si="61"/>
        <v>2.0419233679929589</v>
      </c>
      <c r="N178" s="39">
        <f t="shared" si="62"/>
        <v>4.623025055219447</v>
      </c>
      <c r="O178" s="39">
        <f t="shared" si="63"/>
        <v>6.6649484232124054</v>
      </c>
    </row>
    <row r="179" spans="2:15">
      <c r="B179" s="37">
        <v>171</v>
      </c>
      <c r="C179" s="39">
        <f t="shared" si="51"/>
        <v>811.3792288700198</v>
      </c>
      <c r="D179" s="41">
        <f t="shared" si="52"/>
        <v>1.1155355844062883E-3</v>
      </c>
      <c r="E179" s="49">
        <f t="shared" si="53"/>
        <v>0.23601068437774497</v>
      </c>
      <c r="F179" s="45">
        <f t="shared" si="54"/>
        <v>0.23712621996215127</v>
      </c>
      <c r="G179" s="42">
        <f t="shared" si="55"/>
        <v>722.68296682368612</v>
      </c>
      <c r="H179" s="42">
        <f t="shared" si="56"/>
        <v>1853.7966836157639</v>
      </c>
      <c r="I179" s="42">
        <f t="shared" si="57"/>
        <v>2576.4796504394499</v>
      </c>
      <c r="J179" s="42">
        <f t="shared" si="58"/>
        <v>723.58808922593687</v>
      </c>
      <c r="K179" s="42">
        <f t="shared" si="59"/>
        <v>2045.2908507112652</v>
      </c>
      <c r="L179" s="42">
        <f t="shared" si="60"/>
        <v>2768.8789399372022</v>
      </c>
      <c r="M179" s="39">
        <f t="shared" si="61"/>
        <v>2.0517512637406741</v>
      </c>
      <c r="N179" s="39">
        <f t="shared" si="62"/>
        <v>4.6049698078546202</v>
      </c>
      <c r="O179" s="39">
        <f t="shared" si="63"/>
        <v>6.6567210715952942</v>
      </c>
    </row>
    <row r="180" spans="2:15">
      <c r="B180" s="37">
        <v>172</v>
      </c>
      <c r="C180" s="39">
        <f t="shared" si="51"/>
        <v>831.07664715544854</v>
      </c>
      <c r="D180" s="41">
        <f t="shared" si="52"/>
        <v>1.1168173247081141E-3</v>
      </c>
      <c r="E180" s="49">
        <f t="shared" si="53"/>
        <v>0.23066798882739559</v>
      </c>
      <c r="F180" s="45">
        <f t="shared" si="54"/>
        <v>0.2317848061521037</v>
      </c>
      <c r="G180" s="42">
        <f t="shared" si="55"/>
        <v>727.04515820231404</v>
      </c>
      <c r="H180" s="42">
        <f t="shared" si="56"/>
        <v>1850.1766671703388</v>
      </c>
      <c r="I180" s="42">
        <f t="shared" si="57"/>
        <v>2577.2218253726528</v>
      </c>
      <c r="J180" s="42">
        <f t="shared" si="58"/>
        <v>727.97331900001711</v>
      </c>
      <c r="K180" s="42">
        <f t="shared" si="59"/>
        <v>2041.8794459311016</v>
      </c>
      <c r="L180" s="42">
        <f t="shared" si="60"/>
        <v>2769.8527649311186</v>
      </c>
      <c r="M180" s="39">
        <f t="shared" si="61"/>
        <v>2.061564027056678</v>
      </c>
      <c r="N180" s="39">
        <f t="shared" si="62"/>
        <v>4.586961969211421</v>
      </c>
      <c r="O180" s="39">
        <f t="shared" si="63"/>
        <v>6.6485259962680994</v>
      </c>
    </row>
    <row r="181" spans="2:15">
      <c r="B181" s="37">
        <v>173</v>
      </c>
      <c r="C181" s="39">
        <f t="shared" si="51"/>
        <v>851.15045518462864</v>
      </c>
      <c r="D181" s="41">
        <f t="shared" si="52"/>
        <v>1.1181077192705395E-3</v>
      </c>
      <c r="E181" s="49">
        <f t="shared" si="53"/>
        <v>0.22546878855749747</v>
      </c>
      <c r="F181" s="45">
        <f t="shared" si="54"/>
        <v>0.22658689627676801</v>
      </c>
      <c r="G181" s="42">
        <f t="shared" si="55"/>
        <v>731.41045386340613</v>
      </c>
      <c r="H181" s="42">
        <f t="shared" si="56"/>
        <v>1846.5450427862961</v>
      </c>
      <c r="I181" s="42">
        <f t="shared" si="57"/>
        <v>2577.9554966497021</v>
      </c>
      <c r="J181" s="42">
        <f t="shared" si="58"/>
        <v>732.36213175760702</v>
      </c>
      <c r="K181" s="42">
        <f t="shared" si="59"/>
        <v>2038.4529047969368</v>
      </c>
      <c r="L181" s="42">
        <f t="shared" si="60"/>
        <v>2770.8150365545439</v>
      </c>
      <c r="M181" s="39">
        <f t="shared" si="61"/>
        <v>2.0713618106204312</v>
      </c>
      <c r="N181" s="39">
        <f t="shared" si="62"/>
        <v>4.5690009108496135</v>
      </c>
      <c r="O181" s="39">
        <f t="shared" si="63"/>
        <v>6.6403627214700451</v>
      </c>
    </row>
    <row r="182" spans="2:15">
      <c r="B182" s="37">
        <v>174</v>
      </c>
      <c r="C182" s="39">
        <f t="shared" si="51"/>
        <v>871.60570374478232</v>
      </c>
      <c r="D182" s="41">
        <f t="shared" si="52"/>
        <v>1.119406839409985E-3</v>
      </c>
      <c r="E182" s="49">
        <f t="shared" si="53"/>
        <v>0.22040859149252023</v>
      </c>
      <c r="F182" s="45">
        <f t="shared" si="54"/>
        <v>0.22152799833193021</v>
      </c>
      <c r="G182" s="42">
        <f t="shared" si="55"/>
        <v>735.77889115587323</v>
      </c>
      <c r="H182" s="42">
        <f t="shared" si="56"/>
        <v>1842.9017024668651</v>
      </c>
      <c r="I182" s="42">
        <f t="shared" si="57"/>
        <v>2578.6805936227383</v>
      </c>
      <c r="J182" s="42">
        <f t="shared" si="58"/>
        <v>736.75457254191531</v>
      </c>
      <c r="K182" s="42">
        <f t="shared" si="59"/>
        <v>2035.0110879660983</v>
      </c>
      <c r="L182" s="42">
        <f t="shared" si="60"/>
        <v>2771.7656605080138</v>
      </c>
      <c r="M182" s="39">
        <f t="shared" si="61"/>
        <v>2.0811447671382126</v>
      </c>
      <c r="N182" s="39">
        <f t="shared" si="62"/>
        <v>4.5510860068931072</v>
      </c>
      <c r="O182" s="39">
        <f t="shared" si="63"/>
        <v>6.6322307740313198</v>
      </c>
    </row>
    <row r="183" spans="2:15">
      <c r="B183" s="37">
        <v>175</v>
      </c>
      <c r="C183" s="39">
        <f t="shared" si="39"/>
        <v>892.44747767434637</v>
      </c>
      <c r="D183" s="41">
        <f t="shared" si="40"/>
        <v>1.120714757742949E-3</v>
      </c>
      <c r="E183" s="49">
        <f t="shared" si="41"/>
        <v>0.21548306479944429</v>
      </c>
      <c r="F183" s="45">
        <f t="shared" si="42"/>
        <v>0.21660377955718724</v>
      </c>
      <c r="G183" s="42">
        <f t="shared" si="43"/>
        <v>740.15050788426493</v>
      </c>
      <c r="H183" s="42">
        <f t="shared" si="44"/>
        <v>1839.246537025015</v>
      </c>
      <c r="I183" s="42">
        <f t="shared" si="45"/>
        <v>2579.3970449092799</v>
      </c>
      <c r="J183" s="42">
        <f t="shared" si="38"/>
        <v>741.1506869430043</v>
      </c>
      <c r="K183" s="42">
        <f t="shared" si="46"/>
        <v>2031.5538546868167</v>
      </c>
      <c r="L183" s="42">
        <f t="shared" si="47"/>
        <v>2772.7045416298211</v>
      </c>
      <c r="M183" s="39">
        <f t="shared" si="48"/>
        <v>2.0909130493599695</v>
      </c>
      <c r="N183" s="39">
        <f t="shared" si="49"/>
        <v>4.5332166339261963</v>
      </c>
      <c r="O183" s="39">
        <f t="shared" si="50"/>
        <v>6.6241296832861654</v>
      </c>
    </row>
    <row r="184" spans="2:15">
      <c r="B184" s="37">
        <v>176</v>
      </c>
      <c r="C184" s="39">
        <f t="shared" si="39"/>
        <v>913.68089576771558</v>
      </c>
      <c r="D184" s="41">
        <f t="shared" si="40"/>
        <v>1.1220315482065599E-3</v>
      </c>
      <c r="E184" s="49">
        <f t="shared" si="41"/>
        <v>0.21068802861128433</v>
      </c>
      <c r="F184" s="45">
        <f t="shared" si="42"/>
        <v>0.21181006015949089</v>
      </c>
      <c r="G184" s="42">
        <f t="shared" si="43"/>
        <v>744.52534231602056</v>
      </c>
      <c r="H184" s="42">
        <f t="shared" si="44"/>
        <v>1835.5794360559535</v>
      </c>
      <c r="I184" s="42">
        <f t="shared" si="45"/>
        <v>2580.1047783719741</v>
      </c>
      <c r="J184" s="42">
        <f t="shared" si="38"/>
        <v>745.55052110606334</v>
      </c>
      <c r="K184" s="42">
        <f t="shared" si="46"/>
        <v>2028.0810627650478</v>
      </c>
      <c r="L184" s="42">
        <f t="shared" si="47"/>
        <v>2773.6315838711112</v>
      </c>
      <c r="M184" s="39">
        <f t="shared" si="48"/>
        <v>2.1006668100962367</v>
      </c>
      <c r="N184" s="39">
        <f t="shared" si="49"/>
        <v>4.5153921708928841</v>
      </c>
      <c r="O184" s="39">
        <f t="shared" si="50"/>
        <v>6.6160589809891208</v>
      </c>
    </row>
    <row r="185" spans="2:15">
      <c r="B185" s="37">
        <v>177</v>
      </c>
      <c r="C185" s="39">
        <f t="shared" si="39"/>
        <v>935.3111106801872</v>
      </c>
      <c r="D185" s="41">
        <f t="shared" si="40"/>
        <v>1.1233572860796942E-3</v>
      </c>
      <c r="E185" s="49">
        <f t="shared" si="41"/>
        <v>0.20601945002188826</v>
      </c>
      <c r="F185" s="45">
        <f t="shared" si="42"/>
        <v>0.20714280730796797</v>
      </c>
      <c r="G185" s="42">
        <f t="shared" si="43"/>
        <v>748.90343318882697</v>
      </c>
      <c r="H185" s="42">
        <f t="shared" si="44"/>
        <v>1831.9002879103755</v>
      </c>
      <c r="I185" s="42">
        <f t="shared" si="45"/>
        <v>2580.8037210992024</v>
      </c>
      <c r="J185" s="42">
        <f t="shared" si="38"/>
        <v>749.95412173975933</v>
      </c>
      <c r="K185" s="42">
        <f t="shared" si="46"/>
        <v>2024.592568532071</v>
      </c>
      <c r="L185" s="42">
        <f t="shared" si="47"/>
        <v>2774.5466902718304</v>
      </c>
      <c r="M185" s="39">
        <f t="shared" si="48"/>
        <v>2.1104062022351338</v>
      </c>
      <c r="N185" s="39">
        <f t="shared" si="49"/>
        <v>4.4976119989992513</v>
      </c>
      <c r="O185" s="39">
        <f t="shared" si="50"/>
        <v>6.6080182012343851</v>
      </c>
    </row>
    <row r="186" spans="2:15">
      <c r="B186" s="37">
        <v>178</v>
      </c>
      <c r="C186" s="39">
        <f t="shared" si="39"/>
        <v>957.34330883322514</v>
      </c>
      <c r="D186" s="41">
        <f t="shared" si="40"/>
        <v>1.1246920480046582E-3</v>
      </c>
      <c r="E186" s="49">
        <f t="shared" si="41"/>
        <v>0.20147343733928685</v>
      </c>
      <c r="F186" s="45">
        <f t="shared" si="42"/>
        <v>0.20259812938729152</v>
      </c>
      <c r="G186" s="42">
        <f t="shared" si="43"/>
        <v>753.28481971807787</v>
      </c>
      <c r="H186" s="42">
        <f t="shared" si="44"/>
        <v>1828.2089796684522</v>
      </c>
      <c r="I186" s="42">
        <f t="shared" si="45"/>
        <v>2581.4937993865301</v>
      </c>
      <c r="J186" s="42">
        <f t="shared" si="38"/>
        <v>754.36153612473231</v>
      </c>
      <c r="K186" s="42">
        <f t="shared" si="46"/>
        <v>2021.0882268128473</v>
      </c>
      <c r="L186" s="42">
        <f t="shared" si="47"/>
        <v>2775.4497629375796</v>
      </c>
      <c r="M186" s="39">
        <f t="shared" si="48"/>
        <v>2.1201313787594285</v>
      </c>
      <c r="N186" s="39">
        <f t="shared" si="49"/>
        <v>4.4798755016187748</v>
      </c>
      <c r="O186" s="39">
        <f t="shared" si="50"/>
        <v>6.6000068803782028</v>
      </c>
    </row>
    <row r="187" spans="2:15">
      <c r="B187" s="37">
        <v>179</v>
      </c>
      <c r="C187" s="39">
        <f t="shared" si="39"/>
        <v>979.78271032009991</v>
      </c>
      <c r="D187" s="41">
        <f t="shared" si="40"/>
        <v>1.1260359120094617E-3</v>
      </c>
      <c r="E187" s="49">
        <f t="shared" si="41"/>
        <v>0.19704623458552345</v>
      </c>
      <c r="F187" s="45">
        <f t="shared" si="42"/>
        <v>0.19817227049753292</v>
      </c>
      <c r="G187" s="42">
        <f t="shared" si="43"/>
        <v>757.66954160445698</v>
      </c>
      <c r="H187" s="42">
        <f t="shared" si="44"/>
        <v>1824.5053971145101</v>
      </c>
      <c r="I187" s="42">
        <f t="shared" si="45"/>
        <v>2582.174938718967</v>
      </c>
      <c r="J187" s="42">
        <f t="shared" si="38"/>
        <v>758.77281212224159</v>
      </c>
      <c r="K187" s="42">
        <f t="shared" si="46"/>
        <v>2017.5678908950849</v>
      </c>
      <c r="L187" s="42">
        <f t="shared" si="47"/>
        <v>2776.3407030173266</v>
      </c>
      <c r="M187" s="39">
        <f t="shared" si="48"/>
        <v>2.1298424927637178</v>
      </c>
      <c r="N187" s="39">
        <f t="shared" si="49"/>
        <v>4.4621820642004826</v>
      </c>
      <c r="O187" s="39">
        <f t="shared" si="50"/>
        <v>6.5920245569642004</v>
      </c>
    </row>
    <row r="188" spans="2:15">
      <c r="B188" s="37">
        <v>180</v>
      </c>
      <c r="C188" s="39">
        <f t="shared" si="39"/>
        <v>1002.6345688120957</v>
      </c>
      <c r="D188" s="41">
        <f t="shared" si="40"/>
        <v>1.1273889575307012E-3</v>
      </c>
      <c r="E188" s="49">
        <f t="shared" si="41"/>
        <v>0.19273421623146883</v>
      </c>
      <c r="F188" s="45">
        <f t="shared" si="42"/>
        <v>0.19386160518899953</v>
      </c>
      <c r="G188" s="42">
        <f t="shared" si="43"/>
        <v>762.05763904162779</v>
      </c>
      <c r="H188" s="42">
        <f t="shared" si="44"/>
        <v>1820.7894247124177</v>
      </c>
      <c r="I188" s="42">
        <f t="shared" si="45"/>
        <v>2582.8470637540454</v>
      </c>
      <c r="J188" s="42">
        <f t="shared" si="38"/>
        <v>763.18799818294656</v>
      </c>
      <c r="K188" s="42">
        <f t="shared" si="46"/>
        <v>2014.0314124989932</v>
      </c>
      <c r="L188" s="42">
        <f t="shared" si="47"/>
        <v>2777.2194106819397</v>
      </c>
      <c r="M188" s="39">
        <f t="shared" si="48"/>
        <v>2.1395396974716792</v>
      </c>
      <c r="N188" s="39">
        <f t="shared" si="49"/>
        <v>4.4445310741798902</v>
      </c>
      <c r="O188" s="39">
        <f t="shared" si="50"/>
        <v>6.5840707716515698</v>
      </c>
    </row>
    <row r="189" spans="2:15">
      <c r="B189" s="37">
        <v>181</v>
      </c>
      <c r="C189" s="39">
        <f t="shared" si="39"/>
        <v>1025.9041714652583</v>
      </c>
      <c r="D189" s="41">
        <f t="shared" si="40"/>
        <v>1.128751265437052E-3</v>
      </c>
      <c r="E189" s="49">
        <f t="shared" si="41"/>
        <v>0.18853388215575287</v>
      </c>
      <c r="F189" s="45">
        <f t="shared" si="42"/>
        <v>0.18966263342118991</v>
      </c>
      <c r="G189" s="42">
        <f t="shared" si="43"/>
        <v>766.44915272405547</v>
      </c>
      <c r="H189" s="42">
        <f t="shared" si="44"/>
        <v>1817.0609455816</v>
      </c>
      <c r="I189" s="42">
        <f t="shared" si="45"/>
        <v>2583.5100983056554</v>
      </c>
      <c r="J189" s="42">
        <f t="shared" si="38"/>
        <v>767.60714335581599</v>
      </c>
      <c r="K189" s="42">
        <f t="shared" si="46"/>
        <v>2010.4786417477258</v>
      </c>
      <c r="L189" s="42">
        <f t="shared" si="47"/>
        <v>2778.0857851035416</v>
      </c>
      <c r="M189" s="39">
        <f t="shared" si="48"/>
        <v>2.1492231462534637</v>
      </c>
      <c r="N189" s="39">
        <f t="shared" si="49"/>
        <v>4.4269219208925028</v>
      </c>
      <c r="O189" s="39">
        <f t="shared" si="50"/>
        <v>6.5761450671459665</v>
      </c>
    </row>
    <row r="190" spans="2:15">
      <c r="B190" s="37">
        <v>182</v>
      </c>
      <c r="C190" s="39">
        <f t="shared" si="39"/>
        <v>1049.5968388279362</v>
      </c>
      <c r="D190" s="41">
        <f t="shared" si="40"/>
        <v>1.1301229180534066E-3</v>
      </c>
      <c r="E190" s="49">
        <f t="shared" si="41"/>
        <v>0.18444185281742281</v>
      </c>
      <c r="F190" s="45">
        <f t="shared" si="42"/>
        <v>0.18557197573547621</v>
      </c>
      <c r="G190" s="42">
        <f t="shared" si="43"/>
        <v>770.84412385495136</v>
      </c>
      <c r="H190" s="42">
        <f t="shared" si="44"/>
        <v>1813.3198414736507</v>
      </c>
      <c r="I190" s="42">
        <f t="shared" si="45"/>
        <v>2584.163965328602</v>
      </c>
      <c r="J190" s="42">
        <f t="shared" si="38"/>
        <v>772.03029729722573</v>
      </c>
      <c r="K190" s="42">
        <f t="shared" si="46"/>
        <v>2006.9094271383842</v>
      </c>
      <c r="L190" s="42">
        <f t="shared" si="47"/>
        <v>2778.9397244356101</v>
      </c>
      <c r="M190" s="39">
        <f t="shared" si="48"/>
        <v>2.1588929926431946</v>
      </c>
      <c r="N190" s="39">
        <f t="shared" si="49"/>
        <v>4.4093539954897807</v>
      </c>
      <c r="O190" s="39">
        <f t="shared" si="50"/>
        <v>6.5682469881329748</v>
      </c>
    </row>
    <row r="191" spans="2:15">
      <c r="B191" s="37">
        <v>183</v>
      </c>
      <c r="C191" s="39">
        <f t="shared" si="39"/>
        <v>1073.7179247490662</v>
      </c>
      <c r="D191" s="41">
        <f t="shared" si="40"/>
        <v>1.1315039991856711E-3</v>
      </c>
      <c r="E191" s="49">
        <f t="shared" si="41"/>
        <v>0.18045486463252219</v>
      </c>
      <c r="F191" s="45">
        <f t="shared" si="42"/>
        <v>0.18158636863170788</v>
      </c>
      <c r="G191" s="42">
        <f t="shared" si="43"/>
        <v>775.24259415435097</v>
      </c>
      <c r="H191" s="42">
        <f t="shared" si="44"/>
        <v>1809.565992749503</v>
      </c>
      <c r="I191" s="42">
        <f t="shared" si="45"/>
        <v>2584.8085869038541</v>
      </c>
      <c r="J191" s="42">
        <f t="shared" si="38"/>
        <v>776.45751028020334</v>
      </c>
      <c r="K191" s="42">
        <f t="shared" si="46"/>
        <v>2003.3236155136074</v>
      </c>
      <c r="L191" s="42">
        <f t="shared" si="47"/>
        <v>2779.7811257938106</v>
      </c>
      <c r="M191" s="39">
        <f t="shared" si="48"/>
        <v>2.1685493903565991</v>
      </c>
      <c r="N191" s="39">
        <f t="shared" si="49"/>
        <v>4.3918266908574619</v>
      </c>
      <c r="O191" s="39">
        <f t="shared" si="50"/>
        <v>6.560376081214061</v>
      </c>
    </row>
    <row r="192" spans="2:15">
      <c r="B192" s="37">
        <v>184</v>
      </c>
      <c r="C192" s="39">
        <f t="shared" si="39"/>
        <v>1098.2728162874541</v>
      </c>
      <c r="D192" s="41">
        <f t="shared" si="40"/>
        <v>1.1328945941462241E-3</v>
      </c>
      <c r="E192" s="49">
        <f t="shared" si="41"/>
        <v>0.17656976554520584</v>
      </c>
      <c r="F192" s="45">
        <f t="shared" si="42"/>
        <v>0.17770266013935207</v>
      </c>
      <c r="G192" s="42">
        <f t="shared" si="43"/>
        <v>779.64460586733389</v>
      </c>
      <c r="H192" s="42">
        <f t="shared" si="44"/>
        <v>1805.7992783570983</v>
      </c>
      <c r="I192" s="42">
        <f t="shared" si="45"/>
        <v>2585.4438842244322</v>
      </c>
      <c r="J192" s="42">
        <f t="shared" si="38"/>
        <v>780.88883320380637</v>
      </c>
      <c r="K192" s="42">
        <f t="shared" si="46"/>
        <v>1999.7210520336462</v>
      </c>
      <c r="L192" s="42">
        <f t="shared" si="47"/>
        <v>2780.6098852374525</v>
      </c>
      <c r="M192" s="39">
        <f t="shared" si="48"/>
        <v>2.1781924933087988</v>
      </c>
      <c r="N192" s="39">
        <f t="shared" si="49"/>
        <v>4.374339401535984</v>
      </c>
      <c r="O192" s="39">
        <f t="shared" si="50"/>
        <v>6.5525318948447824</v>
      </c>
    </row>
    <row r="193" spans="2:15">
      <c r="B193" s="37">
        <v>185</v>
      </c>
      <c r="C193" s="39">
        <f t="shared" si="39"/>
        <v>1123.2669336220467</v>
      </c>
      <c r="D193" s="41">
        <f t="shared" si="40"/>
        <v>1.1342947897800884E-3</v>
      </c>
      <c r="E193" s="49">
        <f t="shared" si="41"/>
        <v>0.17278351078452384</v>
      </c>
      <c r="F193" s="45">
        <f t="shared" si="42"/>
        <v>0.17391780557430392</v>
      </c>
      <c r="G193" s="42">
        <f t="shared" si="43"/>
        <v>784.05020177237691</v>
      </c>
      <c r="H193" s="42">
        <f t="shared" si="44"/>
        <v>1802.0195758094942</v>
      </c>
      <c r="I193" s="42">
        <f t="shared" si="45"/>
        <v>2586.0697775818712</v>
      </c>
      <c r="J193" s="42">
        <f t="shared" si="38"/>
        <v>785.3243176027155</v>
      </c>
      <c r="K193" s="42">
        <f t="shared" si="46"/>
        <v>1996.1015801488793</v>
      </c>
      <c r="L193" s="42">
        <f t="shared" si="47"/>
        <v>2781.4258977515947</v>
      </c>
      <c r="M193" s="39">
        <f t="shared" si="48"/>
        <v>2.1878224556322272</v>
      </c>
      <c r="N193" s="39">
        <f t="shared" si="49"/>
        <v>4.3568915236429397</v>
      </c>
      <c r="O193" s="39">
        <f t="shared" si="50"/>
        <v>6.5447139792751674</v>
      </c>
    </row>
    <row r="194" spans="2:15">
      <c r="B194" s="37">
        <v>186</v>
      </c>
      <c r="C194" s="39">
        <f t="shared" si="39"/>
        <v>1148.7057299633791</v>
      </c>
      <c r="D194" s="41">
        <f t="shared" si="40"/>
        <v>1.1357046744918014E-3</v>
      </c>
      <c r="E194" s="49">
        <f t="shared" si="41"/>
        <v>0.16909315879840528</v>
      </c>
      <c r="F194" s="45">
        <f t="shared" si="42"/>
        <v>0.17022886347289709</v>
      </c>
      <c r="G194" s="42">
        <f t="shared" si="43"/>
        <v>788.45942518987567</v>
      </c>
      <c r="H194" s="42">
        <f t="shared" si="44"/>
        <v>1798.2267611633301</v>
      </c>
      <c r="I194" s="42">
        <f t="shared" si="45"/>
        <v>2586.6861863532058</v>
      </c>
      <c r="J194" s="42">
        <f t="shared" si="38"/>
        <v>789.76401565700962</v>
      </c>
      <c r="K194" s="42">
        <f t="shared" si="46"/>
        <v>1992.465041572666</v>
      </c>
      <c r="L194" s="42">
        <f t="shared" si="47"/>
        <v>2782.2290572296756</v>
      </c>
      <c r="M194" s="39">
        <f t="shared" si="48"/>
        <v>2.1974394316947548</v>
      </c>
      <c r="N194" s="39">
        <f t="shared" si="49"/>
        <v>4.339482454797257</v>
      </c>
      <c r="O194" s="39">
        <f t="shared" si="50"/>
        <v>6.5369218864920118</v>
      </c>
    </row>
    <row r="195" spans="2:15">
      <c r="B195" s="37">
        <v>187</v>
      </c>
      <c r="C195" s="39">
        <f t="shared" si="39"/>
        <v>1174.5946914662329</v>
      </c>
      <c r="D195" s="41">
        <f t="shared" si="40"/>
        <v>1.1371243382730344E-3</v>
      </c>
      <c r="E195" s="49">
        <f t="shared" si="41"/>
        <v>0.16549586735681587</v>
      </c>
      <c r="F195" s="45">
        <f t="shared" si="42"/>
        <v>0.16663299169508891</v>
      </c>
      <c r="G195" s="42">
        <f t="shared" si="43"/>
        <v>792.87231999079938</v>
      </c>
      <c r="H195" s="42">
        <f t="shared" si="44"/>
        <v>1794.4207089976253</v>
      </c>
      <c r="I195" s="42">
        <f t="shared" si="45"/>
        <v>2587.2930289884248</v>
      </c>
      <c r="J195" s="42">
        <f t="shared" si="38"/>
        <v>794.20798020207269</v>
      </c>
      <c r="K195" s="42">
        <f t="shared" si="46"/>
        <v>1988.8112762545411</v>
      </c>
      <c r="L195" s="42">
        <f t="shared" si="47"/>
        <v>2783.0192564566137</v>
      </c>
      <c r="M195" s="39">
        <f t="shared" si="48"/>
        <v>2.2070435761179477</v>
      </c>
      <c r="N195" s="39">
        <f t="shared" si="49"/>
        <v>4.3221115940450847</v>
      </c>
      <c r="O195" s="39">
        <f t="shared" si="50"/>
        <v>6.5291551701630324</v>
      </c>
    </row>
    <row r="196" spans="2:15">
      <c r="B196" s="37">
        <v>188</v>
      </c>
      <c r="C196" s="39">
        <f t="shared" si="39"/>
        <v>1200.9393371437006</v>
      </c>
      <c r="D196" s="41">
        <f t="shared" si="40"/>
        <v>1.1385538727309622E-3</v>
      </c>
      <c r="E196" s="49">
        <f t="shared" si="41"/>
        <v>0.16198888981642931</v>
      </c>
      <c r="F196" s="45">
        <f t="shared" si="42"/>
        <v>0.16312744368916027</v>
      </c>
      <c r="G196" s="42">
        <f t="shared" si="43"/>
        <v>797.28893060552434</v>
      </c>
      <c r="H196" s="42">
        <f t="shared" si="44"/>
        <v>1790.6012923927929</v>
      </c>
      <c r="I196" s="42">
        <f t="shared" si="45"/>
        <v>2587.8902229983173</v>
      </c>
      <c r="J196" s="42">
        <f t="shared" si="38"/>
        <v>798.65626473874522</v>
      </c>
      <c r="K196" s="42">
        <f t="shared" si="46"/>
        <v>1985.1401223535797</v>
      </c>
      <c r="L196" s="42">
        <f t="shared" si="47"/>
        <v>2783.7963870923249</v>
      </c>
      <c r="M196" s="39">
        <f t="shared" si="48"/>
        <v>2.2166350437955575</v>
      </c>
      <c r="N196" s="39">
        <f t="shared" si="49"/>
        <v>4.3047783417870429</v>
      </c>
      <c r="O196" s="39">
        <f t="shared" si="50"/>
        <v>6.5214133855826004</v>
      </c>
    </row>
    <row r="197" spans="2:15">
      <c r="B197" s="37">
        <v>189</v>
      </c>
      <c r="C197" s="39">
        <f t="shared" si="39"/>
        <v>1227.74521878269</v>
      </c>
      <c r="D197" s="41">
        <f t="shared" si="40"/>
        <v>1.1399933711174258E-3</v>
      </c>
      <c r="E197" s="49">
        <f t="shared" si="41"/>
        <v>0.15856957153955101</v>
      </c>
      <c r="F197" s="45">
        <f t="shared" si="42"/>
        <v>0.15970956491066843</v>
      </c>
      <c r="G197" s="42">
        <f t="shared" si="43"/>
        <v>801.70930203282751</v>
      </c>
      <c r="H197" s="42">
        <f t="shared" si="44"/>
        <v>1786.7683829098278</v>
      </c>
      <c r="I197" s="42">
        <f t="shared" si="45"/>
        <v>2588.4776849426553</v>
      </c>
      <c r="J197" s="42">
        <f t="shared" si="38"/>
        <v>803.10892344366141</v>
      </c>
      <c r="K197" s="42">
        <f t="shared" si="46"/>
        <v>1981.4514162119308</v>
      </c>
      <c r="L197" s="42">
        <f t="shared" si="47"/>
        <v>2784.5603396555921</v>
      </c>
      <c r="M197" s="39">
        <f t="shared" si="48"/>
        <v>2.2262139899121873</v>
      </c>
      <c r="N197" s="39">
        <f t="shared" si="49"/>
        <v>4.2874820997067546</v>
      </c>
      <c r="O197" s="39">
        <f t="shared" si="50"/>
        <v>6.513696089618942</v>
      </c>
    </row>
    <row r="198" spans="2:15">
      <c r="B198" s="37">
        <v>190</v>
      </c>
      <c r="C198" s="39">
        <f t="shared" si="39"/>
        <v>1255.0179208610475</v>
      </c>
      <c r="D198" s="41">
        <f t="shared" si="40"/>
        <v>1.1414429283588929E-3</v>
      </c>
      <c r="E198" s="49">
        <f t="shared" si="41"/>
        <v>0.15523534646036399</v>
      </c>
      <c r="F198" s="45">
        <f t="shared" si="42"/>
        <v>0.15637678938872288</v>
      </c>
      <c r="G198" s="42">
        <f t="shared" si="43"/>
        <v>806.13347984905818</v>
      </c>
      <c r="H198" s="42">
        <f t="shared" si="44"/>
        <v>1782.9218505695715</v>
      </c>
      <c r="I198" s="42">
        <f t="shared" si="45"/>
        <v>2589.0553304186296</v>
      </c>
      <c r="J198" s="42">
        <f t="shared" si="38"/>
        <v>807.56601117978778</v>
      </c>
      <c r="K198" s="42">
        <f t="shared" si="46"/>
        <v>1977.7449923284012</v>
      </c>
      <c r="L198" s="42">
        <f t="shared" si="47"/>
        <v>2785.3110035081891</v>
      </c>
      <c r="M198" s="39">
        <f t="shared" si="48"/>
        <v>2.2357805699621904</v>
      </c>
      <c r="N198" s="39">
        <f t="shared" si="49"/>
        <v>4.270222270700395</v>
      </c>
      <c r="O198" s="39">
        <f t="shared" si="50"/>
        <v>6.5060028406625854</v>
      </c>
    </row>
    <row r="199" spans="2:15">
      <c r="B199" s="37">
        <v>191</v>
      </c>
      <c r="C199" s="39">
        <f t="shared" si="39"/>
        <v>1282.7630604663491</v>
      </c>
      <c r="D199" s="41">
        <f t="shared" si="40"/>
        <v>1.1429026410872626E-3</v>
      </c>
      <c r="E199" s="49">
        <f t="shared" si="41"/>
        <v>0.15198373379191918</v>
      </c>
      <c r="F199" s="45">
        <f t="shared" si="42"/>
        <v>0.15312663643300645</v>
      </c>
      <c r="G199" s="42">
        <f t="shared" si="43"/>
        <v>810.56151021749076</v>
      </c>
      <c r="H199" s="42">
        <f t="shared" si="44"/>
        <v>1779.0615638319941</v>
      </c>
      <c r="I199" s="42">
        <f t="shared" si="45"/>
        <v>2589.6230740494848</v>
      </c>
      <c r="J199" s="42">
        <f t="shared" si="38"/>
        <v>812.02758350718636</v>
      </c>
      <c r="K199" s="42">
        <f t="shared" si="46"/>
        <v>1974.0206833320206</v>
      </c>
      <c r="L199" s="42">
        <f t="shared" si="47"/>
        <v>2786.0482668392069</v>
      </c>
      <c r="M199" s="39">
        <f t="shared" si="48"/>
        <v>2.2453349397687972</v>
      </c>
      <c r="N199" s="39">
        <f t="shared" si="49"/>
        <v>4.2529982588071196</v>
      </c>
      <c r="O199" s="39">
        <f t="shared" si="50"/>
        <v>6.4983331985759163</v>
      </c>
    </row>
    <row r="200" spans="2:15">
      <c r="B200" s="37">
        <v>192</v>
      </c>
      <c r="C200" s="39">
        <f t="shared" si="39"/>
        <v>1310.9862872165418</v>
      </c>
      <c r="D200" s="41">
        <f t="shared" si="40"/>
        <v>1.1443726076715221E-3</v>
      </c>
      <c r="E200" s="49">
        <f t="shared" si="41"/>
        <v>0.14881233486759374</v>
      </c>
      <c r="F200" s="45">
        <f t="shared" si="42"/>
        <v>0.14995670747526527</v>
      </c>
      <c r="G200" s="42">
        <f t="shared" si="43"/>
        <v>814.99343989786507</v>
      </c>
      <c r="H200" s="42">
        <f t="shared" si="44"/>
        <v>1775.1873895754131</v>
      </c>
      <c r="I200" s="42">
        <f t="shared" si="45"/>
        <v>2590.1808294732782</v>
      </c>
      <c r="J200" s="42">
        <f t="shared" ref="J200:J248" si="64">hL_T(B200)</f>
        <v>816.49369669398607</v>
      </c>
      <c r="K200" s="42">
        <f t="shared" si="46"/>
        <v>1970.2783199555063</v>
      </c>
      <c r="L200" s="42">
        <f t="shared" si="47"/>
        <v>2786.7720166494923</v>
      </c>
      <c r="M200" s="39">
        <f t="shared" si="48"/>
        <v>2.2548772555034793</v>
      </c>
      <c r="N200" s="39">
        <f t="shared" si="49"/>
        <v>4.235809469140162</v>
      </c>
      <c r="O200" s="39">
        <f t="shared" si="50"/>
        <v>6.4906867246436413</v>
      </c>
    </row>
    <row r="201" spans="2:15">
      <c r="B201" s="37">
        <v>193</v>
      </c>
      <c r="C201" s="39">
        <f t="shared" si="39"/>
        <v>1339.6932831824874</v>
      </c>
      <c r="D201" s="41">
        <f t="shared" si="40"/>
        <v>1.1458529282502951E-3</v>
      </c>
      <c r="E201" s="49">
        <f t="shared" si="41"/>
        <v>0.14571883011105732</v>
      </c>
      <c r="F201" s="45">
        <f t="shared" si="42"/>
        <v>0.14686468303930761</v>
      </c>
      <c r="G201" s="42">
        <f t="shared" si="43"/>
        <v>819.42931625612869</v>
      </c>
      <c r="H201" s="42">
        <f t="shared" si="44"/>
        <v>1771.2991930755436</v>
      </c>
      <c r="I201" s="42">
        <f t="shared" si="45"/>
        <v>2590.7285093316723</v>
      </c>
      <c r="J201" s="42">
        <f t="shared" si="64"/>
        <v>820.96440772761912</v>
      </c>
      <c r="K201" s="42">
        <f t="shared" si="46"/>
        <v>1966.5177310085367</v>
      </c>
      <c r="L201" s="42">
        <f t="shared" si="47"/>
        <v>2787.4821387361558</v>
      </c>
      <c r="M201" s="39">
        <f t="shared" si="48"/>
        <v>2.2644076737055863</v>
      </c>
      <c r="N201" s="39">
        <f t="shared" si="49"/>
        <v>4.2186553078184001</v>
      </c>
      <c r="O201" s="39">
        <f t="shared" si="50"/>
        <v>6.483062981523986</v>
      </c>
    </row>
    <row r="202" spans="2:15">
      <c r="B202" s="37">
        <v>194</v>
      </c>
      <c r="C202" s="39">
        <f t="shared" si="39"/>
        <v>1368.8897628125953</v>
      </c>
      <c r="D202" s="41">
        <f t="shared" si="40"/>
        <v>1.1473437047653128E-3</v>
      </c>
      <c r="E202" s="49">
        <f t="shared" si="41"/>
        <v>0.14270097612905605</v>
      </c>
      <c r="F202" s="45">
        <f t="shared" si="42"/>
        <v>0.14384831983382138</v>
      </c>
      <c r="G202" s="42">
        <f t="shared" si="43"/>
        <v>823.86918727437899</v>
      </c>
      <c r="H202" s="42">
        <f t="shared" si="44"/>
        <v>1767.3968379843473</v>
      </c>
      <c r="I202" s="42">
        <f t="shared" si="45"/>
        <v>2591.2660252587261</v>
      </c>
      <c r="J202" s="42">
        <f t="shared" si="64"/>
        <v>825.43977432625729</v>
      </c>
      <c r="K202" s="42">
        <f t="shared" si="46"/>
        <v>1962.7387433507768</v>
      </c>
      <c r="L202" s="42">
        <f t="shared" si="47"/>
        <v>2788.1785176770341</v>
      </c>
      <c r="M202" s="39">
        <f t="shared" si="48"/>
        <v>2.2739263513022459</v>
      </c>
      <c r="N202" s="39">
        <f t="shared" si="49"/>
        <v>4.2015351818982278</v>
      </c>
      <c r="O202" s="39">
        <f t="shared" si="50"/>
        <v>6.4754615332004732</v>
      </c>
    </row>
    <row r="203" spans="2:15">
      <c r="B203" s="37">
        <v>195</v>
      </c>
      <c r="C203" s="39">
        <f t="shared" si="39"/>
        <v>1398.5814728596058</v>
      </c>
      <c r="D203" s="41">
        <f t="shared" si="40"/>
        <v>1.1488450409958327E-3</v>
      </c>
      <c r="E203" s="49">
        <f t="shared" si="41"/>
        <v>0.13975660292161118</v>
      </c>
      <c r="F203" s="45">
        <f t="shared" si="42"/>
        <v>0.14090544796260701</v>
      </c>
      <c r="G203" s="42">
        <f t="shared" si="43"/>
        <v>828.31310156102268</v>
      </c>
      <c r="H203" s="42">
        <f t="shared" si="44"/>
        <v>1763.4801863085656</v>
      </c>
      <c r="I203" s="42">
        <f t="shared" si="45"/>
        <v>2591.7932878695883</v>
      </c>
      <c r="J203" s="42">
        <f t="shared" si="64"/>
        <v>829.91985495054678</v>
      </c>
      <c r="K203" s="42">
        <f t="shared" si="46"/>
        <v>1958.9411818645272</v>
      </c>
      <c r="L203" s="42">
        <f t="shared" si="47"/>
        <v>2788.8610368150739</v>
      </c>
      <c r="M203" s="39">
        <f t="shared" si="48"/>
        <v>2.2834334456285661</v>
      </c>
      <c r="N203" s="39">
        <f t="shared" si="49"/>
        <v>4.1844484993055548</v>
      </c>
      <c r="O203" s="39">
        <f t="shared" si="50"/>
        <v>6.4678819449341214</v>
      </c>
    </row>
    <row r="204" spans="2:15">
      <c r="B204" s="37">
        <v>196</v>
      </c>
      <c r="C204" s="39">
        <f t="shared" si="39"/>
        <v>1428.7741923096619</v>
      </c>
      <c r="D204" s="41">
        <f t="shared" si="40"/>
        <v>1.1503570425940336E-3</v>
      </c>
      <c r="E204" s="49">
        <f t="shared" si="41"/>
        <v>0.13688361120447559</v>
      </c>
      <c r="F204" s="45">
        <f t="shared" si="42"/>
        <v>0.13803396824706962</v>
      </c>
      <c r="G204" s="42">
        <f t="shared" si="43"/>
        <v>832.76110836115708</v>
      </c>
      <c r="H204" s="42">
        <f t="shared" si="44"/>
        <v>1759.5490983878756</v>
      </c>
      <c r="I204" s="42">
        <f t="shared" si="45"/>
        <v>2592.3102067490327</v>
      </c>
      <c r="J204" s="42">
        <f t="shared" si="64"/>
        <v>834.40470881555848</v>
      </c>
      <c r="K204" s="42">
        <f t="shared" si="46"/>
        <v>1955.1248694269802</v>
      </c>
      <c r="L204" s="42">
        <f t="shared" si="47"/>
        <v>2789.5295782425387</v>
      </c>
      <c r="M204" s="39">
        <f t="shared" si="48"/>
        <v>2.2929291144481416</v>
      </c>
      <c r="N204" s="39">
        <f t="shared" si="49"/>
        <v>4.167394668767753</v>
      </c>
      <c r="O204" s="39">
        <f t="shared" si="50"/>
        <v>6.4603237832158946</v>
      </c>
    </row>
    <row r="205" spans="2:15">
      <c r="B205" s="37">
        <v>197</v>
      </c>
      <c r="C205" s="39">
        <f t="shared" si="39"/>
        <v>1459.4737323138511</v>
      </c>
      <c r="D205" s="41">
        <f t="shared" si="40"/>
        <v>1.1518798171214397E-3</v>
      </c>
      <c r="E205" s="49">
        <f t="shared" si="41"/>
        <v>0.13407996983893217</v>
      </c>
      <c r="F205" s="45">
        <f t="shared" si="42"/>
        <v>0.13523184965605362</v>
      </c>
      <c r="G205" s="42">
        <f t="shared" si="43"/>
        <v>837.21325756718045</v>
      </c>
      <c r="H205" s="42">
        <f t="shared" si="44"/>
        <v>1755.6034328725841</v>
      </c>
      <c r="I205" s="42">
        <f t="shared" si="45"/>
        <v>2592.8166904397644</v>
      </c>
      <c r="J205" s="42">
        <f t="shared" si="64"/>
        <v>838.8943959030513</v>
      </c>
      <c r="K205" s="42">
        <f t="shared" si="46"/>
        <v>1951.2896268819391</v>
      </c>
      <c r="L205" s="42">
        <f t="shared" si="47"/>
        <v>2790.1840227849902</v>
      </c>
      <c r="M205" s="39">
        <f t="shared" si="48"/>
        <v>2.3024135159738721</v>
      </c>
      <c r="N205" s="39">
        <f t="shared" si="49"/>
        <v>4.1503730997453596</v>
      </c>
      <c r="O205" s="39">
        <f t="shared" si="50"/>
        <v>6.4527866157192317</v>
      </c>
    </row>
    <row r="206" spans="2:15">
      <c r="B206" s="37">
        <v>198</v>
      </c>
      <c r="C206" s="39">
        <f t="shared" ref="C206:C248" si="65">psat_t(B206)*100</f>
        <v>1490.6859361222207</v>
      </c>
      <c r="D206" s="41">
        <f t="shared" ref="D206:D248" si="66">vL_T(B206)</f>
        <v>1.1534134740863828E-3</v>
      </c>
      <c r="E206" s="49">
        <f t="shared" ref="E206:E248" si="67">+F206-D206</f>
        <v>0.13134371336427006</v>
      </c>
      <c r="F206" s="45">
        <f t="shared" ref="F206:F248" si="68">vV_T(B206)</f>
        <v>0.13249712683835643</v>
      </c>
      <c r="G206" s="42">
        <f t="shared" ref="G206:G248" si="69">uL_T(B206)</f>
        <v>841.66959972964241</v>
      </c>
      <c r="H206" s="42">
        <f t="shared" ref="H206:H248" si="70">+I206-G206</f>
        <v>1751.6430467008036</v>
      </c>
      <c r="I206" s="42">
        <f t="shared" ref="I206:I248" si="71">uV_T(B206)</f>
        <v>2593.312646430446</v>
      </c>
      <c r="J206" s="42">
        <f t="shared" si="64"/>
        <v>843.38897697399614</v>
      </c>
      <c r="K206" s="42">
        <f t="shared" ref="K206:K248" si="72">L206-J206</f>
        <v>1947.4352730109899</v>
      </c>
      <c r="L206" s="42">
        <f t="shared" ref="L206:L248" si="73">hV_T(B206)</f>
        <v>2790.8242499849862</v>
      </c>
      <c r="M206" s="39">
        <f t="shared" ref="M206:M248" si="74">sL_T(B206)</f>
        <v>2.3118868088891387</v>
      </c>
      <c r="N206" s="39">
        <f t="shared" ref="N206:N248" si="75">O206-M206</f>
        <v>4.1333832023634542</v>
      </c>
      <c r="O206" s="39">
        <f t="shared" ref="O206:O248" si="76">sV_T(B206)</f>
        <v>6.4452700112525934</v>
      </c>
    </row>
    <row r="207" spans="2:15">
      <c r="B207" s="37">
        <v>199</v>
      </c>
      <c r="C207" s="39">
        <f t="shared" si="65"/>
        <v>1522.4166790205363</v>
      </c>
      <c r="D207" s="41">
        <f t="shared" si="66"/>
        <v>1.1549581249825627E-3</v>
      </c>
      <c r="E207" s="49">
        <f t="shared" si="67"/>
        <v>0.1286729396284641</v>
      </c>
      <c r="F207" s="45">
        <f t="shared" si="68"/>
        <v>0.12982789775344666</v>
      </c>
      <c r="G207" s="42">
        <f t="shared" si="69"/>
        <v>846.13018606835294</v>
      </c>
      <c r="H207" s="42">
        <f t="shared" si="70"/>
        <v>1747.667795075015</v>
      </c>
      <c r="I207" s="42">
        <f t="shared" si="71"/>
        <v>2593.7979811433679</v>
      </c>
      <c r="J207" s="42">
        <f t="shared" si="64"/>
        <v>847.8885135813963</v>
      </c>
      <c r="K207" s="42">
        <f t="shared" si="72"/>
        <v>1943.5616245039914</v>
      </c>
      <c r="L207" s="42">
        <f t="shared" si="73"/>
        <v>2791.4501380853876</v>
      </c>
      <c r="M207" s="39">
        <f t="shared" si="74"/>
        <v>2.321349152369343</v>
      </c>
      <c r="N207" s="39">
        <f t="shared" si="75"/>
        <v>4.1164243873424606</v>
      </c>
      <c r="O207" s="39">
        <f t="shared" si="76"/>
        <v>6.4377735397118041</v>
      </c>
    </row>
    <row r="208" spans="2:15">
      <c r="B208" s="37">
        <v>200</v>
      </c>
      <c r="C208" s="39">
        <f t="shared" si="65"/>
        <v>1554.6718682698252</v>
      </c>
      <c r="D208" s="41">
        <f t="shared" si="66"/>
        <v>1.1565138833287323E-3</v>
      </c>
      <c r="E208" s="49">
        <f t="shared" si="67"/>
        <v>0.12606580751281848</v>
      </c>
      <c r="F208" s="45">
        <f t="shared" si="68"/>
        <v>0.12722232139614723</v>
      </c>
      <c r="G208" s="42">
        <f t="shared" si="69"/>
        <v>850.59506848374463</v>
      </c>
      <c r="H208" s="42">
        <f t="shared" si="70"/>
        <v>1743.6775314379622</v>
      </c>
      <c r="I208" s="42">
        <f t="shared" si="71"/>
        <v>2594.2725999217068</v>
      </c>
      <c r="J208" s="42">
        <f t="shared" si="64"/>
        <v>852.39306808341792</v>
      </c>
      <c r="K208" s="42">
        <f t="shared" si="72"/>
        <v>1939.6684959288609</v>
      </c>
      <c r="L208" s="42">
        <f t="shared" si="73"/>
        <v>2792.0615640122787</v>
      </c>
      <c r="M208" s="39">
        <f t="shared" si="74"/>
        <v>2.3308007061038136</v>
      </c>
      <c r="N208" s="39">
        <f t="shared" si="75"/>
        <v>4.0994960659282764</v>
      </c>
      <c r="O208" s="39">
        <f t="shared" si="76"/>
        <v>6.43029677203209</v>
      </c>
    </row>
    <row r="209" spans="2:15">
      <c r="B209" s="37">
        <v>201</v>
      </c>
      <c r="C209" s="39">
        <f t="shared" si="65"/>
        <v>1587.4574430488144</v>
      </c>
      <c r="D209" s="41">
        <f t="shared" si="66"/>
        <v>1.1580808647095517E-3</v>
      </c>
      <c r="E209" s="49">
        <f t="shared" si="67"/>
        <v>0.12352053474652483</v>
      </c>
      <c r="F209" s="45">
        <f t="shared" si="68"/>
        <v>0.12467861561123438</v>
      </c>
      <c r="G209" s="42">
        <f t="shared" si="69"/>
        <v>855.06429956850707</v>
      </c>
      <c r="H209" s="42">
        <f t="shared" si="70"/>
        <v>1739.6721074478178</v>
      </c>
      <c r="I209" s="42">
        <f t="shared" si="71"/>
        <v>2594.7364070163248</v>
      </c>
      <c r="J209" s="42">
        <f t="shared" si="64"/>
        <v>856.90270365684125</v>
      </c>
      <c r="K209" s="42">
        <f t="shared" si="72"/>
        <v>1935.7556997005586</v>
      </c>
      <c r="L209" s="42">
        <f t="shared" si="73"/>
        <v>2792.6584033573999</v>
      </c>
      <c r="M209" s="39">
        <f t="shared" si="74"/>
        <v>2.3402416303181139</v>
      </c>
      <c r="N209" s="39">
        <f t="shared" si="75"/>
        <v>4.0825976498216496</v>
      </c>
      <c r="O209" s="39">
        <f t="shared" si="76"/>
        <v>6.4228392801397636</v>
      </c>
    </row>
    <row r="210" spans="2:15">
      <c r="B210" s="37">
        <v>202</v>
      </c>
      <c r="C210" s="39">
        <f t="shared" si="65"/>
        <v>1620.7793743995219</v>
      </c>
      <c r="D210" s="41">
        <f t="shared" si="66"/>
        <v>1.1596591868176576E-3</v>
      </c>
      <c r="E210" s="49">
        <f t="shared" si="67"/>
        <v>0.12103539580726</v>
      </c>
      <c r="F210" s="45">
        <f t="shared" si="68"/>
        <v>0.12219505499407765</v>
      </c>
      <c r="G210" s="42">
        <f t="shared" si="69"/>
        <v>859.53793261951296</v>
      </c>
      <c r="H210" s="42">
        <f t="shared" si="70"/>
        <v>1735.6513729525309</v>
      </c>
      <c r="I210" s="42">
        <f t="shared" si="71"/>
        <v>2595.1893055720438</v>
      </c>
      <c r="J210" s="42">
        <f t="shared" si="64"/>
        <v>861.41748431083909</v>
      </c>
      <c r="K210" s="42">
        <f t="shared" si="72"/>
        <v>1931.82304604922</v>
      </c>
      <c r="L210" s="42">
        <f t="shared" si="73"/>
        <v>2793.240530360059</v>
      </c>
      <c r="M210" s="39">
        <f t="shared" si="74"/>
        <v>2.3496720857967865</v>
      </c>
      <c r="N210" s="39">
        <f t="shared" si="75"/>
        <v>4.0657285511065497</v>
      </c>
      <c r="O210" s="39">
        <f t="shared" si="76"/>
        <v>6.4154006369033363</v>
      </c>
    </row>
    <row r="211" spans="2:15">
      <c r="B211" s="37">
        <v>203</v>
      </c>
      <c r="C211" s="39">
        <f t="shared" si="65"/>
        <v>1654.6436651759798</v>
      </c>
      <c r="D211" s="41">
        <f t="shared" si="66"/>
        <v>1.1612489694969811E-3</v>
      </c>
      <c r="E211" s="49">
        <f t="shared" si="67"/>
        <v>0.11860871990415547</v>
      </c>
      <c r="F211" s="45">
        <f t="shared" si="68"/>
        <v>0.11976996887365246</v>
      </c>
      <c r="G211" s="42">
        <f t="shared" si="69"/>
        <v>864.01602165002828</v>
      </c>
      <c r="H211" s="42">
        <f t="shared" si="70"/>
        <v>1731.6151759633237</v>
      </c>
      <c r="I211" s="42">
        <f t="shared" si="71"/>
        <v>2595.631197613352</v>
      </c>
      <c r="J211" s="42">
        <f t="shared" si="64"/>
        <v>865.93747490109831</v>
      </c>
      <c r="K211" s="42">
        <f t="shared" si="72"/>
        <v>1927.8703429873669</v>
      </c>
      <c r="L211" s="42">
        <f t="shared" si="73"/>
        <v>2793.8078178884653</v>
      </c>
      <c r="M211" s="39">
        <f t="shared" si="74"/>
        <v>2.359092233906515</v>
      </c>
      <c r="N211" s="39">
        <f t="shared" si="75"/>
        <v>4.0488881821775298</v>
      </c>
      <c r="O211" s="39">
        <f t="shared" si="76"/>
        <v>6.4079804160840448</v>
      </c>
    </row>
    <row r="212" spans="2:15">
      <c r="B212" s="37">
        <v>204</v>
      </c>
      <c r="C212" s="39">
        <f t="shared" si="65"/>
        <v>1689.0563499963769</v>
      </c>
      <c r="D212" s="41">
        <f t="shared" si="66"/>
        <v>1.1628503347873805E-3</v>
      </c>
      <c r="E212" s="49">
        <f t="shared" si="67"/>
        <v>0.11623888903961027</v>
      </c>
      <c r="F212" s="45">
        <f t="shared" si="68"/>
        <v>0.11740173937439766</v>
      </c>
      <c r="G212" s="42">
        <f t="shared" si="69"/>
        <v>868.49862140224263</v>
      </c>
      <c r="H212" s="42">
        <f t="shared" si="70"/>
        <v>1727.563362627259</v>
      </c>
      <c r="I212" s="42">
        <f t="shared" si="71"/>
        <v>2596.0619840295017</v>
      </c>
      <c r="J212" s="42">
        <f t="shared" si="64"/>
        <v>870.46274114430901</v>
      </c>
      <c r="K212" s="42">
        <f t="shared" si="72"/>
        <v>1923.897396276137</v>
      </c>
      <c r="L212" s="42">
        <f t="shared" si="73"/>
        <v>2794.3601374204459</v>
      </c>
      <c r="M212" s="39">
        <f t="shared" si="74"/>
        <v>2.3685022366197823</v>
      </c>
      <c r="N212" s="39">
        <f t="shared" si="75"/>
        <v>4.0320759556658921</v>
      </c>
      <c r="O212" s="39">
        <f t="shared" si="76"/>
        <v>6.4005781922856739</v>
      </c>
    </row>
    <row r="213" spans="2:15">
      <c r="B213" s="37">
        <v>205</v>
      </c>
      <c r="C213" s="39">
        <f t="shared" si="65"/>
        <v>1724.0234951986204</v>
      </c>
      <c r="D213" s="41">
        <f t="shared" si="66"/>
        <v>1.1644634069706175E-3</v>
      </c>
      <c r="E213" s="49">
        <f t="shared" si="67"/>
        <v>0.11392433614660798</v>
      </c>
      <c r="F213" s="45">
        <f t="shared" si="68"/>
        <v>0.11508879955357859</v>
      </c>
      <c r="G213" s="42">
        <f t="shared" si="69"/>
        <v>872.98578736011166</v>
      </c>
      <c r="H213" s="42">
        <f t="shared" si="70"/>
        <v>1723.4957771988288</v>
      </c>
      <c r="I213" s="42">
        <f t="shared" si="71"/>
        <v>2596.4815645589406</v>
      </c>
      <c r="J213" s="42">
        <f t="shared" si="64"/>
        <v>874.9933496330259</v>
      </c>
      <c r="K213" s="42">
        <f t="shared" si="72"/>
        <v>1919.9040093904878</v>
      </c>
      <c r="L213" s="42">
        <f t="shared" si="73"/>
        <v>2794.8973590235137</v>
      </c>
      <c r="M213" s="39">
        <f t="shared" si="74"/>
        <v>2.3779022565389911</v>
      </c>
      <c r="N213" s="39">
        <f t="shared" si="75"/>
        <v>4.015291284364606</v>
      </c>
      <c r="O213" s="39">
        <f t="shared" si="76"/>
        <v>6.3931935409035967</v>
      </c>
    </row>
    <row r="214" spans="2:15">
      <c r="B214" s="37">
        <v>206</v>
      </c>
      <c r="C214" s="39">
        <f t="shared" si="65"/>
        <v>1759.5511987995869</v>
      </c>
      <c r="D214" s="41">
        <f t="shared" si="66"/>
        <v>1.1660883126177433E-3</v>
      </c>
      <c r="E214" s="49">
        <f t="shared" si="67"/>
        <v>0.11166354329832875</v>
      </c>
      <c r="F214" s="45">
        <f t="shared" si="68"/>
        <v>0.1128296316109465</v>
      </c>
      <c r="G214" s="42">
        <f t="shared" si="69"/>
        <v>877.47757576253366</v>
      </c>
      <c r="H214" s="42">
        <f t="shared" si="70"/>
        <v>1719.4122620105175</v>
      </c>
      <c r="I214" s="42">
        <f t="shared" si="71"/>
        <v>2596.8898377730511</v>
      </c>
      <c r="J214" s="42">
        <f t="shared" si="64"/>
        <v>879.52936785090492</v>
      </c>
      <c r="K214" s="42">
        <f t="shared" si="72"/>
        <v>1915.8899834833012</v>
      </c>
      <c r="L214" s="42">
        <f t="shared" si="73"/>
        <v>2795.4193513342061</v>
      </c>
      <c r="M214" s="39">
        <f t="shared" si="74"/>
        <v>2.3872924569211045</v>
      </c>
      <c r="N214" s="39">
        <f t="shared" si="75"/>
        <v>3.9985335811518525</v>
      </c>
      <c r="O214" s="39">
        <f t="shared" si="76"/>
        <v>6.385826038072957</v>
      </c>
    </row>
    <row r="215" spans="2:15">
      <c r="B215" s="37">
        <v>207</v>
      </c>
      <c r="C215" s="39">
        <f t="shared" si="65"/>
        <v>1795.6455904581678</v>
      </c>
      <c r="D215" s="41">
        <f t="shared" si="66"/>
        <v>1.1677251806379394E-3</v>
      </c>
      <c r="E215" s="49">
        <f t="shared" si="67"/>
        <v>0.10945503998700766</v>
      </c>
      <c r="F215" s="45">
        <f t="shared" si="68"/>
        <v>0.1106227651676456</v>
      </c>
      <c r="G215" s="42">
        <f t="shared" si="69"/>
        <v>881.97404361688609</v>
      </c>
      <c r="H215" s="42">
        <f t="shared" si="70"/>
        <v>1715.312657442267</v>
      </c>
      <c r="I215" s="42">
        <f t="shared" si="71"/>
        <v>2597.2867010591531</v>
      </c>
      <c r="J215" s="42">
        <f t="shared" si="64"/>
        <v>884.07086418836582</v>
      </c>
      <c r="K215" s="42">
        <f t="shared" si="72"/>
        <v>1911.8551173483588</v>
      </c>
      <c r="L215" s="42">
        <f t="shared" si="73"/>
        <v>2795.9259815367245</v>
      </c>
      <c r="M215" s="39">
        <f t="shared" si="74"/>
        <v>2.3966730017028404</v>
      </c>
      <c r="N215" s="39">
        <f t="shared" si="75"/>
        <v>3.9818022589130839</v>
      </c>
      <c r="O215" s="39">
        <f t="shared" si="76"/>
        <v>6.3784752606159243</v>
      </c>
    </row>
    <row r="216" spans="2:15">
      <c r="B216" s="37">
        <v>208</v>
      </c>
      <c r="C216" s="39">
        <f t="shared" si="65"/>
        <v>1832.312831442172</v>
      </c>
      <c r="D216" s="41">
        <f t="shared" si="66"/>
        <v>1.1693741423288815E-3</v>
      </c>
      <c r="E216" s="49">
        <f t="shared" si="67"/>
        <v>0.10729740146913144</v>
      </c>
      <c r="F216" s="45">
        <f t="shared" si="68"/>
        <v>0.10846677561146033</v>
      </c>
      <c r="G216" s="42">
        <f t="shared" si="69"/>
        <v>886.47524871291398</v>
      </c>
      <c r="H216" s="42">
        <f t="shared" si="70"/>
        <v>1711.1968018898247</v>
      </c>
      <c r="I216" s="42">
        <f t="shared" si="71"/>
        <v>2597.6720506027386</v>
      </c>
      <c r="J216" s="42">
        <f t="shared" si="64"/>
        <v>888.61790795866</v>
      </c>
      <c r="K216" s="42">
        <f t="shared" si="72"/>
        <v>1907.7992073821165</v>
      </c>
      <c r="L216" s="42">
        <f t="shared" si="73"/>
        <v>2796.4171153407765</v>
      </c>
      <c r="M216" s="39">
        <f t="shared" si="74"/>
        <v>2.4060440555264204</v>
      </c>
      <c r="N216" s="39">
        <f t="shared" si="75"/>
        <v>3.9650967304615676</v>
      </c>
      <c r="O216" s="39">
        <f t="shared" si="76"/>
        <v>6.3711407859879881</v>
      </c>
    </row>
    <row r="217" spans="2:15">
      <c r="B217" s="37">
        <v>209</v>
      </c>
      <c r="C217" s="39">
        <f t="shared" si="65"/>
        <v>1869.5591145994051</v>
      </c>
      <c r="D217" s="41">
        <f t="shared" si="66"/>
        <v>1.1710353314286657E-3</v>
      </c>
      <c r="E217" s="49">
        <f t="shared" si="67"/>
        <v>0.10518924717418045</v>
      </c>
      <c r="F217" s="45">
        <f t="shared" si="68"/>
        <v>0.10636028250560911</v>
      </c>
      <c r="G217" s="42">
        <f t="shared" si="69"/>
        <v>890.98124963700616</v>
      </c>
      <c r="H217" s="42">
        <f t="shared" si="70"/>
        <v>1707.0645317318988</v>
      </c>
      <c r="I217" s="42">
        <f t="shared" si="71"/>
        <v>2598.045781368905</v>
      </c>
      <c r="J217" s="42">
        <f t="shared" si="64"/>
        <v>893.17056941439705</v>
      </c>
      <c r="K217" s="42">
        <f t="shared" si="72"/>
        <v>1903.7220475442377</v>
      </c>
      <c r="L217" s="42">
        <f t="shared" si="73"/>
        <v>2796.8926169586348</v>
      </c>
      <c r="M217" s="39">
        <f t="shared" si="74"/>
        <v>2.4154057837659102</v>
      </c>
      <c r="N217" s="39">
        <f t="shared" si="75"/>
        <v>3.9484164084572844</v>
      </c>
      <c r="O217" s="39">
        <f t="shared" si="76"/>
        <v>6.3638221922231946</v>
      </c>
    </row>
    <row r="218" spans="2:15">
      <c r="B218" s="37">
        <v>210</v>
      </c>
      <c r="C218" s="39">
        <f t="shared" si="65"/>
        <v>1907.3906643329672</v>
      </c>
      <c r="D218" s="41">
        <f t="shared" si="66"/>
        <v>1.1727088841693822E-3</v>
      </c>
      <c r="E218" s="49">
        <f t="shared" si="67"/>
        <v>0.10312923917426782</v>
      </c>
      <c r="F218" s="45">
        <f t="shared" si="68"/>
        <v>0.1043019480584372</v>
      </c>
      <c r="G218" s="42">
        <f t="shared" si="69"/>
        <v>895.49210578685677</v>
      </c>
      <c r="H218" s="42">
        <f t="shared" si="70"/>
        <v>1702.915681296101</v>
      </c>
      <c r="I218" s="42">
        <f t="shared" si="71"/>
        <v>2598.4077870829578</v>
      </c>
      <c r="J218" s="42">
        <f t="shared" si="64"/>
        <v>897.72891976450182</v>
      </c>
      <c r="K218" s="42">
        <f t="shared" si="72"/>
        <v>1899.6234293168609</v>
      </c>
      <c r="L218" s="42">
        <f t="shared" si="73"/>
        <v>2797.3523490813627</v>
      </c>
      <c r="M218" s="39">
        <f t="shared" si="74"/>
        <v>2.4247583525541829</v>
      </c>
      <c r="N218" s="39">
        <f t="shared" si="75"/>
        <v>3.9317607053241206</v>
      </c>
      <c r="O218" s="39">
        <f t="shared" si="76"/>
        <v>6.3565190578783035</v>
      </c>
    </row>
    <row r="219" spans="2:15">
      <c r="B219" s="37">
        <v>211</v>
      </c>
      <c r="C219" s="39">
        <f t="shared" si="65"/>
        <v>1945.8137365809027</v>
      </c>
      <c r="D219" s="41">
        <f t="shared" si="66"/>
        <v>1.1743949393323841E-3</v>
      </c>
      <c r="E219" s="49">
        <f t="shared" si="67"/>
        <v>0.10111608071214072</v>
      </c>
      <c r="F219" s="45">
        <f t="shared" si="68"/>
        <v>0.1022904756514731</v>
      </c>
      <c r="G219" s="42">
        <f t="shared" si="69"/>
        <v>900.00787738655958</v>
      </c>
      <c r="H219" s="42">
        <f t="shared" si="70"/>
        <v>1698.7500828236036</v>
      </c>
      <c r="I219" s="42">
        <f t="shared" si="71"/>
        <v>2598.7579602101632</v>
      </c>
      <c r="J219" s="42">
        <f t="shared" si="64"/>
        <v>902.29303119168412</v>
      </c>
      <c r="K219" s="42">
        <f t="shared" si="72"/>
        <v>1895.5031416625104</v>
      </c>
      <c r="L219" s="42">
        <f t="shared" si="73"/>
        <v>2797.7961728541945</v>
      </c>
      <c r="M219" s="39">
        <f t="shared" si="74"/>
        <v>2.434101928810557</v>
      </c>
      <c r="N219" s="39">
        <f t="shared" si="75"/>
        <v>3.9151290331652935</v>
      </c>
      <c r="O219" s="39">
        <f t="shared" si="76"/>
        <v>6.3492309619758505</v>
      </c>
    </row>
    <row r="220" spans="2:15">
      <c r="B220" s="37">
        <v>212</v>
      </c>
      <c r="C220" s="39">
        <f t="shared" si="65"/>
        <v>1984.8346188005135</v>
      </c>
      <c r="D220" s="41">
        <f t="shared" si="66"/>
        <v>1.176093638305332E-3</v>
      </c>
      <c r="E220" s="49">
        <f t="shared" si="67"/>
        <v>9.9148514785110969E-2</v>
      </c>
      <c r="F220" s="45">
        <f t="shared" si="68"/>
        <v>0.1003246084234163</v>
      </c>
      <c r="G220" s="42">
        <f t="shared" si="69"/>
        <v>904.52862550211069</v>
      </c>
      <c r="H220" s="42">
        <f t="shared" si="70"/>
        <v>1694.5675664324949</v>
      </c>
      <c r="I220" s="42">
        <f t="shared" si="71"/>
        <v>2599.0961919346055</v>
      </c>
      <c r="J220" s="42">
        <f t="shared" si="64"/>
        <v>906.86297687037097</v>
      </c>
      <c r="K220" s="42">
        <f t="shared" si="72"/>
        <v>1891.3609709806378</v>
      </c>
      <c r="L220" s="42">
        <f t="shared" si="73"/>
        <v>2798.2239478510087</v>
      </c>
      <c r="M220" s="39">
        <f t="shared" si="74"/>
        <v>2.4434366802690892</v>
      </c>
      <c r="N220" s="39">
        <f t="shared" si="75"/>
        <v>3.8985208036768935</v>
      </c>
      <c r="O220" s="39">
        <f t="shared" si="76"/>
        <v>6.3419574839459827</v>
      </c>
    </row>
    <row r="221" spans="2:15">
      <c r="B221" s="37">
        <v>213</v>
      </c>
      <c r="C221" s="39">
        <f t="shared" si="65"/>
        <v>2024.4596299573243</v>
      </c>
      <c r="D221" s="41">
        <f t="shared" si="66"/>
        <v>1.1778051251410747E-3</v>
      </c>
      <c r="E221" s="49">
        <f t="shared" si="67"/>
        <v>9.7225322782611673E-2</v>
      </c>
      <c r="F221" s="45">
        <f t="shared" si="68"/>
        <v>9.8403127907752741E-2</v>
      </c>
      <c r="G221" s="42">
        <f t="shared" si="69"/>
        <v>909.05441205738077</v>
      </c>
      <c r="H221" s="42">
        <f t="shared" si="70"/>
        <v>1690.3679600797664</v>
      </c>
      <c r="I221" s="42">
        <f t="shared" si="71"/>
        <v>2599.4223721371472</v>
      </c>
      <c r="J221" s="42">
        <f t="shared" si="64"/>
        <v>911.43883098518427</v>
      </c>
      <c r="K221" s="42">
        <f t="shared" si="72"/>
        <v>1887.196701062735</v>
      </c>
      <c r="L221" s="42">
        <f t="shared" si="73"/>
        <v>2798.6355320479192</v>
      </c>
      <c r="M221" s="39">
        <f t="shared" si="74"/>
        <v>2.4527627755076162</v>
      </c>
      <c r="N221" s="39">
        <f t="shared" si="75"/>
        <v>3.8819354280595082</v>
      </c>
      <c r="O221" s="39">
        <f t="shared" si="76"/>
        <v>6.3346982035671244</v>
      </c>
    </row>
    <row r="222" spans="2:15">
      <c r="B222" s="37">
        <v>214</v>
      </c>
      <c r="C222" s="39">
        <f t="shared" si="65"/>
        <v>2064.6951205189985</v>
      </c>
      <c r="D222" s="41">
        <f t="shared" si="66"/>
        <v>1.1795295466184505E-3</v>
      </c>
      <c r="E222" s="49">
        <f t="shared" si="67"/>
        <v>9.5345323175160285E-2</v>
      </c>
      <c r="F222" s="45">
        <f t="shared" si="68"/>
        <v>9.6524852721778728E-2</v>
      </c>
      <c r="G222" s="42">
        <f t="shared" si="69"/>
        <v>913.58529985054474</v>
      </c>
      <c r="H222" s="42">
        <f t="shared" si="70"/>
        <v>1686.1510895219121</v>
      </c>
      <c r="I222" s="42">
        <f t="shared" si="71"/>
        <v>2599.7363893724569</v>
      </c>
      <c r="J222" s="42">
        <f t="shared" si="64"/>
        <v>916.02066874995376</v>
      </c>
      <c r="K222" s="42">
        <f t="shared" si="72"/>
        <v>1883.0101130459732</v>
      </c>
      <c r="L222" s="42">
        <f t="shared" si="73"/>
        <v>2799.0307817959269</v>
      </c>
      <c r="M222" s="39">
        <f t="shared" si="74"/>
        <v>2.4620803839775274</v>
      </c>
      <c r="N222" s="39">
        <f t="shared" si="75"/>
        <v>3.8653723169278509</v>
      </c>
      <c r="O222" s="39">
        <f t="shared" si="76"/>
        <v>6.3274527009053783</v>
      </c>
    </row>
    <row r="223" spans="2:15">
      <c r="B223" s="37">
        <v>215</v>
      </c>
      <c r="C223" s="39">
        <f t="shared" si="65"/>
        <v>2105.5474724543728</v>
      </c>
      <c r="D223" s="41">
        <f t="shared" si="66"/>
        <v>1.1812670523050795E-3</v>
      </c>
      <c r="E223" s="49">
        <f t="shared" si="67"/>
        <v>9.3507370252614644E-2</v>
      </c>
      <c r="F223" s="45">
        <f t="shared" si="68"/>
        <v>9.4688637304919721E-2</v>
      </c>
      <c r="G223" s="42">
        <f t="shared" si="69"/>
        <v>918.12135257100772</v>
      </c>
      <c r="H223" s="42">
        <f t="shared" si="70"/>
        <v>1681.9167782740574</v>
      </c>
      <c r="I223" s="42">
        <f t="shared" si="71"/>
        <v>2600.0381308450651</v>
      </c>
      <c r="J223" s="42">
        <f t="shared" si="64"/>
        <v>920.60856642728368</v>
      </c>
      <c r="K223" s="42">
        <f t="shared" si="72"/>
        <v>1878.8009853653057</v>
      </c>
      <c r="L223" s="42">
        <f t="shared" si="73"/>
        <v>2799.4095517925894</v>
      </c>
      <c r="M223" s="39">
        <f t="shared" si="74"/>
        <v>2.4713896760343417</v>
      </c>
      <c r="N223" s="39">
        <f t="shared" si="75"/>
        <v>3.8488308802182543</v>
      </c>
      <c r="O223" s="39">
        <f t="shared" si="76"/>
        <v>6.3202205562525959</v>
      </c>
    </row>
    <row r="224" spans="2:15">
      <c r="B224" s="37">
        <v>216</v>
      </c>
      <c r="C224" s="39">
        <f t="shared" si="65"/>
        <v>2147.0230992376296</v>
      </c>
      <c r="D224" s="41">
        <f t="shared" si="66"/>
        <v>1.1830177946222395E-3</v>
      </c>
      <c r="E224" s="49">
        <f t="shared" si="67"/>
        <v>9.1710352909710302E-2</v>
      </c>
      <c r="F224" s="45">
        <f t="shared" si="68"/>
        <v>9.289337070433254E-2</v>
      </c>
      <c r="G224" s="42">
        <f t="shared" si="69"/>
        <v>922.66263481684121</v>
      </c>
      <c r="H224" s="42">
        <f t="shared" si="70"/>
        <v>1677.6648475676229</v>
      </c>
      <c r="I224" s="42">
        <f t="shared" si="71"/>
        <v>2600.327482384464</v>
      </c>
      <c r="J224" s="42">
        <f t="shared" si="64"/>
        <v>925.20260134870625</v>
      </c>
      <c r="K224" s="42">
        <f t="shared" si="72"/>
        <v>1874.5690937040049</v>
      </c>
      <c r="L224" s="42">
        <f t="shared" si="73"/>
        <v>2799.771695052711</v>
      </c>
      <c r="M224" s="39">
        <f t="shared" si="74"/>
        <v>2.480690822969108</v>
      </c>
      <c r="N224" s="39">
        <f t="shared" si="75"/>
        <v>3.8323105270940667</v>
      </c>
      <c r="O224" s="39">
        <f t="shared" si="76"/>
        <v>6.3130013500631748</v>
      </c>
    </row>
    <row r="225" spans="2:15">
      <c r="B225" s="37">
        <v>217</v>
      </c>
      <c r="C225" s="39">
        <f t="shared" si="65"/>
        <v>2189.1284458580926</v>
      </c>
      <c r="D225" s="41">
        <f t="shared" si="66"/>
        <v>1.1847819289118944E-3</v>
      </c>
      <c r="E225" s="49">
        <f t="shared" si="67"/>
        <v>8.9953193476931523E-2</v>
      </c>
      <c r="F225" s="45">
        <f t="shared" si="68"/>
        <v>9.1137975405843411E-2</v>
      </c>
      <c r="G225" s="42">
        <f t="shared" si="69"/>
        <v>927.20921211275618</v>
      </c>
      <c r="H225" s="42">
        <f t="shared" si="70"/>
        <v>1673.3951163064153</v>
      </c>
      <c r="I225" s="42">
        <f t="shared" si="71"/>
        <v>2600.6043284191715</v>
      </c>
      <c r="J225" s="42">
        <f t="shared" si="64"/>
        <v>929.80285193547672</v>
      </c>
      <c r="K225" s="42">
        <f t="shared" si="72"/>
        <v>1870.3142109425416</v>
      </c>
      <c r="L225" s="42">
        <f t="shared" si="73"/>
        <v>2800.1170628780183</v>
      </c>
      <c r="M225" s="39">
        <f t="shared" si="74"/>
        <v>2.4899839970406781</v>
      </c>
      <c r="N225" s="39">
        <f t="shared" si="75"/>
        <v>3.8158106658486952</v>
      </c>
      <c r="O225" s="39">
        <f t="shared" si="76"/>
        <v>6.3057946628893733</v>
      </c>
    </row>
    <row r="226" spans="2:15">
      <c r="B226" s="37">
        <v>218</v>
      </c>
      <c r="C226" s="39">
        <f t="shared" si="65"/>
        <v>2231.869988835504</v>
      </c>
      <c r="D226" s="41">
        <f t="shared" si="66"/>
        <v>1.1865596135059923E-3</v>
      </c>
      <c r="E226" s="49">
        <f t="shared" si="67"/>
        <v>8.823484659488634E-2</v>
      </c>
      <c r="F226" s="45">
        <f t="shared" si="68"/>
        <v>8.9421406208392326E-2</v>
      </c>
      <c r="G226" s="42">
        <f t="shared" si="69"/>
        <v>931.76115092863165</v>
      </c>
      <c r="H226" s="42">
        <f t="shared" si="70"/>
        <v>1669.1074010211432</v>
      </c>
      <c r="I226" s="42">
        <f t="shared" si="71"/>
        <v>2600.8685519497749</v>
      </c>
      <c r="J226" s="42">
        <f t="shared" si="64"/>
        <v>934.40939771998171</v>
      </c>
      <c r="K226" s="42">
        <f t="shared" si="72"/>
        <v>1866.0361071057737</v>
      </c>
      <c r="L226" s="42">
        <f t="shared" si="73"/>
        <v>2800.4455048257555</v>
      </c>
      <c r="M226" s="39">
        <f t="shared" si="74"/>
        <v>2.4992693715088765</v>
      </c>
      <c r="N226" s="39">
        <f t="shared" si="75"/>
        <v>3.7993307038063624</v>
      </c>
      <c r="O226" s="39">
        <f t="shared" si="76"/>
        <v>6.2986000753152389</v>
      </c>
    </row>
    <row r="227" spans="2:15">
      <c r="B227" s="37">
        <v>219</v>
      </c>
      <c r="C227" s="39">
        <f t="shared" si="65"/>
        <v>2275.2542362412319</v>
      </c>
      <c r="D227" s="41">
        <f t="shared" si="66"/>
        <v>1.1883510097980936E-3</v>
      </c>
      <c r="E227" s="49">
        <f t="shared" si="67"/>
        <v>8.6554298130406285E-2</v>
      </c>
      <c r="F227" s="45">
        <f t="shared" si="68"/>
        <v>8.7742649140204382E-2</v>
      </c>
      <c r="G227" s="42">
        <f t="shared" si="69"/>
        <v>936.31851869863044</v>
      </c>
      <c r="H227" s="42">
        <f t="shared" si="70"/>
        <v>1664.8015158222754</v>
      </c>
      <c r="I227" s="42">
        <f t="shared" si="71"/>
        <v>2601.1200345209058</v>
      </c>
      <c r="J227" s="42">
        <f t="shared" si="64"/>
        <v>939.02231936781391</v>
      </c>
      <c r="K227" s="42">
        <f t="shared" si="72"/>
        <v>1861.7345493083699</v>
      </c>
      <c r="L227" s="42">
        <f t="shared" si="73"/>
        <v>2800.7568686761838</v>
      </c>
      <c r="M227" s="39">
        <f t="shared" si="74"/>
        <v>2.5085471206686423</v>
      </c>
      <c r="N227" s="39">
        <f t="shared" si="75"/>
        <v>3.7828700472203591</v>
      </c>
      <c r="O227" s="39">
        <f t="shared" si="76"/>
        <v>6.2914171678890014</v>
      </c>
    </row>
    <row r="228" spans="2:15">
      <c r="B228" s="37">
        <v>220</v>
      </c>
      <c r="C228" s="39">
        <f t="shared" si="65"/>
        <v>2319.2877277254242</v>
      </c>
      <c r="D228" s="41">
        <f t="shared" si="66"/>
        <v>1.190156282317461E-3</v>
      </c>
      <c r="E228" s="49">
        <f t="shared" si="67"/>
        <v>8.4910564132690478E-2</v>
      </c>
      <c r="F228" s="45">
        <f t="shared" si="68"/>
        <v>8.6100720415007936E-2</v>
      </c>
      <c r="G228" s="42">
        <f t="shared" si="69"/>
        <v>940.88138384091826</v>
      </c>
      <c r="H228" s="42">
        <f t="shared" si="70"/>
        <v>1660.477272351191</v>
      </c>
      <c r="I228" s="42">
        <f t="shared" si="71"/>
        <v>2601.3586561921093</v>
      </c>
      <c r="J228" s="42">
        <f t="shared" si="64"/>
        <v>943.64169870057253</v>
      </c>
      <c r="K228" s="42">
        <f t="shared" si="72"/>
        <v>1857.4093016983827</v>
      </c>
      <c r="L228" s="42">
        <f t="shared" si="73"/>
        <v>2801.0510003989552</v>
      </c>
      <c r="M228" s="39">
        <f t="shared" si="74"/>
        <v>2.5178174198851497</v>
      </c>
      <c r="N228" s="39">
        <f t="shared" si="75"/>
        <v>3.7664281011687297</v>
      </c>
      <c r="O228" s="39">
        <f t="shared" si="76"/>
        <v>6.2842455210538795</v>
      </c>
    </row>
    <row r="229" spans="2:15">
      <c r="B229" s="37">
        <v>221</v>
      </c>
      <c r="C229" s="39">
        <f t="shared" si="65"/>
        <v>2363.9770345504799</v>
      </c>
      <c r="D229" s="41">
        <f t="shared" si="66"/>
        <v>1.1919755988056939E-3</v>
      </c>
      <c r="E229" s="49">
        <f t="shared" si="67"/>
        <v>8.3302689827870466E-2</v>
      </c>
      <c r="F229" s="45">
        <f t="shared" si="68"/>
        <v>8.4494665426676163E-2</v>
      </c>
      <c r="G229" s="42">
        <f t="shared" si="69"/>
        <v>945.44981577802935</v>
      </c>
      <c r="H229" s="42">
        <f t="shared" si="70"/>
        <v>1656.1344797295433</v>
      </c>
      <c r="I229" s="42">
        <f t="shared" si="71"/>
        <v>2601.5842955075727</v>
      </c>
      <c r="J229" s="42">
        <f t="shared" si="64"/>
        <v>948.26761871935162</v>
      </c>
      <c r="K229" s="42">
        <f t="shared" si="72"/>
        <v>1853.0601253989103</v>
      </c>
      <c r="L229" s="42">
        <f t="shared" si="73"/>
        <v>2801.3277441182618</v>
      </c>
      <c r="M229" s="39">
        <f t="shared" si="74"/>
        <v>2.5270804456299913</v>
      </c>
      <c r="N229" s="39">
        <f t="shared" si="75"/>
        <v>3.7500042694472331</v>
      </c>
      <c r="O229" s="39">
        <f t="shared" si="76"/>
        <v>6.2770847150772244</v>
      </c>
    </row>
    <row r="230" spans="2:15">
      <c r="B230" s="37">
        <v>222</v>
      </c>
      <c r="C230" s="39">
        <f t="shared" si="65"/>
        <v>2409.3287596308746</v>
      </c>
      <c r="D230" s="41">
        <f t="shared" si="66"/>
        <v>1.19380913029602E-3</v>
      </c>
      <c r="E230" s="49">
        <f t="shared" si="67"/>
        <v>8.1729748650457221E-2</v>
      </c>
      <c r="F230" s="45">
        <f t="shared" si="68"/>
        <v>8.2923557780753235E-2</v>
      </c>
      <c r="G230" s="42">
        <f t="shared" si="69"/>
        <v>950.02388495788193</v>
      </c>
      <c r="H230" s="42">
        <f t="shared" si="70"/>
        <v>1651.7729445067994</v>
      </c>
      <c r="I230" s="42">
        <f t="shared" si="71"/>
        <v>2601.7968294646812</v>
      </c>
      <c r="J230" s="42">
        <f t="shared" si="64"/>
        <v>952.90016362901622</v>
      </c>
      <c r="K230" s="42">
        <f t="shared" si="72"/>
        <v>1848.6867784477481</v>
      </c>
      <c r="L230" s="42">
        <f t="shared" si="73"/>
        <v>2801.5869420767644</v>
      </c>
      <c r="M230" s="39">
        <f t="shared" si="74"/>
        <v>2.5363363755184301</v>
      </c>
      <c r="N230" s="39">
        <f t="shared" si="75"/>
        <v>3.733597954459472</v>
      </c>
      <c r="O230" s="39">
        <f t="shared" si="76"/>
        <v>6.269934329977902</v>
      </c>
    </row>
    <row r="231" spans="2:15">
      <c r="B231" s="37">
        <v>223</v>
      </c>
      <c r="C231" s="39">
        <f t="shared" si="65"/>
        <v>2455.3495375797033</v>
      </c>
      <c r="D231" s="41">
        <f t="shared" si="66"/>
        <v>1.1956570511953701E-3</v>
      </c>
      <c r="E231" s="49">
        <f t="shared" si="67"/>
        <v>8.0190841310184779E-2</v>
      </c>
      <c r="F231" s="45">
        <f t="shared" si="68"/>
        <v>8.138649836138015E-2</v>
      </c>
      <c r="G231" s="42">
        <f t="shared" si="69"/>
        <v>954.60366287550414</v>
      </c>
      <c r="H231" s="42">
        <f t="shared" si="70"/>
        <v>1647.3924706058465</v>
      </c>
      <c r="I231" s="42">
        <f t="shared" si="71"/>
        <v>2601.9961334813506</v>
      </c>
      <c r="J231" s="42">
        <f t="shared" si="64"/>
        <v>957.53941886326004</v>
      </c>
      <c r="K231" s="42">
        <f t="shared" si="72"/>
        <v>1844.289015734937</v>
      </c>
      <c r="L231" s="42">
        <f t="shared" si="73"/>
        <v>2801.828434598197</v>
      </c>
      <c r="M231" s="39">
        <f t="shared" si="74"/>
        <v>2.5455853883478259</v>
      </c>
      <c r="N231" s="39">
        <f t="shared" si="75"/>
        <v>3.7172085571040165</v>
      </c>
      <c r="O231" s="39">
        <f t="shared" si="76"/>
        <v>6.2627939454518424</v>
      </c>
    </row>
    <row r="232" spans="2:15">
      <c r="B232" s="37">
        <v>224</v>
      </c>
      <c r="C232" s="39">
        <f t="shared" si="65"/>
        <v>2502.0460347620647</v>
      </c>
      <c r="D232" s="41">
        <f t="shared" si="66"/>
        <v>1.1975195393693365E-3</v>
      </c>
      <c r="E232" s="49">
        <f t="shared" si="67"/>
        <v>7.8685094892838175E-2</v>
      </c>
      <c r="F232" s="45">
        <f t="shared" si="68"/>
        <v>7.988261443220751E-2</v>
      </c>
      <c r="G232" s="42">
        <f t="shared" si="69"/>
        <v>959.18922209547588</v>
      </c>
      <c r="H232" s="42">
        <f t="shared" si="70"/>
        <v>1642.9928592665874</v>
      </c>
      <c r="I232" s="42">
        <f t="shared" si="71"/>
        <v>2602.1820813620634</v>
      </c>
      <c r="J232" s="42">
        <f t="shared" si="64"/>
        <v>962.18547111050509</v>
      </c>
      <c r="K232" s="42">
        <f t="shared" si="72"/>
        <v>1839.8665889380895</v>
      </c>
      <c r="L232" s="42">
        <f t="shared" si="73"/>
        <v>2802.0520600485947</v>
      </c>
      <c r="M232" s="39">
        <f t="shared" si="74"/>
        <v>2.5548276641372407</v>
      </c>
      <c r="N232" s="39">
        <f t="shared" si="75"/>
        <v>3.7008354766583258</v>
      </c>
      <c r="O232" s="39">
        <f t="shared" si="76"/>
        <v>6.2556631407955665</v>
      </c>
    </row>
    <row r="233" spans="2:15">
      <c r="B233" s="37">
        <v>225</v>
      </c>
      <c r="C233" s="39">
        <f t="shared" si="65"/>
        <v>2549.4249493555276</v>
      </c>
      <c r="D233" s="41">
        <f t="shared" si="66"/>
        <v>1.1993967762301523E-3</v>
      </c>
      <c r="E233" s="49">
        <f t="shared" si="67"/>
        <v>7.7211661993710587E-2</v>
      </c>
      <c r="F233" s="45">
        <f t="shared" si="68"/>
        <v>7.8411058769940742E-2</v>
      </c>
      <c r="G233" s="42">
        <f t="shared" si="69"/>
        <v>963.78063627512813</v>
      </c>
      <c r="H233" s="42">
        <f t="shared" si="70"/>
        <v>1638.5739089874678</v>
      </c>
      <c r="I233" s="42">
        <f t="shared" si="71"/>
        <v>2602.3545452625958</v>
      </c>
      <c r="J233" s="42">
        <f t="shared" si="64"/>
        <v>966.83840834062698</v>
      </c>
      <c r="K233" s="42">
        <f t="shared" si="72"/>
        <v>1835.4192464554392</v>
      </c>
      <c r="L233" s="42">
        <f t="shared" si="73"/>
        <v>2802.2576547960662</v>
      </c>
      <c r="M233" s="39">
        <f t="shared" si="74"/>
        <v>2.5640633841683034</v>
      </c>
      <c r="N233" s="39">
        <f t="shared" si="75"/>
        <v>3.6844781106593665</v>
      </c>
      <c r="O233" s="39">
        <f t="shared" si="76"/>
        <v>6.2485414948276699</v>
      </c>
    </row>
    <row r="234" spans="2:15">
      <c r="B234" s="37">
        <v>226</v>
      </c>
      <c r="C234" s="39">
        <f t="shared" si="65"/>
        <v>2597.4930114179724</v>
      </c>
      <c r="D234" s="41">
        <f t="shared" si="66"/>
        <v>1.201288946827826E-3</v>
      </c>
      <c r="E234" s="49">
        <f t="shared" si="67"/>
        <v>7.5769719882389647E-2</v>
      </c>
      <c r="F234" s="45">
        <f t="shared" si="68"/>
        <v>7.6971008829217466E-2</v>
      </c>
      <c r="G234" s="42">
        <f t="shared" si="69"/>
        <v>968.37798018854062</v>
      </c>
      <c r="H234" s="42">
        <f t="shared" si="70"/>
        <v>1634.1354154647865</v>
      </c>
      <c r="I234" s="42">
        <f t="shared" si="71"/>
        <v>2602.5133956533273</v>
      </c>
      <c r="J234" s="42">
        <f t="shared" si="64"/>
        <v>971.49831983262004</v>
      </c>
      <c r="K234" s="42">
        <f t="shared" si="72"/>
        <v>1830.9467333363914</v>
      </c>
      <c r="L234" s="42">
        <f t="shared" si="73"/>
        <v>2802.4450531690113</v>
      </c>
      <c r="M234" s="39">
        <f t="shared" si="74"/>
        <v>2.5732927310273861</v>
      </c>
      <c r="N234" s="39">
        <f t="shared" si="75"/>
        <v>3.6681358547806222</v>
      </c>
      <c r="O234" s="39">
        <f t="shared" si="76"/>
        <v>6.2414285858080083</v>
      </c>
    </row>
    <row r="235" spans="2:15">
      <c r="B235" s="37">
        <v>227</v>
      </c>
      <c r="C235" s="39">
        <f t="shared" si="65"/>
        <v>2646.2569829629938</v>
      </c>
      <c r="D235" s="41">
        <f t="shared" si="66"/>
        <v>1.2031962399445542E-3</v>
      </c>
      <c r="E235" s="49">
        <f t="shared" si="67"/>
        <v>7.435846969763299E-2</v>
      </c>
      <c r="F235" s="45">
        <f t="shared" si="68"/>
        <v>7.5561665937577543E-2</v>
      </c>
      <c r="G235" s="42">
        <f t="shared" si="69"/>
        <v>972.98132975136343</v>
      </c>
      <c r="H235" s="42">
        <f t="shared" si="70"/>
        <v>1629.6771715297241</v>
      </c>
      <c r="I235" s="42">
        <f t="shared" si="71"/>
        <v>2602.6585012810874</v>
      </c>
      <c r="J235" s="42">
        <f t="shared" si="64"/>
        <v>976.16529620319182</v>
      </c>
      <c r="K235" s="42">
        <f t="shared" si="72"/>
        <v>1826.4487912095274</v>
      </c>
      <c r="L235" s="42">
        <f t="shared" si="73"/>
        <v>2802.6140874127191</v>
      </c>
      <c r="M235" s="39">
        <f t="shared" si="74"/>
        <v>2.5825158886491626</v>
      </c>
      <c r="N235" s="39">
        <f t="shared" si="75"/>
        <v>3.6518081027053388</v>
      </c>
      <c r="O235" s="39">
        <f t="shared" si="76"/>
        <v>6.2343239913545014</v>
      </c>
    </row>
    <row r="236" spans="2:15">
      <c r="B236" s="37">
        <v>228</v>
      </c>
      <c r="C236" s="39">
        <f t="shared" si="65"/>
        <v>2695.7236580430413</v>
      </c>
      <c r="D236" s="41">
        <f t="shared" si="66"/>
        <v>1.2051188481925702E-3</v>
      </c>
      <c r="E236" s="49">
        <f t="shared" si="67"/>
        <v>7.2977135671146748E-2</v>
      </c>
      <c r="F236" s="45">
        <f t="shared" si="68"/>
        <v>7.4182254519339325E-2</v>
      </c>
      <c r="G236" s="42">
        <f t="shared" si="69"/>
        <v>977.59076204650057</v>
      </c>
      <c r="H236" s="42">
        <f t="shared" si="70"/>
        <v>1625.1989670829626</v>
      </c>
      <c r="I236" s="42">
        <f t="shared" si="71"/>
        <v>2602.789729129463</v>
      </c>
      <c r="J236" s="42">
        <f t="shared" si="64"/>
        <v>980.83942943632405</v>
      </c>
      <c r="K236" s="42">
        <f t="shared" si="72"/>
        <v>1821.9251582078903</v>
      </c>
      <c r="L236" s="42">
        <f t="shared" si="73"/>
        <v>2802.7645876442143</v>
      </c>
      <c r="M236" s="39">
        <f t="shared" si="74"/>
        <v>2.5917330423615916</v>
      </c>
      <c r="N236" s="39">
        <f t="shared" si="75"/>
        <v>3.635494245995782</v>
      </c>
      <c r="O236" s="39">
        <f t="shared" si="76"/>
        <v>6.2272272883573736</v>
      </c>
    </row>
    <row r="237" spans="2:15">
      <c r="B237" s="37">
        <v>229</v>
      </c>
      <c r="C237" s="39">
        <f t="shared" si="65"/>
        <v>2745.8998628407826</v>
      </c>
      <c r="D237" s="41">
        <f t="shared" si="66"/>
        <v>1.2070569681155753E-3</v>
      </c>
      <c r="E237" s="49">
        <f t="shared" si="67"/>
        <v>7.1624964379119249E-2</v>
      </c>
      <c r="F237" s="45">
        <f t="shared" si="68"/>
        <v>7.2832021347234821E-2</v>
      </c>
      <c r="G237" s="42">
        <f t="shared" si="69"/>
        <v>982.20635535070005</v>
      </c>
      <c r="H237" s="42">
        <f t="shared" si="70"/>
        <v>1620.7005890267587</v>
      </c>
      <c r="I237" s="42">
        <f t="shared" si="71"/>
        <v>2602.9069443774588</v>
      </c>
      <c r="J237" s="42">
        <f t="shared" si="64"/>
        <v>985.52081291389152</v>
      </c>
      <c r="K237" s="42">
        <f t="shared" si="72"/>
        <v>1817.3755688913579</v>
      </c>
      <c r="L237" s="42">
        <f t="shared" si="73"/>
        <v>2802.8963818052493</v>
      </c>
      <c r="M237" s="39">
        <f t="shared" si="74"/>
        <v>2.600944378932402</v>
      </c>
      <c r="N237" s="39">
        <f t="shared" si="75"/>
        <v>3.6191936739581703</v>
      </c>
      <c r="O237" s="39">
        <f t="shared" si="76"/>
        <v>6.2201380528905723</v>
      </c>
    </row>
    <row r="238" spans="2:15">
      <c r="B238" s="37">
        <v>230</v>
      </c>
      <c r="C238" s="39">
        <f t="shared" si="65"/>
        <v>2796.7924557686442</v>
      </c>
      <c r="D238" s="41">
        <f t="shared" si="66"/>
        <v>1.2090108002939057E-3</v>
      </c>
      <c r="E238" s="49">
        <f t="shared" si="67"/>
        <v>7.03012240204305E-2</v>
      </c>
      <c r="F238" s="45">
        <f t="shared" si="68"/>
        <v>7.1510234820724411E-2</v>
      </c>
      <c r="G238" s="42">
        <f t="shared" si="69"/>
        <v>986.8281891620926</v>
      </c>
      <c r="H238" s="42">
        <f t="shared" si="70"/>
        <v>1616.1818211943632</v>
      </c>
      <c r="I238" s="42">
        <f t="shared" si="71"/>
        <v>2603.010010356456</v>
      </c>
      <c r="J238" s="42">
        <f t="shared" si="64"/>
        <v>990.2095414472974</v>
      </c>
      <c r="K238" s="42">
        <f t="shared" si="72"/>
        <v>1812.7997541660043</v>
      </c>
      <c r="L238" s="42">
        <f t="shared" si="73"/>
        <v>2803.0092956133017</v>
      </c>
      <c r="M238" s="39">
        <f t="shared" si="74"/>
        <v>2.6101500866171743</v>
      </c>
      <c r="N238" s="39">
        <f t="shared" si="75"/>
        <v>3.6029057735031089</v>
      </c>
      <c r="O238" s="39">
        <f t="shared" si="76"/>
        <v>6.2130558601202832</v>
      </c>
    </row>
    <row r="239" spans="2:15">
      <c r="B239" s="37">
        <v>231</v>
      </c>
      <c r="C239" s="39">
        <f t="shared" si="65"/>
        <v>2848.4083275770495</v>
      </c>
      <c r="D239" s="41">
        <f t="shared" si="66"/>
        <v>1.2109805494536091E-3</v>
      </c>
      <c r="E239" s="49">
        <f t="shared" si="67"/>
        <v>6.9005203720483785E-2</v>
      </c>
      <c r="F239" s="45">
        <f t="shared" si="68"/>
        <v>7.0216184269937393E-2</v>
      </c>
      <c r="G239" s="42">
        <f t="shared" si="69"/>
        <v>991.45634422870387</v>
      </c>
      <c r="H239" s="42">
        <f t="shared" si="70"/>
        <v>1611.6424442766224</v>
      </c>
      <c r="I239" s="42">
        <f t="shared" si="71"/>
        <v>2603.0987885053264</v>
      </c>
      <c r="J239" s="42">
        <f t="shared" si="64"/>
        <v>994.90571131030356</v>
      </c>
      <c r="K239" s="42">
        <f t="shared" si="72"/>
        <v>1808.1974412001987</v>
      </c>
      <c r="L239" s="42">
        <f t="shared" si="73"/>
        <v>2803.1031525105022</v>
      </c>
      <c r="M239" s="39">
        <f t="shared" si="74"/>
        <v>2.6193503552090309</v>
      </c>
      <c r="N239" s="39">
        <f t="shared" si="75"/>
        <v>3.5866299290011421</v>
      </c>
      <c r="O239" s="39">
        <f t="shared" si="76"/>
        <v>6.205980284210173</v>
      </c>
    </row>
    <row r="240" spans="2:15">
      <c r="B240" s="37">
        <v>232</v>
      </c>
      <c r="C240" s="39">
        <f t="shared" si="65"/>
        <v>2900.7544014714449</v>
      </c>
      <c r="D240" s="41">
        <f t="shared" si="66"/>
        <v>1.2129664245796009E-3</v>
      </c>
      <c r="E240" s="49">
        <f t="shared" si="67"/>
        <v>6.7736212859664816E-2</v>
      </c>
      <c r="F240" s="45">
        <f t="shared" si="68"/>
        <v>6.8949179284244419E-2</v>
      </c>
      <c r="G240" s="42">
        <f t="shared" si="69"/>
        <v>996.09090257801302</v>
      </c>
      <c r="H240" s="42">
        <f t="shared" si="70"/>
        <v>1607.0822357456177</v>
      </c>
      <c r="I240" s="42">
        <f t="shared" si="71"/>
        <v>2603.1731383236306</v>
      </c>
      <c r="J240" s="42">
        <f t="shared" si="64"/>
        <v>999.60942027294891</v>
      </c>
      <c r="K240" s="42">
        <f t="shared" si="72"/>
        <v>1803.5683533372974</v>
      </c>
      <c r="L240" s="42">
        <f t="shared" si="73"/>
        <v>2803.1777736102463</v>
      </c>
      <c r="M240" s="39">
        <f t="shared" si="74"/>
        <v>2.6285453760900803</v>
      </c>
      <c r="N240" s="39">
        <f t="shared" si="75"/>
        <v>3.5703655221331734</v>
      </c>
      <c r="O240" s="39">
        <f t="shared" si="76"/>
        <v>6.1989108982232537</v>
      </c>
    </row>
    <row r="241" spans="2:15">
      <c r="B241" s="37">
        <v>233</v>
      </c>
      <c r="C241" s="39">
        <f t="shared" si="65"/>
        <v>2953.8376332386283</v>
      </c>
      <c r="D241" s="41">
        <f t="shared" si="66"/>
        <v>1.2149686390330807E-3</v>
      </c>
      <c r="E241" s="49">
        <f t="shared" si="67"/>
        <v>6.6493580425462398E-2</v>
      </c>
      <c r="F241" s="45">
        <f t="shared" si="68"/>
        <v>6.7708549064495485E-2</v>
      </c>
      <c r="G241" s="42">
        <f t="shared" si="69"/>
        <v>1000.7319475475759</v>
      </c>
      <c r="H241" s="42">
        <f t="shared" si="70"/>
        <v>1602.5009697751848</v>
      </c>
      <c r="I241" s="42">
        <f t="shared" si="71"/>
        <v>2603.2329173227608</v>
      </c>
      <c r="J241" s="42">
        <f t="shared" si="64"/>
        <v>1004.3207676367581</v>
      </c>
      <c r="K241" s="42">
        <f t="shared" si="72"/>
        <v>1798.912210004695</v>
      </c>
      <c r="L241" s="42">
        <f t="shared" si="73"/>
        <v>2803.2329776414531</v>
      </c>
      <c r="M241" s="39">
        <f t="shared" si="74"/>
        <v>2.637735342284631</v>
      </c>
      <c r="N241" s="39">
        <f t="shared" si="75"/>
        <v>3.5541119317353864</v>
      </c>
      <c r="O241" s="39">
        <f t="shared" si="76"/>
        <v>6.1918472740200174</v>
      </c>
    </row>
    <row r="242" spans="2:15">
      <c r="B242" s="37">
        <v>234</v>
      </c>
      <c r="C242" s="39">
        <f t="shared" si="65"/>
        <v>3007.6650113823298</v>
      </c>
      <c r="D242" s="41">
        <f t="shared" si="66"/>
        <v>1.2169874106734062E-3</v>
      </c>
      <c r="E242" s="49">
        <f t="shared" si="67"/>
        <v>6.5276654387342412E-2</v>
      </c>
      <c r="F242" s="45">
        <f t="shared" si="68"/>
        <v>6.6493641798015812E-2</v>
      </c>
      <c r="G242" s="42">
        <f t="shared" si="69"/>
        <v>1005.3795638167821</v>
      </c>
      <c r="H242" s="42">
        <f t="shared" si="70"/>
        <v>1597.8984171581301</v>
      </c>
      <c r="I242" s="42">
        <f t="shared" si="71"/>
        <v>2603.2779809749122</v>
      </c>
      <c r="J242" s="42">
        <f t="shared" si="64"/>
        <v>1009.0398542711596</v>
      </c>
      <c r="K242" s="42">
        <f t="shared" si="72"/>
        <v>1794.2287266190369</v>
      </c>
      <c r="L242" s="42">
        <f t="shared" si="73"/>
        <v>2803.2685808901965</v>
      </c>
      <c r="M242" s="39">
        <f t="shared" si="74"/>
        <v>2.6469204485143099</v>
      </c>
      <c r="N242" s="39">
        <f t="shared" si="75"/>
        <v>3.5378685336383162</v>
      </c>
      <c r="O242" s="39">
        <f t="shared" si="76"/>
        <v>6.1847889821526261</v>
      </c>
    </row>
    <row r="243" spans="2:15">
      <c r="B243" s="37">
        <v>235</v>
      </c>
      <c r="C243" s="39">
        <f t="shared" si="65"/>
        <v>3062.2435572687809</v>
      </c>
      <c r="D243" s="41">
        <f t="shared" si="66"/>
        <v>1.2190229619846158E-3</v>
      </c>
      <c r="E243" s="49">
        <f t="shared" si="67"/>
        <v>6.4084801093482135E-2</v>
      </c>
      <c r="F243" s="45">
        <f t="shared" si="68"/>
        <v>6.5303824055466753E-2</v>
      </c>
      <c r="G243" s="42">
        <f t="shared" si="69"/>
        <v>1010.0338374397819</v>
      </c>
      <c r="H243" s="42">
        <f t="shared" si="70"/>
        <v>1593.2743452199752</v>
      </c>
      <c r="I243" s="42">
        <f t="shared" si="71"/>
        <v>2603.3081826597572</v>
      </c>
      <c r="J243" s="42">
        <f t="shared" si="64"/>
        <v>1013.7667826512831</v>
      </c>
      <c r="K243" s="42">
        <f t="shared" si="72"/>
        <v>1789.5176144873421</v>
      </c>
      <c r="L243" s="42">
        <f t="shared" si="73"/>
        <v>2803.2843971386251</v>
      </c>
      <c r="M243" s="39">
        <f t="shared" si="74"/>
        <v>2.6561008912551269</v>
      </c>
      <c r="N243" s="39">
        <f t="shared" si="75"/>
        <v>3.5216347004997095</v>
      </c>
      <c r="O243" s="39">
        <f t="shared" si="76"/>
        <v>6.1777355917548364</v>
      </c>
    </row>
    <row r="244" spans="2:15">
      <c r="B244" s="37">
        <v>236</v>
      </c>
      <c r="C244" s="39">
        <f t="shared" si="65"/>
        <v>3117.5803252820961</v>
      </c>
      <c r="D244" s="41">
        <f t="shared" si="66"/>
        <v>1.2210755202068215E-3</v>
      </c>
      <c r="E244" s="49">
        <f t="shared" si="67"/>
        <v>6.2917404688535128E-2</v>
      </c>
      <c r="F244" s="45">
        <f t="shared" si="68"/>
        <v>6.4138480208741952E-2</v>
      </c>
      <c r="G244" s="42">
        <f t="shared" si="69"/>
        <v>1014.6948558796464</v>
      </c>
      <c r="H244" s="42">
        <f t="shared" si="70"/>
        <v>1588.6285177290149</v>
      </c>
      <c r="I244" s="42">
        <f t="shared" si="71"/>
        <v>2603.3233736086613</v>
      </c>
      <c r="J244" s="42">
        <f t="shared" si="64"/>
        <v>1018.5016568971271</v>
      </c>
      <c r="K244" s="42">
        <f t="shared" si="72"/>
        <v>1784.7785807038033</v>
      </c>
      <c r="L244" s="42">
        <f t="shared" si="73"/>
        <v>2803.2802376009304</v>
      </c>
      <c r="M244" s="39">
        <f t="shared" si="74"/>
        <v>2.6652768687966089</v>
      </c>
      <c r="N244" s="39">
        <f t="shared" si="75"/>
        <v>3.5054098016307997</v>
      </c>
      <c r="O244" s="39">
        <f t="shared" si="76"/>
        <v>6.1706866704274086</v>
      </c>
    </row>
    <row r="245" spans="2:15">
      <c r="B245" s="37">
        <v>237</v>
      </c>
      <c r="C245" s="39">
        <f t="shared" si="65"/>
        <v>3173.6824029903269</v>
      </c>
      <c r="D245" s="41">
        <f t="shared" si="66"/>
        <v>1.2231453174726854E-3</v>
      </c>
      <c r="E245" s="49">
        <f t="shared" si="67"/>
        <v>6.1773866551603537E-2</v>
      </c>
      <c r="F245" s="45">
        <f t="shared" si="68"/>
        <v>6.2997011869076219E-2</v>
      </c>
      <c r="G245" s="42">
        <f t="shared" si="69"/>
        <v>1019.3627080438117</v>
      </c>
      <c r="H245" s="42">
        <f t="shared" si="70"/>
        <v>1583.9606948025075</v>
      </c>
      <c r="I245" s="42">
        <f t="shared" si="71"/>
        <v>2603.3234028463194</v>
      </c>
      <c r="J245" s="42">
        <f t="shared" si="64"/>
        <v>1023.2445828141733</v>
      </c>
      <c r="K245" s="42">
        <f t="shared" si="72"/>
        <v>1780.0113280420044</v>
      </c>
      <c r="L245" s="42">
        <f t="shared" si="73"/>
        <v>2803.2559108561777</v>
      </c>
      <c r="M245" s="39">
        <f t="shared" si="74"/>
        <v>2.6744485813030754</v>
      </c>
      <c r="N245" s="39">
        <f t="shared" si="75"/>
        <v>3.4891932028155241</v>
      </c>
      <c r="O245" s="39">
        <f t="shared" si="76"/>
        <v>6.1636417841185995</v>
      </c>
    </row>
    <row r="246" spans="2:15">
      <c r="B246" s="37">
        <v>238</v>
      </c>
      <c r="C246" s="39">
        <f t="shared" si="65"/>
        <v>3230.5569113220172</v>
      </c>
      <c r="D246" s="41">
        <f t="shared" si="66"/>
        <v>1.2252325909492138E-3</v>
      </c>
      <c r="E246" s="49">
        <f t="shared" si="67"/>
        <v>6.0653604753656276E-2</v>
      </c>
      <c r="F246" s="45">
        <f t="shared" si="68"/>
        <v>6.1878837344605489E-2</v>
      </c>
      <c r="G246" s="42">
        <f t="shared" si="69"/>
        <v>1024.037484320861</v>
      </c>
      <c r="H246" s="42">
        <f t="shared" si="70"/>
        <v>1579.2706328087838</v>
      </c>
      <c r="I246" s="42">
        <f t="shared" si="71"/>
        <v>2603.3081171296449</v>
      </c>
      <c r="J246" s="42">
        <f t="shared" si="64"/>
        <v>1027.9956679355303</v>
      </c>
      <c r="K246" s="42">
        <f t="shared" si="72"/>
        <v>1775.2155548423013</v>
      </c>
      <c r="L246" s="42">
        <f t="shared" si="73"/>
        <v>2803.2112227778316</v>
      </c>
      <c r="M246" s="39">
        <f t="shared" si="74"/>
        <v>2.6836162308771563</v>
      </c>
      <c r="N246" s="39">
        <f t="shared" si="75"/>
        <v>3.4729842661223715</v>
      </c>
      <c r="O246" s="39">
        <f t="shared" si="76"/>
        <v>6.1566004969995278</v>
      </c>
    </row>
    <row r="247" spans="2:15">
      <c r="B247" s="37">
        <v>239</v>
      </c>
      <c r="C247" s="39">
        <f t="shared" si="65"/>
        <v>3288.2110047539263</v>
      </c>
      <c r="D247" s="41">
        <f t="shared" si="66"/>
        <v>1.2273375829851105E-3</v>
      </c>
      <c r="E247" s="49">
        <f t="shared" si="67"/>
        <v>5.9556053533642295E-2</v>
      </c>
      <c r="F247" s="45">
        <f t="shared" si="68"/>
        <v>6.0783391116627408E-2</v>
      </c>
      <c r="G247" s="42">
        <f t="shared" si="69"/>
        <v>1028.7192766187134</v>
      </c>
      <c r="H247" s="42">
        <f t="shared" si="70"/>
        <v>1574.5580842650277</v>
      </c>
      <c r="I247" s="42">
        <f t="shared" si="71"/>
        <v>2603.277360883741</v>
      </c>
      <c r="J247" s="42">
        <f t="shared" si="64"/>
        <v>1032.755021565634</v>
      </c>
      <c r="K247" s="42">
        <f t="shared" si="72"/>
        <v>1770.3909548940649</v>
      </c>
      <c r="L247" s="42">
        <f t="shared" si="73"/>
        <v>2803.1459764596989</v>
      </c>
      <c r="M247" s="39">
        <f t="shared" si="74"/>
        <v>2.6927800216256648</v>
      </c>
      <c r="N247" s="39">
        <f t="shared" si="75"/>
        <v>3.456782349708309</v>
      </c>
      <c r="O247" s="39">
        <f t="shared" si="76"/>
        <v>6.1495623713339738</v>
      </c>
    </row>
    <row r="248" spans="2:15">
      <c r="B248" s="37">
        <v>240</v>
      </c>
      <c r="C248" s="39">
        <f t="shared" si="65"/>
        <v>3346.651871510162</v>
      </c>
      <c r="D248" s="41">
        <f t="shared" si="66"/>
        <v>1.2294605412639524E-3</v>
      </c>
      <c r="E248" s="49">
        <f t="shared" si="67"/>
        <v>5.8480662792589171E-2</v>
      </c>
      <c r="F248" s="45">
        <f t="shared" si="68"/>
        <v>5.9710123333853123E-2</v>
      </c>
      <c r="G248" s="42">
        <f t="shared" si="69"/>
        <v>1033.4081784042755</v>
      </c>
      <c r="H248" s="42">
        <f t="shared" si="70"/>
        <v>1569.8227977305314</v>
      </c>
      <c r="I248" s="42">
        <f t="shared" si="71"/>
        <v>2603.230976134807</v>
      </c>
      <c r="J248" s="42">
        <f t="shared" si="64"/>
        <v>1037.5227548256448</v>
      </c>
      <c r="K248" s="42">
        <f t="shared" si="72"/>
        <v>1765.5372173125052</v>
      </c>
      <c r="L248" s="42">
        <f t="shared" si="73"/>
        <v>2803.05997213815</v>
      </c>
      <c r="M248" s="39">
        <f t="shared" si="74"/>
        <v>2.7019401597279153</v>
      </c>
      <c r="N248" s="39">
        <f t="shared" si="75"/>
        <v>3.4405868076144226</v>
      </c>
      <c r="O248" s="39">
        <f t="shared" si="76"/>
        <v>6.1425269673423379</v>
      </c>
    </row>
    <row r="249" spans="2:15" ht="15">
      <c r="B249" s="51"/>
      <c r="C249" s="52"/>
      <c r="D249" s="305" t="s">
        <v>252</v>
      </c>
      <c r="E249" s="306"/>
      <c r="F249" s="307"/>
      <c r="G249" s="305" t="s">
        <v>253</v>
      </c>
      <c r="H249" s="306"/>
      <c r="I249" s="307"/>
      <c r="J249" s="305" t="s">
        <v>254</v>
      </c>
      <c r="K249" s="306"/>
      <c r="L249" s="307"/>
      <c r="M249" s="305" t="s">
        <v>259</v>
      </c>
      <c r="N249" s="306"/>
      <c r="O249" s="307"/>
    </row>
    <row r="250" spans="2:15" ht="41" thickBot="1">
      <c r="B250" s="50" t="s">
        <v>266</v>
      </c>
      <c r="C250" s="50" t="s">
        <v>258</v>
      </c>
      <c r="D250" s="54" t="s">
        <v>245</v>
      </c>
      <c r="E250" s="50" t="s">
        <v>267</v>
      </c>
      <c r="F250" s="53" t="s">
        <v>246</v>
      </c>
      <c r="G250" s="54" t="s">
        <v>248</v>
      </c>
      <c r="H250" s="50" t="s">
        <v>250</v>
      </c>
      <c r="I250" s="53" t="s">
        <v>249</v>
      </c>
      <c r="J250" s="54" t="s">
        <v>255</v>
      </c>
      <c r="K250" s="50" t="s">
        <v>256</v>
      </c>
      <c r="L250" s="53" t="s">
        <v>257</v>
      </c>
      <c r="M250" s="54" t="s">
        <v>260</v>
      </c>
      <c r="N250" s="50" t="s">
        <v>261</v>
      </c>
      <c r="O250" s="53" t="s">
        <v>262</v>
      </c>
    </row>
    <row r="251" spans="2:15" ht="13" thickTop="1">
      <c r="B251" s="37">
        <v>241</v>
      </c>
      <c r="C251" s="39">
        <f t="shared" ref="C251:C273" si="77">psat_t(B251)*100</f>
        <v>3405.8867337731826</v>
      </c>
      <c r="D251" s="41">
        <f t="shared" ref="D251:D273" si="78">vL_T(B251)</f>
        <v>1.2316017189634373E-3</v>
      </c>
      <c r="E251" s="49">
        <f t="shared" ref="E251:E273" si="79">+F251-D251</f>
        <v>5.742689760500326E-2</v>
      </c>
      <c r="F251" s="45">
        <f t="shared" ref="F251:F273" si="80">vV_T(B251)</f>
        <v>5.8658499323966697E-2</v>
      </c>
      <c r="G251" s="42">
        <f t="shared" ref="G251:G273" si="81">uL_T(B251)</f>
        <v>1038.1042847446256</v>
      </c>
      <c r="H251" s="42">
        <f t="shared" ref="H251:H273" si="82">+I251-G251</f>
        <v>1565.0645176951525</v>
      </c>
      <c r="I251" s="42">
        <f t="shared" ref="I251:I273" si="83">uV_T(B251)</f>
        <v>2603.1688024397781</v>
      </c>
      <c r="J251" s="42">
        <f t="shared" ref="J251:J273" si="84">hL_T(B251)</f>
        <v>1042.2989807005351</v>
      </c>
      <c r="K251" s="42">
        <f t="shared" ref="K251:K273" si="85">L251-J251</f>
        <v>1760.6540264097848</v>
      </c>
      <c r="L251" s="42">
        <f t="shared" ref="L251:L273" si="86">hV_T(B251)</f>
        <v>2802.95300711032</v>
      </c>
      <c r="M251" s="39">
        <f t="shared" ref="M251:M273" si="87">sL_T(B251)</f>
        <v>2.7110968535066093</v>
      </c>
      <c r="N251" s="39">
        <f t="shared" ref="N251:N273" si="88">O251-M251</f>
        <v>3.4243969895527262</v>
      </c>
      <c r="O251" s="39">
        <f t="shared" ref="O251:O273" si="89">sV_T(B251)</f>
        <v>6.1354938430593355</v>
      </c>
    </row>
    <row r="252" spans="2:15">
      <c r="B252" s="37">
        <v>242</v>
      </c>
      <c r="C252" s="39">
        <f t="shared" si="77"/>
        <v>3465.9228479068006</v>
      </c>
      <c r="D252" s="41">
        <f t="shared" si="78"/>
        <v>1.2337613749210138E-3</v>
      </c>
      <c r="E252" s="49">
        <f t="shared" si="79"/>
        <v>5.6394237746921802E-2</v>
      </c>
      <c r="F252" s="45">
        <f t="shared" si="80"/>
        <v>5.7627999121842813E-2</v>
      </c>
      <c r="G252" s="42">
        <f t="shared" si="81"/>
        <v>1042.8076923497961</v>
      </c>
      <c r="H252" s="42">
        <f t="shared" si="82"/>
        <v>1560.2829844627545</v>
      </c>
      <c r="I252" s="42">
        <f t="shared" si="83"/>
        <v>2603.0906768125506</v>
      </c>
      <c r="J252" s="42">
        <f t="shared" si="84"/>
        <v>1047.0838140880014</v>
      </c>
      <c r="K252" s="42">
        <f t="shared" si="85"/>
        <v>1755.7410615600993</v>
      </c>
      <c r="L252" s="42">
        <f t="shared" si="86"/>
        <v>2802.8248756481007</v>
      </c>
      <c r="M252" s="39">
        <f t="shared" si="87"/>
        <v>2.7202503135013982</v>
      </c>
      <c r="N252" s="39">
        <f t="shared" si="88"/>
        <v>3.4082122406837589</v>
      </c>
      <c r="O252" s="39">
        <f t="shared" si="89"/>
        <v>6.1284625541851572</v>
      </c>
    </row>
    <row r="253" spans="2:15">
      <c r="B253" s="37">
        <v>243</v>
      </c>
      <c r="C253" s="39">
        <f t="shared" si="77"/>
        <v>3526.7675046919471</v>
      </c>
      <c r="D253" s="41">
        <f t="shared" si="78"/>
        <v>1.2359397738061558E-3</v>
      </c>
      <c r="E253" s="49">
        <f t="shared" si="79"/>
        <v>5.5382177239982289E-2</v>
      </c>
      <c r="F253" s="45">
        <f t="shared" si="80"/>
        <v>5.6618117013788445E-2</v>
      </c>
      <c r="G253" s="42">
        <f t="shared" si="81"/>
        <v>1047.5184996172241</v>
      </c>
      <c r="H253" s="42">
        <f t="shared" si="82"/>
        <v>1555.4779340293514</v>
      </c>
      <c r="I253" s="42">
        <f t="shared" si="83"/>
        <v>2602.9964336465755</v>
      </c>
      <c r="J253" s="42">
        <f t="shared" si="84"/>
        <v>1051.8773718492425</v>
      </c>
      <c r="K253" s="42">
        <f t="shared" si="85"/>
        <v>1750.7979970584106</v>
      </c>
      <c r="L253" s="42">
        <f t="shared" si="86"/>
        <v>2802.6753689076531</v>
      </c>
      <c r="M253" s="39">
        <f t="shared" si="87"/>
        <v>2.7294007525452293</v>
      </c>
      <c r="N253" s="39">
        <f t="shared" si="88"/>
        <v>3.3920319013844007</v>
      </c>
      <c r="O253" s="39">
        <f t="shared" si="89"/>
        <v>6.12143265392963</v>
      </c>
    </row>
    <row r="254" spans="2:15">
      <c r="B254" s="37">
        <v>244</v>
      </c>
      <c r="C254" s="39">
        <f t="shared" si="77"/>
        <v>3588.4280295753288</v>
      </c>
      <c r="D254" s="41">
        <f t="shared" si="78"/>
        <v>1.2381371862996132E-3</v>
      </c>
      <c r="E254" s="49">
        <f t="shared" si="79"/>
        <v>5.4390223910912951E-2</v>
      </c>
      <c r="F254" s="45">
        <f t="shared" si="80"/>
        <v>5.5628361097212566E-2</v>
      </c>
      <c r="G254" s="42">
        <f t="shared" si="81"/>
        <v>1052.2368066779593</v>
      </c>
      <c r="H254" s="42">
        <f t="shared" si="82"/>
        <v>1550.6490979556936</v>
      </c>
      <c r="I254" s="42">
        <f t="shared" si="83"/>
        <v>2602.8859046336529</v>
      </c>
      <c r="J254" s="42">
        <f t="shared" si="84"/>
        <v>1056.6797728617346</v>
      </c>
      <c r="K254" s="42">
        <f t="shared" si="85"/>
        <v>1745.8245019724925</v>
      </c>
      <c r="L254" s="42">
        <f t="shared" si="86"/>
        <v>2802.5042748342271</v>
      </c>
      <c r="M254" s="39">
        <f t="shared" si="87"/>
        <v>2.7385483858436479</v>
      </c>
      <c r="N254" s="39">
        <f t="shared" si="88"/>
        <v>3.3758553070054202</v>
      </c>
      <c r="O254" s="39">
        <f t="shared" si="89"/>
        <v>6.1144036928490682</v>
      </c>
    </row>
    <row r="255" spans="2:15">
      <c r="B255" s="37">
        <v>245</v>
      </c>
      <c r="C255" s="39">
        <f t="shared" si="77"/>
        <v>3650.9117829314114</v>
      </c>
      <c r="D255" s="41">
        <f t="shared" si="78"/>
        <v>1.2403538892799665E-3</v>
      </c>
      <c r="E255" s="49">
        <f t="shared" si="79"/>
        <v>5.3417898965867718E-2</v>
      </c>
      <c r="F255" s="45">
        <f t="shared" si="80"/>
        <v>5.4658252855147686E-2</v>
      </c>
      <c r="G255" s="42">
        <f t="shared" si="81"/>
        <v>1056.9627154446807</v>
      </c>
      <c r="H255" s="42">
        <f t="shared" si="82"/>
        <v>1545.7962032340552</v>
      </c>
      <c r="I255" s="42">
        <f t="shared" si="83"/>
        <v>2602.7589186787359</v>
      </c>
      <c r="J255" s="42">
        <f t="shared" si="84"/>
        <v>1061.491138074055</v>
      </c>
      <c r="K255" s="42">
        <f t="shared" si="85"/>
        <v>1740.820239987981</v>
      </c>
      <c r="L255" s="42">
        <f t="shared" si="86"/>
        <v>2802.3113780620361</v>
      </c>
      <c r="M255" s="39">
        <f t="shared" si="87"/>
        <v>2.7476934310571171</v>
      </c>
      <c r="N255" s="39">
        <f t="shared" si="88"/>
        <v>3.3596817876183502</v>
      </c>
      <c r="O255" s="39">
        <f t="shared" si="89"/>
        <v>6.1073752186754673</v>
      </c>
    </row>
    <row r="256" spans="2:15">
      <c r="B256" s="37">
        <v>246</v>
      </c>
      <c r="C256" s="39">
        <f t="shared" si="77"/>
        <v>3714.2261603383799</v>
      </c>
      <c r="D256" s="41">
        <f t="shared" si="78"/>
        <v>1.2425901660178087E-3</v>
      </c>
      <c r="E256" s="49">
        <f t="shared" si="79"/>
        <v>5.246473657904805E-2</v>
      </c>
      <c r="F256" s="45">
        <f t="shared" si="80"/>
        <v>5.3707326745065856E-2</v>
      </c>
      <c r="G256" s="42">
        <f t="shared" si="81"/>
        <v>1061.6963296616386</v>
      </c>
      <c r="H256" s="42">
        <f t="shared" si="82"/>
        <v>1540.9189721488838</v>
      </c>
      <c r="I256" s="42">
        <f t="shared" si="83"/>
        <v>2602.6153018105224</v>
      </c>
      <c r="J256" s="42">
        <f t="shared" si="84"/>
        <v>1066.3115905628388</v>
      </c>
      <c r="K256" s="42">
        <f t="shared" si="85"/>
        <v>1735.7848692460475</v>
      </c>
      <c r="L256" s="42">
        <f t="shared" si="86"/>
        <v>2802.0964598088863</v>
      </c>
      <c r="M256" s="39">
        <f t="shared" si="87"/>
        <v>2.7568361083865591</v>
      </c>
      <c r="N256" s="39">
        <f t="shared" si="88"/>
        <v>3.3435106677510076</v>
      </c>
      <c r="O256" s="39">
        <f t="shared" si="89"/>
        <v>6.1003467761375667</v>
      </c>
    </row>
    <row r="257" spans="2:15">
      <c r="B257" s="37">
        <v>247</v>
      </c>
      <c r="C257" s="39">
        <f t="shared" si="77"/>
        <v>3778.378592868306</v>
      </c>
      <c r="D257" s="41">
        <f t="shared" si="78"/>
        <v>1.2448463063779254E-3</v>
      </c>
      <c r="E257" s="49">
        <f t="shared" si="79"/>
        <v>5.1530283495085989E-2</v>
      </c>
      <c r="F257" s="45">
        <f t="shared" si="80"/>
        <v>5.2775129801463913E-2</v>
      </c>
      <c r="G257" s="42">
        <f t="shared" si="81"/>
        <v>1066.4377549565666</v>
      </c>
      <c r="H257" s="42">
        <f t="shared" si="82"/>
        <v>1536.0171221311084</v>
      </c>
      <c r="I257" s="42">
        <f t="shared" si="83"/>
        <v>2602.454877087675</v>
      </c>
      <c r="J257" s="42">
        <f t="shared" si="84"/>
        <v>1071.1412555919953</v>
      </c>
      <c r="K257" s="42">
        <f t="shared" si="85"/>
        <v>1730.7180421733772</v>
      </c>
      <c r="L257" s="42">
        <f t="shared" si="86"/>
        <v>2801.8592977653725</v>
      </c>
      <c r="M257" s="39">
        <f t="shared" si="87"/>
        <v>2.7659766406621924</v>
      </c>
      <c r="N257" s="39">
        <f t="shared" si="88"/>
        <v>3.3273412661113428</v>
      </c>
      <c r="O257" s="39">
        <f t="shared" si="89"/>
        <v>6.0933179067735352</v>
      </c>
    </row>
    <row r="258" spans="2:15">
      <c r="B258" s="37">
        <v>248</v>
      </c>
      <c r="C258" s="39">
        <f t="shared" si="77"/>
        <v>3843.3765473920603</v>
      </c>
      <c r="D258" s="41">
        <f t="shared" si="78"/>
        <v>1.2471226070298559E-3</v>
      </c>
      <c r="E258" s="49">
        <f t="shared" si="79"/>
        <v>5.0614098644678154E-2</v>
      </c>
      <c r="F258" s="45">
        <f t="shared" si="80"/>
        <v>5.1861221251708008E-2</v>
      </c>
      <c r="G258" s="42">
        <f t="shared" si="81"/>
        <v>1071.1870988946964</v>
      </c>
      <c r="H258" s="42">
        <f t="shared" si="82"/>
        <v>1531.0903656057451</v>
      </c>
      <c r="I258" s="42">
        <f t="shared" si="83"/>
        <v>2602.2774645004415</v>
      </c>
      <c r="J258" s="42">
        <f t="shared" si="84"/>
        <v>1075.9802606742776</v>
      </c>
      <c r="K258" s="42">
        <f t="shared" si="85"/>
        <v>1725.6194053040892</v>
      </c>
      <c r="L258" s="42">
        <f t="shared" si="86"/>
        <v>2801.5996659783668</v>
      </c>
      <c r="M258" s="39">
        <f t="shared" si="87"/>
        <v>2.7751152534358963</v>
      </c>
      <c r="N258" s="39">
        <f t="shared" si="88"/>
        <v>3.3111728952989439</v>
      </c>
      <c r="O258" s="39">
        <f t="shared" si="89"/>
        <v>6.0862881487348401</v>
      </c>
    </row>
    <row r="259" spans="2:15">
      <c r="B259" s="37">
        <v>249</v>
      </c>
      <c r="C259" s="39">
        <f t="shared" si="77"/>
        <v>3909.227526899484</v>
      </c>
      <c r="D259" s="41">
        <f t="shared" si="78"/>
        <v>1.2494193716672093E-3</v>
      </c>
      <c r="E259" s="49">
        <f t="shared" si="79"/>
        <v>4.9715752772983166E-2</v>
      </c>
      <c r="F259" s="45">
        <f t="shared" si="80"/>
        <v>5.0965172144650378E-2</v>
      </c>
      <c r="G259" s="42">
        <f t="shared" si="81"/>
        <v>1075.944471034931</v>
      </c>
      <c r="H259" s="42">
        <f t="shared" si="82"/>
        <v>1526.1384098325609</v>
      </c>
      <c r="I259" s="42">
        <f t="shared" si="83"/>
        <v>2602.0828808674919</v>
      </c>
      <c r="J259" s="42">
        <f t="shared" si="84"/>
        <v>1080.8287356352964</v>
      </c>
      <c r="K259" s="42">
        <f t="shared" si="85"/>
        <v>1720.4885990932355</v>
      </c>
      <c r="L259" s="42">
        <f t="shared" si="86"/>
        <v>2801.3173347285319</v>
      </c>
      <c r="M259" s="39">
        <f t="shared" si="87"/>
        <v>2.7842521750771696</v>
      </c>
      <c r="N259" s="39">
        <f t="shared" si="88"/>
        <v>3.2950048615038061</v>
      </c>
      <c r="O259" s="39">
        <f t="shared" si="89"/>
        <v>6.0792570365809757</v>
      </c>
    </row>
    <row r="260" spans="2:15">
      <c r="B260" s="37">
        <v>250</v>
      </c>
      <c r="C260" s="39">
        <f t="shared" si="77"/>
        <v>3975.9390708353271</v>
      </c>
      <c r="D260" s="41">
        <f t="shared" si="78"/>
        <v>1.2517369112361736E-3</v>
      </c>
      <c r="E260" s="49">
        <f t="shared" si="79"/>
        <v>4.8834828080314016E-2</v>
      </c>
      <c r="F260" s="45">
        <f t="shared" si="80"/>
        <v>5.0086564991550189E-2</v>
      </c>
      <c r="G260" s="42">
        <f t="shared" si="81"/>
        <v>1080.7099829882936</v>
      </c>
      <c r="H260" s="42">
        <f t="shared" si="82"/>
        <v>1521.1609567394767</v>
      </c>
      <c r="I260" s="42">
        <f t="shared" si="83"/>
        <v>2601.8709397277703</v>
      </c>
      <c r="J260" s="42">
        <f t="shared" si="84"/>
        <v>1085.6868126800821</v>
      </c>
      <c r="K260" s="42">
        <f t="shared" si="85"/>
        <v>1715.3252577215237</v>
      </c>
      <c r="L260" s="42">
        <f t="shared" si="86"/>
        <v>2801.0120704016058</v>
      </c>
      <c r="M260" s="39">
        <f t="shared" si="87"/>
        <v>2.7933876368729056</v>
      </c>
      <c r="N260" s="39">
        <f t="shared" si="88"/>
        <v>3.2788364641917758</v>
      </c>
      <c r="O260" s="39">
        <f t="shared" si="89"/>
        <v>6.0722241010646814</v>
      </c>
    </row>
    <row r="261" spans="2:15">
      <c r="B261" s="37">
        <v>251</v>
      </c>
      <c r="C261" s="39">
        <f t="shared" si="77"/>
        <v>4043.5187554513946</v>
      </c>
      <c r="D261" s="41">
        <f t="shared" si="78"/>
        <v>1.254075544173639E-3</v>
      </c>
      <c r="E261" s="49">
        <f t="shared" si="79"/>
        <v>4.7970917874678727E-2</v>
      </c>
      <c r="F261" s="45">
        <f t="shared" si="80"/>
        <v>4.9224993418852364E-2</v>
      </c>
      <c r="G261" s="42">
        <f t="shared" si="81"/>
        <v>1085.4837484787506</v>
      </c>
      <c r="H261" s="42">
        <f t="shared" si="82"/>
        <v>1516.1577027484252</v>
      </c>
      <c r="I261" s="42">
        <f t="shared" si="83"/>
        <v>2601.6414512271758</v>
      </c>
      <c r="J261" s="42">
        <f t="shared" si="84"/>
        <v>1090.5546264623745</v>
      </c>
      <c r="K261" s="42">
        <f t="shared" si="85"/>
        <v>1710.1290088909063</v>
      </c>
      <c r="L261" s="42">
        <f t="shared" si="86"/>
        <v>2800.6836353532808</v>
      </c>
      <c r="M261" s="39">
        <f t="shared" si="87"/>
        <v>2.8025218731311288</v>
      </c>
      <c r="N261" s="39">
        <f t="shared" si="88"/>
        <v>3.2626669957762395</v>
      </c>
      <c r="O261" s="39">
        <f t="shared" si="89"/>
        <v>6.0651888689073683</v>
      </c>
    </row>
    <row r="262" spans="2:15">
      <c r="B262" s="37">
        <v>252</v>
      </c>
      <c r="C262" s="39">
        <f t="shared" si="77"/>
        <v>4111.9741941755292</v>
      </c>
      <c r="D262" s="41">
        <f t="shared" si="78"/>
        <v>1.2564355966553896E-3</v>
      </c>
      <c r="E262" s="49">
        <f t="shared" si="79"/>
        <v>4.7123626235737688E-2</v>
      </c>
      <c r="F262" s="45">
        <f t="shared" si="80"/>
        <v>4.838006183239308E-2</v>
      </c>
      <c r="G262" s="42">
        <f t="shared" si="81"/>
        <v>1090.2658834065105</v>
      </c>
      <c r="H262" s="42">
        <f t="shared" si="82"/>
        <v>1511.1283385933507</v>
      </c>
      <c r="I262" s="42">
        <f t="shared" si="83"/>
        <v>2601.3942219998612</v>
      </c>
      <c r="J262" s="42">
        <f t="shared" si="84"/>
        <v>1095.4323141566019</v>
      </c>
      <c r="K262" s="42">
        <f t="shared" si="85"/>
        <v>1704.899473610677</v>
      </c>
      <c r="L262" s="42">
        <f t="shared" si="86"/>
        <v>2800.3317877672789</v>
      </c>
      <c r="M262" s="39">
        <f t="shared" si="87"/>
        <v>2.8116551212888732</v>
      </c>
      <c r="N262" s="39">
        <f t="shared" si="88"/>
        <v>3.2464957412755009</v>
      </c>
      <c r="O262" s="39">
        <f t="shared" si="89"/>
        <v>6.0581508625643741</v>
      </c>
    </row>
    <row r="263" spans="2:15">
      <c r="B263" s="37">
        <v>253</v>
      </c>
      <c r="C263" s="39">
        <f t="shared" si="77"/>
        <v>4181.3130379980221</v>
      </c>
      <c r="D263" s="41">
        <f t="shared" si="78"/>
        <v>1.2588174028548486E-3</v>
      </c>
      <c r="E263" s="49">
        <f t="shared" si="79"/>
        <v>4.629256768976469E-2</v>
      </c>
      <c r="F263" s="45">
        <f t="shared" si="80"/>
        <v>4.7551385092619539E-2</v>
      </c>
      <c r="G263" s="42">
        <f t="shared" si="81"/>
        <v>1095.0565059139092</v>
      </c>
      <c r="H263" s="42">
        <f t="shared" si="82"/>
        <v>1506.072549130068</v>
      </c>
      <c r="I263" s="42">
        <f t="shared" si="83"/>
        <v>2601.1290550439771</v>
      </c>
      <c r="J263" s="42">
        <f t="shared" si="84"/>
        <v>1100.3200155329257</v>
      </c>
      <c r="K263" s="42">
        <f t="shared" si="85"/>
        <v>1699.6362659736872</v>
      </c>
      <c r="L263" s="42">
        <f t="shared" si="86"/>
        <v>2799.9562815066129</v>
      </c>
      <c r="M263" s="39">
        <f t="shared" si="87"/>
        <v>2.8207876220243722</v>
      </c>
      <c r="N263" s="39">
        <f t="shared" si="88"/>
        <v>3.2303219779553891</v>
      </c>
      <c r="O263" s="39">
        <f t="shared" si="89"/>
        <v>6.0511095999797613</v>
      </c>
    </row>
    <row r="264" spans="2:15">
      <c r="B264" s="37">
        <v>254</v>
      </c>
      <c r="C264" s="39">
        <f t="shared" si="77"/>
        <v>4251.5429758757746</v>
      </c>
      <c r="D264" s="41">
        <f t="shared" si="78"/>
        <v>1.2612213052128791E-3</v>
      </c>
      <c r="E264" s="49">
        <f t="shared" si="79"/>
        <v>4.5477366895220001E-2</v>
      </c>
      <c r="F264" s="45">
        <f t="shared" si="80"/>
        <v>4.6738588200432883E-2</v>
      </c>
      <c r="G264" s="42">
        <f t="shared" si="81"/>
        <v>1099.8557364539979</v>
      </c>
      <c r="H264" s="42">
        <f t="shared" si="82"/>
        <v>1500.9900131376853</v>
      </c>
      <c r="I264" s="42">
        <f t="shared" si="83"/>
        <v>2600.8457495916832</v>
      </c>
      <c r="J264" s="42">
        <f t="shared" si="84"/>
        <v>1105.2178730352007</v>
      </c>
      <c r="K264" s="42">
        <f t="shared" si="85"/>
        <v>1694.3389929223836</v>
      </c>
      <c r="L264" s="42">
        <f t="shared" si="86"/>
        <v>2799.5568659575843</v>
      </c>
      <c r="M264" s="39">
        <f t="shared" si="87"/>
        <v>2.8299196193737717</v>
      </c>
      <c r="N264" s="39">
        <f t="shared" si="88"/>
        <v>3.2141449749566742</v>
      </c>
      <c r="O264" s="39">
        <f t="shared" si="89"/>
        <v>6.0440645943304458</v>
      </c>
    </row>
    <row r="265" spans="2:15">
      <c r="B265" s="37">
        <v>255</v>
      </c>
      <c r="C265" s="39">
        <f t="shared" si="77"/>
        <v>4322.671735155237</v>
      </c>
      <c r="D265" s="41">
        <f t="shared" si="78"/>
        <v>1.2636476547191503E-3</v>
      </c>
      <c r="E265" s="49">
        <f t="shared" si="79"/>
        <v>4.4677658338549558E-2</v>
      </c>
      <c r="F265" s="45">
        <f t="shared" si="80"/>
        <v>4.5941305993268712E-2</v>
      </c>
      <c r="G265" s="42">
        <f t="shared" si="81"/>
        <v>1104.6636978619501</v>
      </c>
      <c r="H265" s="42">
        <f t="shared" si="82"/>
        <v>1495.8804031112747</v>
      </c>
      <c r="I265" s="42">
        <f t="shared" si="83"/>
        <v>2600.5441009732249</v>
      </c>
      <c r="J265" s="42">
        <f t="shared" si="84"/>
        <v>1110.1260318621999</v>
      </c>
      <c r="K265" s="42">
        <f t="shared" si="85"/>
        <v>1689.0072540042443</v>
      </c>
      <c r="L265" s="42">
        <f t="shared" si="86"/>
        <v>2799.1332858664441</v>
      </c>
      <c r="M265" s="39">
        <f t="shared" si="87"/>
        <v>2.8390513608525381</v>
      </c>
      <c r="N265" s="39">
        <f t="shared" si="88"/>
        <v>3.1979639929067374</v>
      </c>
      <c r="O265" s="39">
        <f t="shared" si="89"/>
        <v>6.0370153537592754</v>
      </c>
    </row>
    <row r="266" spans="2:15">
      <c r="B266" s="37">
        <v>256</v>
      </c>
      <c r="C266" s="39">
        <f t="shared" si="77"/>
        <v>4394.7070820144272</v>
      </c>
      <c r="D266" s="41">
        <f t="shared" si="78"/>
        <v>1.2660968112056393E-3</v>
      </c>
      <c r="E266" s="49">
        <f t="shared" si="79"/>
        <v>4.3893086039851335E-2</v>
      </c>
      <c r="F266" s="45">
        <f t="shared" si="80"/>
        <v>4.5159182851056974E-2</v>
      </c>
      <c r="G266" s="42">
        <f t="shared" si="81"/>
        <v>1109.4805154294199</v>
      </c>
      <c r="H266" s="42">
        <f t="shared" si="82"/>
        <v>1490.7433850455054</v>
      </c>
      <c r="I266" s="42">
        <f t="shared" si="83"/>
        <v>2600.2239004749254</v>
      </c>
      <c r="J266" s="42">
        <f t="shared" si="84"/>
        <v>1115.0446400521421</v>
      </c>
      <c r="K266" s="42">
        <f t="shared" si="85"/>
        <v>1683.6406411163086</v>
      </c>
      <c r="L266" s="42">
        <f t="shared" si="86"/>
        <v>2798.6852811684507</v>
      </c>
      <c r="M266" s="39">
        <f t="shared" si="87"/>
        <v>2.8481830975817966</v>
      </c>
      <c r="N266" s="39">
        <f t="shared" si="88"/>
        <v>3.1817782835151034</v>
      </c>
      <c r="O266" s="39">
        <f t="shared" si="89"/>
        <v>6.0299613810968999</v>
      </c>
    </row>
    <row r="267" spans="2:15">
      <c r="B267" s="37">
        <v>257</v>
      </c>
      <c r="C267" s="39">
        <f t="shared" si="77"/>
        <v>4467.6568219247056</v>
      </c>
      <c r="D267" s="41">
        <f t="shared" si="78"/>
        <v>1.2685691436528184E-3</v>
      </c>
      <c r="E267" s="49">
        <f t="shared" si="79"/>
        <v>4.3123303268059514E-2</v>
      </c>
      <c r="F267" s="45">
        <f t="shared" si="80"/>
        <v>4.439187241171233E-2</v>
      </c>
      <c r="G267" s="42">
        <f t="shared" si="81"/>
        <v>1114.3063169819636</v>
      </c>
      <c r="H267" s="42">
        <f t="shared" si="82"/>
        <v>1485.5786182089807</v>
      </c>
      <c r="I267" s="42">
        <f t="shared" si="83"/>
        <v>2599.8849351909444</v>
      </c>
      <c r="J267" s="42">
        <f t="shared" si="84"/>
        <v>1119.9738485706891</v>
      </c>
      <c r="K267" s="42">
        <f t="shared" si="85"/>
        <v>1678.2387382384538</v>
      </c>
      <c r="L267" s="42">
        <f t="shared" si="86"/>
        <v>2798.212586809143</v>
      </c>
      <c r="M267" s="39">
        <f t="shared" si="87"/>
        <v>2.8573150844197714</v>
      </c>
      <c r="N267" s="39">
        <f t="shared" si="88"/>
        <v>3.1655870891524822</v>
      </c>
      <c r="O267" s="39">
        <f t="shared" si="89"/>
        <v>6.0229021735722537</v>
      </c>
    </row>
    <row r="268" spans="2:15">
      <c r="B268" s="37">
        <v>258</v>
      </c>
      <c r="C268" s="39">
        <f t="shared" si="77"/>
        <v>4541.5288001332037</v>
      </c>
      <c r="D268" s="41">
        <f t="shared" si="78"/>
        <v>1.2710650305091504E-3</v>
      </c>
      <c r="E268" s="49">
        <f t="shared" si="79"/>
        <v>4.236797226530805E-2</v>
      </c>
      <c r="F268" s="45">
        <f t="shared" si="80"/>
        <v>4.3639037295817203E-2</v>
      </c>
      <c r="G268" s="42">
        <f t="shared" si="81"/>
        <v>1119.1412329596806</v>
      </c>
      <c r="H268" s="42">
        <f t="shared" si="82"/>
        <v>1480.3857549089144</v>
      </c>
      <c r="I268" s="42">
        <f t="shared" si="83"/>
        <v>2599.5269878685949</v>
      </c>
      <c r="J268" s="42">
        <f t="shared" si="84"/>
        <v>1124.9138114025793</v>
      </c>
      <c r="K268" s="42">
        <f t="shared" si="85"/>
        <v>1672.8011211550554</v>
      </c>
      <c r="L268" s="42">
        <f t="shared" si="86"/>
        <v>2797.7149325576347</v>
      </c>
      <c r="M268" s="39">
        <f t="shared" si="87"/>
        <v>2.8664475800985958</v>
      </c>
      <c r="N268" s="39">
        <f t="shared" si="88"/>
        <v>3.1493896424127401</v>
      </c>
      <c r="O268" s="39">
        <f t="shared" si="89"/>
        <v>6.0158372225113359</v>
      </c>
    </row>
    <row r="269" spans="2:15">
      <c r="B269" s="37">
        <v>259</v>
      </c>
      <c r="C269" s="39">
        <f t="shared" si="77"/>
        <v>4616.330902166349</v>
      </c>
      <c r="D269" s="41">
        <f t="shared" si="78"/>
        <v>1.2735848600245044E-3</v>
      </c>
      <c r="E269" s="49">
        <f t="shared" si="79"/>
        <v>4.1626763980156412E-2</v>
      </c>
      <c r="F269" s="45">
        <f t="shared" si="80"/>
        <v>4.2900348840180916E-2</v>
      </c>
      <c r="G269" s="42">
        <f t="shared" si="81"/>
        <v>1123.9853965011901</v>
      </c>
      <c r="H269" s="42">
        <f t="shared" si="82"/>
        <v>1475.1644402459567</v>
      </c>
      <c r="I269" s="42">
        <f t="shared" si="83"/>
        <v>2599.1498367471468</v>
      </c>
      <c r="J269" s="42">
        <f t="shared" si="84"/>
        <v>1129.8646856470511</v>
      </c>
      <c r="K269" s="42">
        <f t="shared" si="85"/>
        <v>1667.3273571647376</v>
      </c>
      <c r="L269" s="42">
        <f t="shared" si="86"/>
        <v>2797.1920428117887</v>
      </c>
      <c r="M269" s="39">
        <f t="shared" si="87"/>
        <v>2.8755808473666753</v>
      </c>
      <c r="N269" s="39">
        <f t="shared" si="88"/>
        <v>3.1331851656576108</v>
      </c>
      <c r="O269" s="39">
        <f t="shared" si="89"/>
        <v>6.0087660130242861</v>
      </c>
    </row>
    <row r="270" spans="2:15">
      <c r="B270" s="37">
        <v>260</v>
      </c>
      <c r="C270" s="39">
        <f t="shared" si="77"/>
        <v>4692.071054355345</v>
      </c>
      <c r="D270" s="41">
        <f t="shared" si="78"/>
        <v>1.2761290305981444E-3</v>
      </c>
      <c r="E270" s="49">
        <f t="shared" si="79"/>
        <v>4.0899357809367258E-2</v>
      </c>
      <c r="F270" s="45">
        <f t="shared" si="80"/>
        <v>4.2175486839965401E-2</v>
      </c>
      <c r="G270" s="42">
        <f t="shared" si="81"/>
        <v>1128.8389435311062</v>
      </c>
      <c r="H270" s="42">
        <f t="shared" si="82"/>
        <v>1469.9143118588183</v>
      </c>
      <c r="I270" s="42">
        <f t="shared" si="83"/>
        <v>2598.7532553899246</v>
      </c>
      <c r="J270" s="42">
        <f t="shared" si="84"/>
        <v>1134.8266316171953</v>
      </c>
      <c r="K270" s="42">
        <f t="shared" si="85"/>
        <v>1661.817004777874</v>
      </c>
      <c r="L270" s="42">
        <f t="shared" si="86"/>
        <v>2796.6436363950693</v>
      </c>
      <c r="M270" s="39">
        <f t="shared" si="87"/>
        <v>2.8847151531368835</v>
      </c>
      <c r="N270" s="39">
        <f t="shared" si="88"/>
        <v>3.1169728705436501</v>
      </c>
      <c r="O270" s="39">
        <f t="shared" si="89"/>
        <v>6.0016880236805337</v>
      </c>
    </row>
    <row r="271" spans="2:15">
      <c r="B271" s="37">
        <v>261</v>
      </c>
      <c r="C271" s="39">
        <f t="shared" si="77"/>
        <v>4768.7572243844097</v>
      </c>
      <c r="D271" s="41">
        <f t="shared" si="78"/>
        <v>1.2786979511419849E-3</v>
      </c>
      <c r="E271" s="49">
        <f t="shared" si="79"/>
        <v>4.0185441347939818E-2</v>
      </c>
      <c r="F271" s="45">
        <f t="shared" si="80"/>
        <v>4.1464139299081805E-2</v>
      </c>
      <c r="G271" s="42">
        <f t="shared" si="81"/>
        <v>1133.7020128511483</v>
      </c>
      <c r="H271" s="42">
        <f t="shared" si="82"/>
        <v>1464.6349996584597</v>
      </c>
      <c r="I271" s="42">
        <f t="shared" si="83"/>
        <v>2598.337012509608</v>
      </c>
      <c r="J271" s="42">
        <f t="shared" si="84"/>
        <v>1139.7998129434636</v>
      </c>
      <c r="K271" s="42">
        <f t="shared" si="85"/>
        <v>1656.2696134015241</v>
      </c>
      <c r="L271" s="42">
        <f t="shared" si="86"/>
        <v>2796.0694263449877</v>
      </c>
      <c r="M271" s="39">
        <f t="shared" si="87"/>
        <v>2.8938507686407915</v>
      </c>
      <c r="N271" s="39">
        <f t="shared" si="88"/>
        <v>3.1007519575311528</v>
      </c>
      <c r="O271" s="39">
        <f t="shared" si="89"/>
        <v>5.9946027261719443</v>
      </c>
    </row>
    <row r="272" spans="2:15">
      <c r="B272" s="37">
        <v>262</v>
      </c>
      <c r="C272" s="39">
        <f t="shared" si="77"/>
        <v>4846.3974218625044</v>
      </c>
      <c r="D272" s="41">
        <f t="shared" si="78"/>
        <v>1.2812920414598122E-3</v>
      </c>
      <c r="E272" s="49">
        <f t="shared" si="79"/>
        <v>3.9484710147115909E-2</v>
      </c>
      <c r="F272" s="45">
        <f t="shared" si="80"/>
        <v>4.076600218857572E-2</v>
      </c>
      <c r="G272" s="42">
        <f t="shared" si="81"/>
        <v>1138.5747462350491</v>
      </c>
      <c r="H272" s="42">
        <f t="shared" si="82"/>
        <v>1459.3261255515513</v>
      </c>
      <c r="I272" s="42">
        <f t="shared" si="83"/>
        <v>2597.9008717866004</v>
      </c>
      <c r="J272" s="42">
        <f t="shared" si="84"/>
        <v>1144.7843966814319</v>
      </c>
      <c r="K272" s="42">
        <f t="shared" si="85"/>
        <v>1650.6847230115211</v>
      </c>
      <c r="L272" s="42">
        <f t="shared" si="86"/>
        <v>2795.469119692953</v>
      </c>
      <c r="M272" s="39">
        <f t="shared" si="87"/>
        <v>2.9029879695892298</v>
      </c>
      <c r="N272" s="39">
        <f t="shared" si="88"/>
        <v>3.0845216153746744</v>
      </c>
      <c r="O272" s="39">
        <f t="shared" si="89"/>
        <v>5.9875095849639042</v>
      </c>
    </row>
    <row r="273" spans="2:15">
      <c r="B273" s="37">
        <v>263</v>
      </c>
      <c r="C273" s="39">
        <f t="shared" si="77"/>
        <v>4924.9996989192223</v>
      </c>
      <c r="D273" s="41">
        <f t="shared" si="78"/>
        <v>1.2839117326432126E-3</v>
      </c>
      <c r="E273" s="49">
        <f t="shared" si="79"/>
        <v>3.8796867480087559E-2</v>
      </c>
      <c r="F273" s="45">
        <f t="shared" si="80"/>
        <v>4.0080779212730774E-2</v>
      </c>
      <c r="G273" s="42">
        <f t="shared" si="81"/>
        <v>1143.457288527416</v>
      </c>
      <c r="H273" s="42">
        <f t="shared" si="82"/>
        <v>1453.9873031529701</v>
      </c>
      <c r="I273" s="42">
        <f t="shared" si="83"/>
        <v>2597.4445916803861</v>
      </c>
      <c r="J273" s="42">
        <f t="shared" si="84"/>
        <v>1149.7805534241247</v>
      </c>
      <c r="K273" s="42">
        <f t="shared" si="85"/>
        <v>1645.0618638114097</v>
      </c>
      <c r="L273" s="42">
        <f t="shared" si="86"/>
        <v>2794.8424172355344</v>
      </c>
      <c r="M273" s="39">
        <f t="shared" si="87"/>
        <v>2.9121270363394118</v>
      </c>
      <c r="N273" s="39">
        <f t="shared" si="88"/>
        <v>3.0682810205949189</v>
      </c>
      <c r="O273" s="39">
        <f t="shared" si="89"/>
        <v>5.9804080569343308</v>
      </c>
    </row>
    <row r="274" spans="2:15">
      <c r="B274" s="37">
        <v>264</v>
      </c>
      <c r="C274" s="39">
        <f t="shared" ref="C274:C330" si="90">psat_t(B274)*100</f>
        <v>5004.5721508260149</v>
      </c>
      <c r="D274" s="41">
        <f t="shared" ref="D274:D330" si="91">vL_T(B274)</f>
        <v>1.286557467484985E-3</v>
      </c>
      <c r="E274" s="49">
        <f t="shared" ref="E274:E330" si="92">+F274-D274</f>
        <v>3.8121624115141237E-2</v>
      </c>
      <c r="F274" s="45">
        <f t="shared" ref="F274:F330" si="93">vV_T(B274)</f>
        <v>3.9408181582626219E-2</v>
      </c>
      <c r="G274" s="42">
        <f t="shared" ref="G274:G330" si="94">uL_T(B274)</f>
        <v>1148.3497877467041</v>
      </c>
      <c r="H274" s="42">
        <f t="shared" ref="H274:H330" si="95">+I274-G274</f>
        <v>1448.618137487066</v>
      </c>
      <c r="I274" s="42">
        <f t="shared" ref="I274:I330" si="96">uV_T(B274)</f>
        <v>2596.9679252337701</v>
      </c>
      <c r="J274" s="42">
        <f t="shared" ref="J274:J329" si="97">hL_T(B274)</f>
        <v>1154.7884574189202</v>
      </c>
      <c r="K274" s="42">
        <f t="shared" ref="K274:K330" si="98">L274-J274</f>
        <v>1639.4005558779586</v>
      </c>
      <c r="L274" s="42">
        <f t="shared" ref="L274:L330" si="99">hV_T(B274)</f>
        <v>2794.1890132968788</v>
      </c>
      <c r="M274" s="39">
        <f t="shared" ref="M274:M330" si="100">sL_T(B274)</f>
        <v>2.9212682540688872</v>
      </c>
      <c r="N274" s="39">
        <f t="shared" ref="N274:N330" si="101">O274-M274</f>
        <v>3.0520293369317137</v>
      </c>
      <c r="O274" s="39">
        <f t="shared" ref="O274:O330" si="102">sV_T(B274)</f>
        <v>5.973297591000601</v>
      </c>
    </row>
    <row r="275" spans="2:15">
      <c r="B275" s="37">
        <v>265</v>
      </c>
      <c r="C275" s="39">
        <f t="shared" si="90"/>
        <v>5085.122916643516</v>
      </c>
      <c r="D275" s="41">
        <f t="shared" si="91"/>
        <v>1.2892297009108162E-3</v>
      </c>
      <c r="E275" s="49">
        <f t="shared" si="92"/>
        <v>3.7458698095988112E-2</v>
      </c>
      <c r="F275" s="45">
        <f t="shared" si="93"/>
        <v>3.874792779689893E-2</v>
      </c>
      <c r="G275" s="42">
        <f t="shared" si="94"/>
        <v>1153.2523951924929</v>
      </c>
      <c r="H275" s="42">
        <f t="shared" si="95"/>
        <v>1443.2182246774048</v>
      </c>
      <c r="I275" s="42">
        <f t="shared" si="96"/>
        <v>2596.4706198698977</v>
      </c>
      <c r="J275" s="42">
        <f t="shared" si="97"/>
        <v>1159.8082866894169</v>
      </c>
      <c r="K275" s="42">
        <f t="shared" si="98"/>
        <v>1633.7003087929452</v>
      </c>
      <c r="L275" s="42">
        <f t="shared" si="99"/>
        <v>2793.5085954823621</v>
      </c>
      <c r="M275" s="39">
        <f t="shared" si="100"/>
        <v>2.9304119129566422</v>
      </c>
      <c r="N275" s="39">
        <f t="shared" si="101"/>
        <v>3.0357657147776722</v>
      </c>
      <c r="O275" s="39">
        <f t="shared" si="102"/>
        <v>5.9661776277343144</v>
      </c>
    </row>
    <row r="276" spans="2:15">
      <c r="B276" s="37">
        <v>266</v>
      </c>
      <c r="C276" s="39">
        <f t="shared" si="90"/>
        <v>5166.6601798957136</v>
      </c>
      <c r="D276" s="41">
        <f t="shared" si="91"/>
        <v>1.2919289004300746E-3</v>
      </c>
      <c r="E276" s="49">
        <f t="shared" si="92"/>
        <v>3.6807814529041381E-2</v>
      </c>
      <c r="F276" s="45">
        <f t="shared" si="93"/>
        <v>3.8099743429471457E-2</v>
      </c>
      <c r="G276" s="42">
        <f t="shared" si="94"/>
        <v>1158.165265557207</v>
      </c>
      <c r="H276" s="42">
        <f t="shared" si="95"/>
        <v>1437.7871516248169</v>
      </c>
      <c r="I276" s="42">
        <f t="shared" si="96"/>
        <v>2595.952417182024</v>
      </c>
      <c r="J276" s="42">
        <f t="shared" si="97"/>
        <v>1164.8402231623165</v>
      </c>
      <c r="K276" s="42">
        <f t="shared" si="98"/>
        <v>1627.9606212610022</v>
      </c>
      <c r="L276" s="42">
        <f t="shared" si="99"/>
        <v>2792.8008444233187</v>
      </c>
      <c r="M276" s="39">
        <f t="shared" si="100"/>
        <v>2.9395583083715682</v>
      </c>
      <c r="N276" s="39">
        <f t="shared" si="101"/>
        <v>3.0194892905925501</v>
      </c>
      <c r="O276" s="39">
        <f t="shared" si="102"/>
        <v>5.9590475989641183</v>
      </c>
    </row>
    <row r="277" spans="2:15">
      <c r="B277" s="37">
        <v>267</v>
      </c>
      <c r="C277" s="39">
        <f t="shared" si="90"/>
        <v>5249.1921692719725</v>
      </c>
      <c r="D277" s="41">
        <f t="shared" si="91"/>
        <v>1.2946555466065537E-3</v>
      </c>
      <c r="E277" s="49">
        <f t="shared" si="92"/>
        <v>3.6168705377407351E-2</v>
      </c>
      <c r="F277" s="45">
        <f t="shared" si="93"/>
        <v>3.7463360924013901E-2</v>
      </c>
      <c r="G277" s="42">
        <f t="shared" si="94"/>
        <v>1163.0885570425005</v>
      </c>
      <c r="H277" s="42">
        <f t="shared" si="95"/>
        <v>1432.3244956734281</v>
      </c>
      <c r="I277" s="42">
        <f t="shared" si="96"/>
        <v>2595.4130527159286</v>
      </c>
      <c r="J277" s="42">
        <f t="shared" si="97"/>
        <v>1169.8844527996512</v>
      </c>
      <c r="K277" s="42">
        <f t="shared" si="98"/>
        <v>1622.1809807132195</v>
      </c>
      <c r="L277" s="42">
        <f t="shared" si="99"/>
        <v>2792.0654335128706</v>
      </c>
      <c r="M277" s="39">
        <f t="shared" si="100"/>
        <v>2.9487077410686711</v>
      </c>
      <c r="N277" s="39">
        <f t="shared" si="101"/>
        <v>3.0031991862978904</v>
      </c>
      <c r="O277" s="39">
        <f t="shared" si="102"/>
        <v>5.9519069273665615</v>
      </c>
    </row>
    <row r="278" spans="2:15">
      <c r="B278" s="37">
        <v>268</v>
      </c>
      <c r="C278" s="39">
        <f t="shared" si="90"/>
        <v>5332.7271593585374</v>
      </c>
      <c r="D278" s="41">
        <f t="shared" si="91"/>
        <v>1.2974101335500754E-3</v>
      </c>
      <c r="E278" s="49">
        <f t="shared" si="92"/>
        <v>3.5541109261360192E-2</v>
      </c>
      <c r="F278" s="45">
        <f t="shared" si="93"/>
        <v>3.6838519394910264E-2</v>
      </c>
      <c r="G278" s="42">
        <f t="shared" si="94"/>
        <v>1168.0224314804532</v>
      </c>
      <c r="H278" s="42">
        <f t="shared" si="95"/>
        <v>1426.829824264451</v>
      </c>
      <c r="I278" s="42">
        <f t="shared" si="96"/>
        <v>2594.8522557449041</v>
      </c>
      <c r="J278" s="42">
        <f t="shared" si="97"/>
        <v>1174.9411657364653</v>
      </c>
      <c r="K278" s="42">
        <f t="shared" si="98"/>
        <v>1616.3608628962352</v>
      </c>
      <c r="L278" s="42">
        <f t="shared" si="99"/>
        <v>2791.3020286327005</v>
      </c>
      <c r="M278" s="39">
        <f t="shared" si="100"/>
        <v>2.9578605173932324</v>
      </c>
      <c r="N278" s="39">
        <f t="shared" si="101"/>
        <v>2.9868945086517247</v>
      </c>
      <c r="O278" s="39">
        <f t="shared" si="102"/>
        <v>5.9447550260449571</v>
      </c>
    </row>
    <row r="279" spans="2:15">
      <c r="B279" s="37">
        <v>269</v>
      </c>
      <c r="C279" s="39">
        <f t="shared" si="90"/>
        <v>5417.2734713992668</v>
      </c>
      <c r="D279" s="41">
        <f t="shared" si="91"/>
        <v>1.3001931694298589E-3</v>
      </c>
      <c r="E279" s="49">
        <f t="shared" si="92"/>
        <v>3.4924771265098686E-2</v>
      </c>
      <c r="F279" s="45">
        <f t="shared" si="93"/>
        <v>3.6224964434528543E-2</v>
      </c>
      <c r="G279" s="42">
        <f t="shared" si="94"/>
        <v>1172.9670544597941</v>
      </c>
      <c r="H279" s="42">
        <f t="shared" si="95"/>
        <v>1421.3026945775066</v>
      </c>
      <c r="I279" s="42">
        <f t="shared" si="96"/>
        <v>2594.2697490373007</v>
      </c>
      <c r="J279" s="42">
        <f t="shared" si="97"/>
        <v>1180.0105564242369</v>
      </c>
      <c r="K279" s="42">
        <f t="shared" si="98"/>
        <v>1610.4997314466143</v>
      </c>
      <c r="L279" s="42">
        <f t="shared" si="99"/>
        <v>2790.5102878708512</v>
      </c>
      <c r="M279" s="39">
        <f t="shared" si="100"/>
        <v>2.9670169494933121</v>
      </c>
      <c r="N279" s="39">
        <f t="shared" si="101"/>
        <v>2.9705743486032845</v>
      </c>
      <c r="O279" s="39">
        <f t="shared" si="102"/>
        <v>5.9375912980965966</v>
      </c>
    </row>
    <row r="280" spans="2:15">
      <c r="B280" s="37">
        <v>270</v>
      </c>
      <c r="C280" s="39">
        <f t="shared" si="90"/>
        <v>5502.8394740883032</v>
      </c>
      <c r="D280" s="41">
        <f t="shared" si="91"/>
        <v>1.3030051770106196E-3</v>
      </c>
      <c r="E280" s="49">
        <f t="shared" si="92"/>
        <v>3.431944274956094E-2</v>
      </c>
      <c r="F280" s="45">
        <f t="shared" si="93"/>
        <v>3.5622447926571557E-2</v>
      </c>
      <c r="G280" s="42">
        <f t="shared" si="94"/>
        <v>1177.9225954573337</v>
      </c>
      <c r="H280" s="42">
        <f t="shared" si="95"/>
        <v>1415.7426531591616</v>
      </c>
      <c r="I280" s="42">
        <f t="shared" si="96"/>
        <v>2593.6652486164953</v>
      </c>
      <c r="J280" s="42">
        <f t="shared" si="97"/>
        <v>1185.0928237803255</v>
      </c>
      <c r="K280" s="42">
        <f t="shared" si="98"/>
        <v>1604.597037450159</v>
      </c>
      <c r="L280" s="42">
        <f t="shared" si="99"/>
        <v>2789.6898612304844</v>
      </c>
      <c r="M280" s="39">
        <f t="shared" si="100"/>
        <v>2.9761773555408522</v>
      </c>
      <c r="N280" s="39">
        <f t="shared" si="101"/>
        <v>2.9542377806272584</v>
      </c>
      <c r="O280" s="39">
        <f t="shared" si="102"/>
        <v>5.9304151361681106</v>
      </c>
    </row>
    <row r="281" spans="2:15">
      <c r="B281" s="37">
        <v>271</v>
      </c>
      <c r="C281" s="39">
        <f t="shared" si="90"/>
        <v>5589.4335843942645</v>
      </c>
      <c r="D281" s="41">
        <f t="shared" si="91"/>
        <v>1.3058466942123723E-3</v>
      </c>
      <c r="E281" s="49">
        <f t="shared" si="92"/>
        <v>3.3724881171112067E-2</v>
      </c>
      <c r="F281" s="45">
        <f t="shared" si="93"/>
        <v>3.5030727865324442E-2</v>
      </c>
      <c r="G281" s="42">
        <f t="shared" si="94"/>
        <v>1182.8892279748052</v>
      </c>
      <c r="H281" s="42">
        <f t="shared" si="95"/>
        <v>1410.149235538463</v>
      </c>
      <c r="I281" s="42">
        <f t="shared" si="96"/>
        <v>2593.0384635132682</v>
      </c>
      <c r="J281" s="42">
        <f t="shared" si="97"/>
        <v>1190.1881713435075</v>
      </c>
      <c r="K281" s="42">
        <f t="shared" si="98"/>
        <v>1598.6522189859832</v>
      </c>
      <c r="L281" s="42">
        <f t="shared" si="99"/>
        <v>2788.8403903294907</v>
      </c>
      <c r="M281" s="39">
        <f t="shared" si="100"/>
        <v>2.985342059961734</v>
      </c>
      <c r="N281" s="39">
        <f t="shared" si="101"/>
        <v>2.9378838620375505</v>
      </c>
      <c r="O281" s="39">
        <f t="shared" si="102"/>
        <v>5.9232259219992844</v>
      </c>
    </row>
    <row r="282" spans="2:15">
      <c r="B282" s="37">
        <v>272</v>
      </c>
      <c r="C282" s="39">
        <f t="shared" si="90"/>
        <v>5677.0642684183777</v>
      </c>
      <c r="D282" s="41">
        <f t="shared" si="91"/>
        <v>1.3087182746949525E-3</v>
      </c>
      <c r="E282" s="49">
        <f t="shared" si="92"/>
        <v>3.3140849905899925E-2</v>
      </c>
      <c r="F282" s="45">
        <f t="shared" si="93"/>
        <v>3.4449568180594879E-2</v>
      </c>
      <c r="G282" s="42">
        <f t="shared" si="94"/>
        <v>1187.8671296813261</v>
      </c>
      <c r="H282" s="42">
        <f t="shared" si="95"/>
        <v>1404.5219658291446</v>
      </c>
      <c r="I282" s="42">
        <f t="shared" si="96"/>
        <v>2592.3890955104707</v>
      </c>
      <c r="J282" s="42">
        <f t="shared" si="97"/>
        <v>1195.2968074360215</v>
      </c>
      <c r="K282" s="42">
        <f t="shared" si="98"/>
        <v>1592.6647006549456</v>
      </c>
      <c r="L282" s="42">
        <f t="shared" si="99"/>
        <v>2787.9615080909671</v>
      </c>
      <c r="M282" s="39">
        <f t="shared" si="100"/>
        <v>2.9945113936750984</v>
      </c>
      <c r="N282" s="39">
        <f t="shared" si="101"/>
        <v>2.9215116322801564</v>
      </c>
      <c r="O282" s="39">
        <f t="shared" si="102"/>
        <v>5.9160230259552549</v>
      </c>
    </row>
    <row r="283" spans="2:15">
      <c r="B283" s="37">
        <v>273</v>
      </c>
      <c r="C283" s="39">
        <f t="shared" si="90"/>
        <v>5765.7400422871278</v>
      </c>
      <c r="D283" s="41">
        <f t="shared" si="91"/>
        <v>1.3116204884683191E-3</v>
      </c>
      <c r="E283" s="49">
        <f t="shared" si="92"/>
        <v>3.2567118079697616E-2</v>
      </c>
      <c r="F283" s="45">
        <f t="shared" si="93"/>
        <v>3.3878738568165936E-2</v>
      </c>
      <c r="G283" s="42">
        <f t="shared" si="94"/>
        <v>1192.8564825616725</v>
      </c>
      <c r="H283" s="42">
        <f t="shared" si="95"/>
        <v>1398.8603563181912</v>
      </c>
      <c r="I283" s="42">
        <f t="shared" si="96"/>
        <v>2591.7168388798636</v>
      </c>
      <c r="J283" s="42">
        <f t="shared" si="97"/>
        <v>1200.4189453323188</v>
      </c>
      <c r="K283" s="42">
        <f t="shared" si="98"/>
        <v>1586.633893092197</v>
      </c>
      <c r="L283" s="42">
        <f t="shared" si="99"/>
        <v>2787.0528384245158</v>
      </c>
      <c r="M283" s="39">
        <f t="shared" si="100"/>
        <v>3.0036856943422752</v>
      </c>
      <c r="N283" s="39">
        <f t="shared" si="101"/>
        <v>2.9051201122048127</v>
      </c>
      <c r="O283" s="39">
        <f t="shared" si="102"/>
        <v>5.9088058065470879</v>
      </c>
    </row>
    <row r="284" spans="2:15">
      <c r="B284" s="37">
        <v>274</v>
      </c>
      <c r="C284" s="39">
        <f t="shared" si="90"/>
        <v>5855.4694730807632</v>
      </c>
      <c r="D284" s="41">
        <f t="shared" si="91"/>
        <v>1.3145539225297089E-3</v>
      </c>
      <c r="E284" s="49">
        <f t="shared" si="92"/>
        <v>3.2003460403051243E-2</v>
      </c>
      <c r="F284" s="45">
        <f t="shared" si="93"/>
        <v>3.3318014325580951E-2</v>
      </c>
      <c r="G284" s="42">
        <f t="shared" si="94"/>
        <v>1197.8574730705975</v>
      </c>
      <c r="H284" s="42">
        <f t="shared" si="95"/>
        <v>1393.1639070404437</v>
      </c>
      <c r="I284" s="42">
        <f t="shared" si="96"/>
        <v>2591.0213801110413</v>
      </c>
      <c r="J284" s="42">
        <f t="shared" si="97"/>
        <v>1205.5548034346882</v>
      </c>
      <c r="K284" s="42">
        <f t="shared" si="98"/>
        <v>1580.5591924634598</v>
      </c>
      <c r="L284" s="42">
        <f t="shared" si="99"/>
        <v>2786.113995898148</v>
      </c>
      <c r="M284" s="39">
        <f t="shared" si="100"/>
        <v>3.0128653066256694</v>
      </c>
      <c r="N284" s="39">
        <f t="shared" si="101"/>
        <v>2.8887083033151564</v>
      </c>
      <c r="O284" s="39">
        <f t="shared" si="102"/>
        <v>5.9015736099408258</v>
      </c>
    </row>
    <row r="285" spans="2:15">
      <c r="B285" s="37">
        <v>275</v>
      </c>
      <c r="C285" s="39">
        <f t="shared" si="90"/>
        <v>5946.2611797993713</v>
      </c>
      <c r="D285" s="41">
        <f t="shared" si="91"/>
        <v>1.3175191815287699E-3</v>
      </c>
      <c r="E285" s="49">
        <f t="shared" si="92"/>
        <v>3.1449657011553805E-2</v>
      </c>
      <c r="F285" s="45">
        <f t="shared" si="93"/>
        <v>3.2767176193082573E-2</v>
      </c>
      <c r="G285" s="42">
        <f t="shared" si="94"/>
        <v>1202.8702922933937</v>
      </c>
      <c r="H285" s="42">
        <f t="shared" si="95"/>
        <v>1387.4321053388269</v>
      </c>
      <c r="I285" s="42">
        <f t="shared" si="96"/>
        <v>2590.3023976322206</v>
      </c>
      <c r="J285" s="42">
        <f t="shared" si="97"/>
        <v>1210.7046054561558</v>
      </c>
      <c r="K285" s="42">
        <f t="shared" si="98"/>
        <v>1574.4399799446348</v>
      </c>
      <c r="L285" s="42">
        <f t="shared" si="99"/>
        <v>2785.1445854007907</v>
      </c>
      <c r="M285" s="39">
        <f t="shared" si="100"/>
        <v>3.022050582457934</v>
      </c>
      <c r="N285" s="39">
        <f t="shared" si="101"/>
        <v>2.8722751869968133</v>
      </c>
      <c r="O285" s="39">
        <f t="shared" si="102"/>
        <v>5.8943257694547473</v>
      </c>
    </row>
    <row r="286" spans="2:15">
      <c r="B286" s="37">
        <v>276</v>
      </c>
      <c r="C286" s="39">
        <f t="shared" si="90"/>
        <v>6038.1238343674249</v>
      </c>
      <c r="D286" s="41">
        <f t="shared" si="91"/>
        <v>1.3205168884618309E-3</v>
      </c>
      <c r="E286" s="49">
        <f t="shared" si="92"/>
        <v>3.0905493311078246E-2</v>
      </c>
      <c r="F286" s="45">
        <f t="shared" si="93"/>
        <v>3.2226010199540078E-2</v>
      </c>
      <c r="G286" s="42">
        <f t="shared" si="94"/>
        <v>1207.8951361129295</v>
      </c>
      <c r="H286" s="42">
        <f t="shared" si="95"/>
        <v>1381.664425409778</v>
      </c>
      <c r="I286" s="42">
        <f t="shared" si="96"/>
        <v>2589.5595615227076</v>
      </c>
      <c r="J286" s="42">
        <f t="shared" si="97"/>
        <v>1215.8685806108356</v>
      </c>
      <c r="K286" s="42">
        <f t="shared" si="98"/>
        <v>1568.2756211842816</v>
      </c>
      <c r="L286" s="42">
        <f t="shared" si="99"/>
        <v>2784.1442017951172</v>
      </c>
      <c r="M286" s="39">
        <f t="shared" si="100"/>
        <v>3.0312418813218054</v>
      </c>
      <c r="N286" s="39">
        <f t="shared" si="101"/>
        <v>2.8558197237229104</v>
      </c>
      <c r="O286" s="39">
        <f t="shared" si="102"/>
        <v>5.8870616050447158</v>
      </c>
    </row>
    <row r="287" spans="2:15">
      <c r="B287" s="37">
        <v>277</v>
      </c>
      <c r="C287" s="39">
        <f t="shared" si="90"/>
        <v>6131.0661626789424</v>
      </c>
      <c r="D287" s="41">
        <f t="shared" si="91"/>
        <v>1.3235476853965149E-3</v>
      </c>
      <c r="E287" s="49">
        <f t="shared" si="92"/>
        <v>3.0370759827797907E-2</v>
      </c>
      <c r="F287" s="45">
        <f t="shared" si="93"/>
        <v>3.1694307513194422E-2</v>
      </c>
      <c r="G287" s="42">
        <f t="shared" si="94"/>
        <v>1212.9322053833919</v>
      </c>
      <c r="H287" s="42">
        <f t="shared" si="95"/>
        <v>1375.8603278333719</v>
      </c>
      <c r="I287" s="42">
        <f t="shared" si="96"/>
        <v>2588.7925332167638</v>
      </c>
      <c r="J287" s="42">
        <f t="shared" si="97"/>
        <v>1221.0469638120151</v>
      </c>
      <c r="K287" s="42">
        <f t="shared" si="98"/>
        <v>1562.0654657484331</v>
      </c>
      <c r="L287" s="42">
        <f t="shared" si="99"/>
        <v>2783.1124295604482</v>
      </c>
      <c r="M287" s="39">
        <f t="shared" si="100"/>
        <v>3.0404395705409692</v>
      </c>
      <c r="N287" s="39">
        <f t="shared" si="101"/>
        <v>2.8393408522362842</v>
      </c>
      <c r="O287" s="39">
        <f t="shared" si="102"/>
        <v>5.8797804227772534</v>
      </c>
    </row>
    <row r="288" spans="2:15">
      <c r="B288" s="37">
        <v>278</v>
      </c>
      <c r="C288" s="39">
        <f t="shared" si="90"/>
        <v>6225.0969456839157</v>
      </c>
      <c r="D288" s="41">
        <f t="shared" si="91"/>
        <v>1.32661223422794E-3</v>
      </c>
      <c r="E288" s="49">
        <f t="shared" si="92"/>
        <v>2.9845252062838185E-2</v>
      </c>
      <c r="F288" s="45">
        <f t="shared" si="93"/>
        <v>3.1171864297066126E-2</v>
      </c>
      <c r="G288" s="42">
        <f t="shared" si="94"/>
        <v>1217.9817061109552</v>
      </c>
      <c r="H288" s="42">
        <f t="shared" si="95"/>
        <v>1370.0192590875786</v>
      </c>
      <c r="I288" s="42">
        <f t="shared" si="96"/>
        <v>2588.0009651985338</v>
      </c>
      <c r="J288" s="42">
        <f t="shared" si="97"/>
        <v>1226.2399958783562</v>
      </c>
      <c r="K288" s="42">
        <f t="shared" si="98"/>
        <v>1555.8088465471196</v>
      </c>
      <c r="L288" s="42">
        <f t="shared" si="99"/>
        <v>2782.0488424254759</v>
      </c>
      <c r="M288" s="39">
        <f t="shared" si="100"/>
        <v>3.049644025582309</v>
      </c>
      <c r="N288" s="39">
        <f t="shared" si="101"/>
        <v>2.8228374887076453</v>
      </c>
      <c r="O288" s="39">
        <f t="shared" si="102"/>
        <v>5.8724815142899542</v>
      </c>
    </row>
    <row r="289" spans="2:15">
      <c r="B289" s="37">
        <v>279</v>
      </c>
      <c r="C289" s="39">
        <f t="shared" si="90"/>
        <v>6320.2250205185446</v>
      </c>
      <c r="D289" s="41">
        <f t="shared" si="91"/>
        <v>1.3297112174678115E-3</v>
      </c>
      <c r="E289" s="49">
        <f t="shared" si="92"/>
        <v>2.932877035139313E-2</v>
      </c>
      <c r="F289" s="45">
        <f t="shared" si="93"/>
        <v>3.0658481568860942E-2</v>
      </c>
      <c r="G289" s="42">
        <f t="shared" si="94"/>
        <v>1223.0438496416321</v>
      </c>
      <c r="H289" s="42">
        <f t="shared" si="95"/>
        <v>1364.1406510459676</v>
      </c>
      <c r="I289" s="42">
        <f t="shared" si="96"/>
        <v>2587.1845006875997</v>
      </c>
      <c r="J289" s="42">
        <f t="shared" si="97"/>
        <v>1231.4479237483379</v>
      </c>
      <c r="K289" s="42">
        <f t="shared" si="98"/>
        <v>1549.5050792418856</v>
      </c>
      <c r="L289" s="42">
        <f t="shared" si="99"/>
        <v>2780.9530029902235</v>
      </c>
      <c r="M289" s="39">
        <f t="shared" si="100"/>
        <v>3.0588556303699592</v>
      </c>
      <c r="N289" s="39">
        <f t="shared" si="101"/>
        <v>2.8063085258685003</v>
      </c>
      <c r="O289" s="39">
        <f t="shared" si="102"/>
        <v>5.8651641562384595</v>
      </c>
    </row>
    <row r="290" spans="2:15">
      <c r="B290" s="37">
        <v>280</v>
      </c>
      <c r="C290" s="39">
        <f t="shared" si="90"/>
        <v>6416.4592816803715</v>
      </c>
      <c r="D290" s="41">
        <f t="shared" si="91"/>
        <v>1.3328453390677661E-3</v>
      </c>
      <c r="E290" s="49">
        <f t="shared" si="92"/>
        <v>2.882111972615517E-2</v>
      </c>
      <c r="F290" s="45">
        <f t="shared" si="93"/>
        <v>3.0153965065222936E-2</v>
      </c>
      <c r="G290" s="42">
        <f t="shared" si="94"/>
        <v>1228.1188528565494</v>
      </c>
      <c r="H290" s="42">
        <f t="shared" si="95"/>
        <v>1358.2239204580937</v>
      </c>
      <c r="I290" s="42">
        <f t="shared" si="96"/>
        <v>2586.3427733146432</v>
      </c>
      <c r="J290" s="42">
        <f t="shared" si="97"/>
        <v>1236.671000703454</v>
      </c>
      <c r="K290" s="42">
        <f t="shared" si="98"/>
        <v>1543.1534616334038</v>
      </c>
      <c r="L290" s="42">
        <f t="shared" si="99"/>
        <v>2779.8244623368578</v>
      </c>
      <c r="M290" s="39">
        <f t="shared" si="100"/>
        <v>3.0680747776115513</v>
      </c>
      <c r="N290" s="39">
        <f t="shared" si="101"/>
        <v>2.7897528321177436</v>
      </c>
      <c r="O290" s="39">
        <f t="shared" si="102"/>
        <v>5.8578276097292949</v>
      </c>
    </row>
    <row r="291" spans="2:15">
      <c r="B291" s="37">
        <v>281</v>
      </c>
      <c r="C291" s="39">
        <f t="shared" si="90"/>
        <v>6513.8086822502164</v>
      </c>
      <c r="D291" s="41">
        <f t="shared" si="91"/>
        <v>1.336015325278405E-3</v>
      </c>
      <c r="E291" s="49">
        <f t="shared" si="92"/>
        <v>2.8322109784902929E-2</v>
      </c>
      <c r="F291" s="45">
        <f t="shared" si="93"/>
        <v>2.9658125110181333E-2</v>
      </c>
      <c r="G291" s="42">
        <f t="shared" si="94"/>
        <v>1233.2069383748983</v>
      </c>
      <c r="H291" s="42">
        <f t="shared" si="95"/>
        <v>1352.2684684116596</v>
      </c>
      <c r="I291" s="42">
        <f t="shared" si="96"/>
        <v>2585.4754067865579</v>
      </c>
      <c r="J291" s="42">
        <f t="shared" si="97"/>
        <v>1241.9094866003175</v>
      </c>
      <c r="K291" s="42">
        <f t="shared" si="98"/>
        <v>1536.7532730282037</v>
      </c>
      <c r="L291" s="42">
        <f t="shared" si="99"/>
        <v>2778.6627596285211</v>
      </c>
      <c r="M291" s="39">
        <f t="shared" si="100"/>
        <v>3.0773018691370533</v>
      </c>
      <c r="N291" s="39">
        <f t="shared" si="101"/>
        <v>2.7731692506003167</v>
      </c>
      <c r="O291" s="39">
        <f t="shared" si="102"/>
        <v>5.85047111973737</v>
      </c>
    </row>
    <row r="292" spans="2:15">
      <c r="B292" s="37">
        <v>282</v>
      </c>
      <c r="C292" s="39">
        <f t="shared" si="90"/>
        <v>6612.2822351628838</v>
      </c>
      <c r="D292" s="41">
        <f t="shared" si="91"/>
        <v>1.3392219255455274E-3</v>
      </c>
      <c r="E292" s="49">
        <f t="shared" si="92"/>
        <v>2.7831554562094588E-2</v>
      </c>
      <c r="F292" s="45">
        <f t="shared" si="93"/>
        <v>2.9170776487640115E-2</v>
      </c>
      <c r="G292" s="42">
        <f t="shared" si="94"/>
        <v>1238.308334764859</v>
      </c>
      <c r="H292" s="42">
        <f t="shared" si="95"/>
        <v>1346.2736797754051</v>
      </c>
      <c r="I292" s="42">
        <f t="shared" si="96"/>
        <v>2584.582014540264</v>
      </c>
      <c r="J292" s="42">
        <f t="shared" si="97"/>
        <v>1247.1636481120902</v>
      </c>
      <c r="K292" s="42">
        <f t="shared" si="98"/>
        <v>1530.3037735833102</v>
      </c>
      <c r="L292" s="42">
        <f t="shared" si="99"/>
        <v>2777.4674216954004</v>
      </c>
      <c r="M292" s="39">
        <f t="shared" si="100"/>
        <v>3.0865373162507002</v>
      </c>
      <c r="N292" s="39">
        <f t="shared" si="101"/>
        <v>2.7565565982561786</v>
      </c>
      <c r="O292" s="39">
        <f t="shared" si="102"/>
        <v>5.8430939145068788</v>
      </c>
    </row>
    <row r="293" spans="2:15">
      <c r="B293" s="37">
        <v>283</v>
      </c>
      <c r="C293" s="39">
        <f t="shared" si="90"/>
        <v>6711.8890145283895</v>
      </c>
      <c r="D293" s="41">
        <f t="shared" si="91"/>
        <v>1.3424659134451578E-3</v>
      </c>
      <c r="E293" s="49">
        <f t="shared" si="92"/>
        <v>2.7349272404318319E-2</v>
      </c>
      <c r="F293" s="45">
        <f t="shared" si="93"/>
        <v>2.8691738317763477E-2</v>
      </c>
      <c r="G293" s="42">
        <f t="shared" si="94"/>
        <v>1243.4232767627532</v>
      </c>
      <c r="H293" s="42">
        <f t="shared" si="95"/>
        <v>1340.2389226215028</v>
      </c>
      <c r="I293" s="42">
        <f t="shared" si="96"/>
        <v>2583.6621993842559</v>
      </c>
      <c r="J293" s="42">
        <f t="shared" si="97"/>
        <v>1252.4337589795823</v>
      </c>
      <c r="K293" s="42">
        <f t="shared" si="98"/>
        <v>1523.8042036273914</v>
      </c>
      <c r="L293" s="42">
        <f t="shared" si="99"/>
        <v>2776.2379626069737</v>
      </c>
      <c r="M293" s="39">
        <f t="shared" si="100"/>
        <v>3.0957815400964206</v>
      </c>
      <c r="N293" s="39">
        <f t="shared" si="101"/>
        <v>2.739913664837438</v>
      </c>
      <c r="O293" s="39">
        <f t="shared" si="102"/>
        <v>5.8356952049338586</v>
      </c>
    </row>
    <row r="294" spans="2:15">
      <c r="B294" s="37">
        <v>284</v>
      </c>
      <c r="C294" s="39">
        <f t="shared" si="90"/>
        <v>6812.6381570059511</v>
      </c>
      <c r="D294" s="41">
        <f t="shared" si="91"/>
        <v>1.3457480876591153E-3</v>
      </c>
      <c r="E294" s="49">
        <f t="shared" si="92"/>
        <v>2.687508584944915E-2</v>
      </c>
      <c r="F294" s="45">
        <f t="shared" si="93"/>
        <v>2.8220833937108267E-2</v>
      </c>
      <c r="G294" s="42">
        <f t="shared" si="94"/>
        <v>1248.5520055007621</v>
      </c>
      <c r="H294" s="42">
        <f t="shared" si="95"/>
        <v>1334.1635476260133</v>
      </c>
      <c r="I294" s="42">
        <f t="shared" si="96"/>
        <v>2582.7155531267754</v>
      </c>
      <c r="J294" s="42">
        <f t="shared" si="97"/>
        <v>1257.720100272473</v>
      </c>
      <c r="K294" s="42">
        <f t="shared" si="98"/>
        <v>1517.2537829567793</v>
      </c>
      <c r="L294" s="42">
        <f t="shared" si="99"/>
        <v>2774.9738832292524</v>
      </c>
      <c r="M294" s="39">
        <f t="shared" si="100"/>
        <v>3.1050349720373234</v>
      </c>
      <c r="N294" s="39">
        <f t="shared" si="101"/>
        <v>2.7232392118910651</v>
      </c>
      <c r="O294" s="39">
        <f t="shared" si="102"/>
        <v>5.8282741839283885</v>
      </c>
    </row>
    <row r="295" spans="2:15">
      <c r="B295" s="37">
        <v>285</v>
      </c>
      <c r="C295" s="39">
        <f t="shared" si="90"/>
        <v>6914.5388632326485</v>
      </c>
      <c r="D295" s="41">
        <f t="shared" si="91"/>
        <v>1.3490692729929657E-3</v>
      </c>
      <c r="E295" s="49">
        <f t="shared" si="92"/>
        <v>2.6408821509366288E-2</v>
      </c>
      <c r="F295" s="45">
        <f t="shared" si="93"/>
        <v>2.7757890782359254E-2</v>
      </c>
      <c r="G295" s="42">
        <f t="shared" si="94"/>
        <v>1253.6947687435281</v>
      </c>
      <c r="H295" s="42">
        <f t="shared" si="95"/>
        <v>1328.0468874457742</v>
      </c>
      <c r="I295" s="42">
        <f t="shared" si="96"/>
        <v>2581.7416561893024</v>
      </c>
      <c r="J295" s="42">
        <f t="shared" si="97"/>
        <v>1263.0229606608264</v>
      </c>
      <c r="K295" s="42">
        <f t="shared" si="98"/>
        <v>1510.6517101044615</v>
      </c>
      <c r="L295" s="42">
        <f t="shared" si="99"/>
        <v>2773.6746707652878</v>
      </c>
      <c r="M295" s="39">
        <f t="shared" si="100"/>
        <v>3.1142980540497724</v>
      </c>
      <c r="N295" s="39">
        <f t="shared" si="101"/>
        <v>2.7065319717042104</v>
      </c>
      <c r="O295" s="39">
        <f t="shared" si="102"/>
        <v>5.8208300257539829</v>
      </c>
    </row>
    <row r="296" spans="2:15">
      <c r="B296" s="37">
        <v>286</v>
      </c>
      <c r="C296" s="39">
        <f t="shared" si="90"/>
        <v>7017.6003993090899</v>
      </c>
      <c r="D296" s="41">
        <f t="shared" si="91"/>
        <v>1.3524303214383793E-3</v>
      </c>
      <c r="E296" s="49">
        <f t="shared" si="92"/>
        <v>2.5950309956082655E-2</v>
      </c>
      <c r="F296" s="45">
        <f t="shared" si="93"/>
        <v>2.7302740277521036E-2</v>
      </c>
      <c r="G296" s="42">
        <f t="shared" si="94"/>
        <v>1258.8518211339947</v>
      </c>
      <c r="H296" s="42">
        <f t="shared" si="95"/>
        <v>1321.8882560698266</v>
      </c>
      <c r="I296" s="42">
        <f t="shared" si="96"/>
        <v>2580.7400772038213</v>
      </c>
      <c r="J296" s="42">
        <f t="shared" si="97"/>
        <v>1268.3426366977606</v>
      </c>
      <c r="K296" s="42">
        <f t="shared" si="98"/>
        <v>1503.9971615798272</v>
      </c>
      <c r="L296" s="42">
        <f t="shared" si="99"/>
        <v>2772.3397982775878</v>
      </c>
      <c r="M296" s="39">
        <f t="shared" si="100"/>
        <v>3.1235712391326258</v>
      </c>
      <c r="N296" s="39">
        <f t="shared" si="101"/>
        <v>2.6897906462087207</v>
      </c>
      <c r="O296" s="39">
        <f t="shared" si="102"/>
        <v>5.8133618853413465</v>
      </c>
    </row>
    <row r="297" spans="2:15">
      <c r="B297" s="37">
        <v>287</v>
      </c>
      <c r="C297" s="39">
        <f t="shared" si="90"/>
        <v>7121.8320983443309</v>
      </c>
      <c r="D297" s="41">
        <f t="shared" si="91"/>
        <v>1.3558321132821215E-3</v>
      </c>
      <c r="E297" s="49">
        <f t="shared" si="92"/>
        <v>2.5499385611140391E-2</v>
      </c>
      <c r="F297" s="45">
        <f t="shared" si="93"/>
        <v>2.6855217724422512E-2</v>
      </c>
      <c r="G297" s="42">
        <f t="shared" si="94"/>
        <v>1264.0234244489129</v>
      </c>
      <c r="H297" s="42">
        <f t="shared" si="95"/>
        <v>1315.6869481431409</v>
      </c>
      <c r="I297" s="42">
        <f t="shared" si="96"/>
        <v>2579.7103725920538</v>
      </c>
      <c r="J297" s="42">
        <f t="shared" si="97"/>
        <v>1273.6794331132569</v>
      </c>
      <c r="K297" s="42">
        <f t="shared" si="98"/>
        <v>1497.2892910766204</v>
      </c>
      <c r="L297" s="42">
        <f t="shared" si="99"/>
        <v>2770.9687241898773</v>
      </c>
      <c r="M297" s="39">
        <f t="shared" si="100"/>
        <v>3.1328549917323811</v>
      </c>
      <c r="N297" s="39">
        <f t="shared" si="101"/>
        <v>2.6730139058406315</v>
      </c>
      <c r="O297" s="39">
        <f t="shared" si="102"/>
        <v>5.8058688975730126</v>
      </c>
    </row>
    <row r="298" spans="2:15">
      <c r="B298" s="37">
        <v>288</v>
      </c>
      <c r="C298" s="39">
        <f t="shared" si="90"/>
        <v>7227.2433620628253</v>
      </c>
      <c r="D298" s="41">
        <f t="shared" si="91"/>
        <v>1.3592755582641095E-3</v>
      </c>
      <c r="E298" s="49">
        <f t="shared" si="92"/>
        <v>2.5055886638123113E-2</v>
      </c>
      <c r="F298" s="45">
        <f t="shared" si="93"/>
        <v>2.6415162196387221E-2</v>
      </c>
      <c r="G298" s="42">
        <f t="shared" si="94"/>
        <v>1269.209847864423</v>
      </c>
      <c r="H298" s="42">
        <f t="shared" si="95"/>
        <v>1309.4422382601483</v>
      </c>
      <c r="I298" s="42">
        <f t="shared" si="96"/>
        <v>2578.6520861245713</v>
      </c>
      <c r="J298" s="42">
        <f t="shared" si="97"/>
        <v>1279.0336631201014</v>
      </c>
      <c r="K298" s="42">
        <f t="shared" si="98"/>
        <v>1490.5272286461225</v>
      </c>
      <c r="L298" s="42">
        <f t="shared" si="99"/>
        <v>2769.5608917662239</v>
      </c>
      <c r="M298" s="39">
        <f t="shared" si="100"/>
        <v>3.1421497881848959</v>
      </c>
      <c r="N298" s="39">
        <f t="shared" si="101"/>
        <v>2.656200388350066</v>
      </c>
      <c r="O298" s="39">
        <f t="shared" si="102"/>
        <v>5.7983501765349619</v>
      </c>
    </row>
    <row r="299" spans="2:15">
      <c r="B299" s="37">
        <v>289</v>
      </c>
      <c r="C299" s="39">
        <f t="shared" si="90"/>
        <v>7333.843662475314</v>
      </c>
      <c r="D299" s="41">
        <f t="shared" si="91"/>
        <v>1.3627615967872794E-3</v>
      </c>
      <c r="E299" s="49">
        <f t="shared" si="92"/>
        <v>2.461965483814171E-2</v>
      </c>
      <c r="F299" s="45">
        <f t="shared" si="93"/>
        <v>2.598241643492899E-2</v>
      </c>
      <c r="G299" s="42">
        <f t="shared" si="94"/>
        <v>1274.4113682322466</v>
      </c>
      <c r="H299" s="42">
        <f t="shared" si="95"/>
        <v>1303.1533802252118</v>
      </c>
      <c r="I299" s="42">
        <f t="shared" si="96"/>
        <v>2577.5647484574583</v>
      </c>
      <c r="J299" s="42">
        <f t="shared" si="97"/>
        <v>1284.405648732311</v>
      </c>
      <c r="K299" s="42">
        <f t="shared" si="98"/>
        <v>1483.7100798322472</v>
      </c>
      <c r="L299" s="42">
        <f t="shared" si="99"/>
        <v>2768.1157285645581</v>
      </c>
      <c r="M299" s="39">
        <f t="shared" si="100"/>
        <v>3.1514561171746123</v>
      </c>
      <c r="N299" s="39">
        <f t="shared" si="101"/>
        <v>2.6393486975561564</v>
      </c>
      <c r="O299" s="39">
        <f t="shared" si="102"/>
        <v>5.7908048147307687</v>
      </c>
    </row>
    <row r="300" spans="2:15">
      <c r="B300" s="37">
        <v>290</v>
      </c>
      <c r="C300" s="39">
        <f t="shared" si="90"/>
        <v>7441.6425436169038</v>
      </c>
      <c r="D300" s="41">
        <f t="shared" si="91"/>
        <v>1.3662912011823242E-3</v>
      </c>
      <c r="E300" s="49">
        <f t="shared" si="92"/>
        <v>2.4190535548142478E-2</v>
      </c>
      <c r="F300" s="45">
        <f t="shared" si="93"/>
        <v>2.5556826749324801E-2</v>
      </c>
      <c r="G300" s="42">
        <f t="shared" si="94"/>
        <v>1279.6282703670299</v>
      </c>
      <c r="H300" s="42">
        <f t="shared" si="95"/>
        <v>1296.8196062767038</v>
      </c>
      <c r="I300" s="42">
        <f t="shared" si="96"/>
        <v>2576.4478766437337</v>
      </c>
      <c r="J300" s="42">
        <f t="shared" si="97"/>
        <v>1289.7957210967234</v>
      </c>
      <c r="K300" s="42">
        <f t="shared" si="98"/>
        <v>1476.8369247646374</v>
      </c>
      <c r="L300" s="42">
        <f t="shared" si="99"/>
        <v>2766.6326458613607</v>
      </c>
      <c r="M300" s="39">
        <f t="shared" si="100"/>
        <v>3.1607744802122011</v>
      </c>
      <c r="N300" s="39">
        <f t="shared" si="101"/>
        <v>2.6224574020407698</v>
      </c>
      <c r="O300" s="39">
        <f t="shared" si="102"/>
        <v>5.7832318822529709</v>
      </c>
    </row>
    <row r="301" spans="2:15">
      <c r="B301" s="37">
        <v>291</v>
      </c>
      <c r="C301" s="39">
        <f t="shared" si="90"/>
        <v>7550.6496233550533</v>
      </c>
      <c r="D301" s="41">
        <f t="shared" si="91"/>
        <v>1.3698653770307452E-3</v>
      </c>
      <c r="E301" s="49">
        <f t="shared" si="92"/>
        <v>2.3768377541889926E-2</v>
      </c>
      <c r="F301" s="45">
        <f t="shared" si="93"/>
        <v>2.513824291892067E-2</v>
      </c>
      <c r="G301" s="42">
        <f t="shared" si="94"/>
        <v>1284.8608473455231</v>
      </c>
      <c r="H301" s="42">
        <f t="shared" si="95"/>
        <v>1290.4401262709723</v>
      </c>
      <c r="I301" s="42">
        <f t="shared" si="96"/>
        <v>2575.3009736164954</v>
      </c>
      <c r="J301" s="42">
        <f t="shared" si="97"/>
        <v>1295.2042208386526</v>
      </c>
      <c r="K301" s="42">
        <f t="shared" si="98"/>
        <v>1469.9068172054033</v>
      </c>
      <c r="L301" s="42">
        <f t="shared" si="99"/>
        <v>2765.1110380440559</v>
      </c>
      <c r="M301" s="39">
        <f t="shared" si="100"/>
        <v>3.1701053921317968</v>
      </c>
      <c r="N301" s="39">
        <f t="shared" si="101"/>
        <v>2.6055250337740556</v>
      </c>
      <c r="O301" s="39">
        <f t="shared" si="102"/>
        <v>5.7756304259058524</v>
      </c>
    </row>
    <row r="302" spans="2:15">
      <c r="B302" s="37">
        <v>292</v>
      </c>
      <c r="C302" s="39">
        <f t="shared" si="90"/>
        <v>7660.8745952703503</v>
      </c>
      <c r="D302" s="41">
        <f t="shared" si="91"/>
        <v>1.3734851645501645E-3</v>
      </c>
      <c r="E302" s="49">
        <f t="shared" si="92"/>
        <v>2.3353032933475536E-2</v>
      </c>
      <c r="F302" s="45">
        <f t="shared" si="93"/>
        <v>2.4726518098025702E-2</v>
      </c>
      <c r="G302" s="42">
        <f t="shared" si="94"/>
        <v>1290.1094008183177</v>
      </c>
      <c r="H302" s="42">
        <f t="shared" si="95"/>
        <v>1284.0141268219713</v>
      </c>
      <c r="I302" s="42">
        <f t="shared" si="96"/>
        <v>2574.123527640289</v>
      </c>
      <c r="J302" s="42">
        <f t="shared" si="97"/>
        <v>1300.6314984224032</v>
      </c>
      <c r="K302" s="42">
        <f t="shared" si="98"/>
        <v>1462.9187835445441</v>
      </c>
      <c r="L302" s="42">
        <f t="shared" si="99"/>
        <v>2763.5502819669473</v>
      </c>
      <c r="M302" s="39">
        <f t="shared" si="100"/>
        <v>3.1794493816090887</v>
      </c>
      <c r="N302" s="39">
        <f t="shared" si="101"/>
        <v>2.5885500866639055</v>
      </c>
      <c r="O302" s="39">
        <f t="shared" si="102"/>
        <v>5.7679994682729943</v>
      </c>
    </row>
    <row r="303" spans="2:15">
      <c r="B303" s="37">
        <v>293</v>
      </c>
      <c r="C303" s="39">
        <f t="shared" si="90"/>
        <v>7772.3272306128738</v>
      </c>
      <c r="D303" s="41">
        <f t="shared" si="91"/>
        <v>1.3771516400463788E-3</v>
      </c>
      <c r="E303" s="49">
        <f t="shared" si="92"/>
        <v>2.2944357083204109E-2</v>
      </c>
      <c r="F303" s="45">
        <f t="shared" si="93"/>
        <v>2.4321508723250486E-2</v>
      </c>
      <c r="G303" s="42">
        <f t="shared" si="94"/>
        <v>1295.3742413350376</v>
      </c>
      <c r="H303" s="42">
        <f t="shared" si="95"/>
        <v>1277.5407703917856</v>
      </c>
      <c r="I303" s="42">
        <f t="shared" si="96"/>
        <v>2572.9150117268232</v>
      </c>
      <c r="J303" s="42">
        <f t="shared" si="97"/>
        <v>1306.0779145276524</v>
      </c>
      <c r="K303" s="42">
        <f t="shared" si="98"/>
        <v>1455.871821738478</v>
      </c>
      <c r="L303" s="42">
        <f t="shared" si="99"/>
        <v>2761.9497362661305</v>
      </c>
      <c r="M303" s="39">
        <f t="shared" si="100"/>
        <v>3.1888069917018065</v>
      </c>
      <c r="N303" s="39">
        <f t="shared" si="101"/>
        <v>2.5715310150204278</v>
      </c>
      <c r="O303" s="39">
        <f t="shared" si="102"/>
        <v>5.7603380067222343</v>
      </c>
    </row>
    <row r="304" spans="2:15">
      <c r="B304" s="37">
        <v>294</v>
      </c>
      <c r="C304" s="39">
        <f t="shared" si="90"/>
        <v>7885.0173803382704</v>
      </c>
      <c r="D304" s="41">
        <f t="shared" si="91"/>
        <v>1.3808659174372783E-3</v>
      </c>
      <c r="E304" s="49">
        <f t="shared" si="92"/>
        <v>2.2542208505702446E-2</v>
      </c>
      <c r="F304" s="45">
        <f t="shared" si="93"/>
        <v>2.3923074423139724E-2</v>
      </c>
      <c r="G304" s="42">
        <f t="shared" si="94"/>
        <v>1300.6556886839826</v>
      </c>
      <c r="H304" s="42">
        <f t="shared" si="95"/>
        <v>1271.0191943266618</v>
      </c>
      <c r="I304" s="42">
        <f t="shared" si="96"/>
        <v>2571.6748830106444</v>
      </c>
      <c r="J304" s="42">
        <f t="shared" si="97"/>
        <v>1311.5438404428944</v>
      </c>
      <c r="K304" s="42">
        <f t="shared" si="98"/>
        <v>1448.764900185334</v>
      </c>
      <c r="L304" s="42">
        <f t="shared" si="99"/>
        <v>2760.3087406282284</v>
      </c>
      <c r="M304" s="39">
        <f t="shared" si="100"/>
        <v>3.1981787804143416</v>
      </c>
      <c r="N304" s="39">
        <f t="shared" si="101"/>
        <v>2.5544662319253089</v>
      </c>
      <c r="O304" s="39">
        <f t="shared" si="102"/>
        <v>5.7526450123396504</v>
      </c>
    </row>
    <row r="305" spans="2:15">
      <c r="B305" s="37">
        <v>295</v>
      </c>
      <c r="C305" s="39">
        <f t="shared" si="90"/>
        <v>7998.9549772261225</v>
      </c>
      <c r="D305" s="41">
        <f t="shared" si="91"/>
        <v>1.3846291498545624E-3</v>
      </c>
      <c r="E305" s="49">
        <f t="shared" si="92"/>
        <v>2.2146448780103307E-2</v>
      </c>
      <c r="F305" s="45">
        <f t="shared" si="93"/>
        <v>2.3531077929957869E-2</v>
      </c>
      <c r="G305" s="42">
        <f t="shared" si="94"/>
        <v>1305.9540722474217</v>
      </c>
      <c r="H305" s="42">
        <f t="shared" si="95"/>
        <v>1264.4485098325508</v>
      </c>
      <c r="I305" s="42">
        <f t="shared" si="96"/>
        <v>2570.4025820799725</v>
      </c>
      <c r="J305" s="42">
        <f t="shared" si="97"/>
        <v>1317.0296584772664</v>
      </c>
      <c r="K305" s="42">
        <f t="shared" si="98"/>
        <v>1441.5969565300416</v>
      </c>
      <c r="L305" s="42">
        <f t="shared" si="99"/>
        <v>2758.6266150073079</v>
      </c>
      <c r="M305" s="39">
        <f t="shared" si="100"/>
        <v>3.2075653212885871</v>
      </c>
      <c r="N305" s="39">
        <f t="shared" si="101"/>
        <v>2.5373541074949855</v>
      </c>
      <c r="O305" s="39">
        <f t="shared" si="102"/>
        <v>5.7449194287835725</v>
      </c>
    </row>
    <row r="306" spans="2:15">
      <c r="B306" s="37">
        <v>296</v>
      </c>
      <c r="C306" s="39">
        <f t="shared" si="90"/>
        <v>8114.1500380844054</v>
      </c>
      <c r="D306" s="41">
        <f t="shared" si="91"/>
        <v>1.3884425313300242E-3</v>
      </c>
      <c r="E306" s="49">
        <f t="shared" si="92"/>
        <v>2.1756942462151197E-2</v>
      </c>
      <c r="F306" s="45">
        <f t="shared" si="93"/>
        <v>2.3145384993481222E-2</v>
      </c>
      <c r="G306" s="42">
        <f t="shared" si="94"/>
        <v>1311.2697313739138</v>
      </c>
      <c r="H306" s="42">
        <f t="shared" si="95"/>
        <v>1257.827800883472</v>
      </c>
      <c r="I306" s="42">
        <f t="shared" si="96"/>
        <v>2569.0975322573859</v>
      </c>
      <c r="J306" s="42">
        <f t="shared" si="97"/>
        <v>1322.5357623923881</v>
      </c>
      <c r="K306" s="42">
        <f t="shared" si="98"/>
        <v>1434.3668963913376</v>
      </c>
      <c r="L306" s="42">
        <f t="shared" si="99"/>
        <v>2756.9026587837257</v>
      </c>
      <c r="M306" s="39">
        <f t="shared" si="100"/>
        <v>3.216967204023407</v>
      </c>
      <c r="N306" s="39">
        <f t="shared" si="101"/>
        <v>2.5201929670251286</v>
      </c>
      <c r="O306" s="39">
        <f t="shared" si="102"/>
        <v>5.7371601710485356</v>
      </c>
    </row>
    <row r="307" spans="2:15">
      <c r="B307" s="37">
        <v>297</v>
      </c>
      <c r="C307" s="39">
        <f t="shared" si="90"/>
        <v>8230.6126660445407</v>
      </c>
      <c r="D307" s="41">
        <f t="shared" si="91"/>
        <v>1.3923072985742809E-3</v>
      </c>
      <c r="E307" s="49">
        <f t="shared" si="92"/>
        <v>2.1373556998073997E-2</v>
      </c>
      <c r="F307" s="45">
        <f t="shared" si="93"/>
        <v>2.2765864296648279E-2</v>
      </c>
      <c r="G307" s="42">
        <f t="shared" si="94"/>
        <v>1316.6030157692614</v>
      </c>
      <c r="H307" s="42">
        <f t="shared" si="95"/>
        <v>1251.1561230551758</v>
      </c>
      <c r="I307" s="42">
        <f t="shared" si="96"/>
        <v>2567.7591388244373</v>
      </c>
      <c r="J307" s="42">
        <f t="shared" si="97"/>
        <v>1328.0625578559325</v>
      </c>
      <c r="K307" s="42">
        <f t="shared" si="98"/>
        <v>1427.0735920019488</v>
      </c>
      <c r="L307" s="42">
        <f t="shared" si="99"/>
        <v>2755.1361498578813</v>
      </c>
      <c r="M307" s="39">
        <f t="shared" si="100"/>
        <v>3.2263850351255234</v>
      </c>
      <c r="N307" s="39">
        <f t="shared" si="101"/>
        <v>2.5029810890025814</v>
      </c>
      <c r="O307" s="39">
        <f t="shared" si="102"/>
        <v>5.7293661241281049</v>
      </c>
    </row>
    <row r="308" spans="2:15">
      <c r="B308" s="37">
        <v>298</v>
      </c>
      <c r="C308" s="39">
        <f t="shared" si="90"/>
        <v>8348.3530529501077</v>
      </c>
      <c r="D308" s="41">
        <f t="shared" si="91"/>
        <v>1.3962247328569903E-3</v>
      </c>
      <c r="E308" s="49">
        <f t="shared" si="92"/>
        <v>2.0996162640071678E-2</v>
      </c>
      <c r="F308" s="45">
        <f t="shared" si="93"/>
        <v>2.239238737292867E-2</v>
      </c>
      <c r="G308" s="42">
        <f t="shared" si="94"/>
        <v>1321.9542859080054</v>
      </c>
      <c r="H308" s="42">
        <f t="shared" si="95"/>
        <v>1244.4325022758774</v>
      </c>
      <c r="I308" s="42">
        <f t="shared" si="96"/>
        <v>2566.3867881838828</v>
      </c>
      <c r="J308" s="42">
        <f t="shared" si="97"/>
        <v>1333.6104629191564</v>
      </c>
      <c r="K308" s="42">
        <f t="shared" si="98"/>
        <v>1419.715880752357</v>
      </c>
      <c r="L308" s="42">
        <f t="shared" si="99"/>
        <v>2753.3263436715133</v>
      </c>
      <c r="M308" s="39">
        <f t="shared" si="100"/>
        <v>3.2358194385951822</v>
      </c>
      <c r="N308" s="39">
        <f t="shared" si="101"/>
        <v>2.4857167029695542</v>
      </c>
      <c r="O308" s="39">
        <f t="shared" si="102"/>
        <v>5.7215361415647363</v>
      </c>
    </row>
    <row r="309" spans="2:15">
      <c r="B309" s="37">
        <v>299</v>
      </c>
      <c r="C309" s="39">
        <f t="shared" si="90"/>
        <v>8467.3814818437713</v>
      </c>
      <c r="D309" s="41">
        <f t="shared" si="91"/>
        <v>1.4001961619990089E-3</v>
      </c>
      <c r="E309" s="49">
        <f t="shared" si="92"/>
        <v>2.0624632363267399E-2</v>
      </c>
      <c r="F309" s="45">
        <f t="shared" si="93"/>
        <v>2.2024828525266407E-2</v>
      </c>
      <c r="G309" s="42">
        <f t="shared" si="94"/>
        <v>1327.3239134676551</v>
      </c>
      <c r="H309" s="42">
        <f t="shared" si="95"/>
        <v>1237.6559334848662</v>
      </c>
      <c r="I309" s="42">
        <f t="shared" si="96"/>
        <v>2564.9798469525213</v>
      </c>
      <c r="J309" s="42">
        <f t="shared" si="97"/>
        <v>1339.1799085207142</v>
      </c>
      <c r="K309" s="42">
        <f t="shared" si="98"/>
        <v>1412.2925636274319</v>
      </c>
      <c r="L309" s="42">
        <f t="shared" si="99"/>
        <v>2751.4724721481462</v>
      </c>
      <c r="M309" s="39">
        <f t="shared" si="100"/>
        <v>3.2452710566503864</v>
      </c>
      <c r="N309" s="39">
        <f t="shared" si="101"/>
        <v>2.4683979872233284</v>
      </c>
      <c r="O309" s="39">
        <f t="shared" si="102"/>
        <v>5.7136690438737148</v>
      </c>
    </row>
    <row r="310" spans="2:15">
      <c r="B310" s="37">
        <v>300</v>
      </c>
      <c r="C310" s="39">
        <f t="shared" si="90"/>
        <v>8587.7083295572793</v>
      </c>
      <c r="D310" s="41">
        <f t="shared" si="91"/>
        <v>1.4042229624885666E-3</v>
      </c>
      <c r="E310" s="49">
        <f t="shared" si="92"/>
        <v>2.0258841783966045E-2</v>
      </c>
      <c r="F310" s="45">
        <f t="shared" si="93"/>
        <v>2.1663064746454613E-2</v>
      </c>
      <c r="G310" s="42">
        <f t="shared" si="94"/>
        <v>1332.7122817882109</v>
      </c>
      <c r="H310" s="42">
        <f t="shared" si="95"/>
        <v>1230.8253791888956</v>
      </c>
      <c r="I310" s="42">
        <f t="shared" si="96"/>
        <v>2563.5376609771065</v>
      </c>
      <c r="J310" s="42">
        <f t="shared" si="97"/>
        <v>1344.7713390197327</v>
      </c>
      <c r="K310" s="42">
        <f t="shared" si="98"/>
        <v>1404.8024035242438</v>
      </c>
      <c r="L310" s="42">
        <f t="shared" si="99"/>
        <v>2749.5737425439766</v>
      </c>
      <c r="M310" s="39">
        <f t="shared" si="100"/>
        <v>3.2547405504942142</v>
      </c>
      <c r="N310" s="39">
        <f t="shared" si="101"/>
        <v>2.4510230663329389</v>
      </c>
      <c r="O310" s="39">
        <f t="shared" si="102"/>
        <v>5.7057636168271531</v>
      </c>
    </row>
    <row r="311" spans="2:15">
      <c r="B311" s="37">
        <v>301</v>
      </c>
      <c r="C311" s="39">
        <f t="shared" si="90"/>
        <v>8709.344069408713</v>
      </c>
      <c r="D311" s="41">
        <f t="shared" si="91"/>
        <v>1.4083065617353475E-3</v>
      </c>
      <c r="E311" s="49">
        <f t="shared" si="92"/>
        <v>1.9898669079070397E-2</v>
      </c>
      <c r="F311" s="45">
        <f t="shared" si="93"/>
        <v>2.1306975640805744E-2</v>
      </c>
      <c r="G311" s="42">
        <f t="shared" si="94"/>
        <v>1338.119786360005</v>
      </c>
      <c r="H311" s="42">
        <f t="shared" si="95"/>
        <v>1223.9397679052354</v>
      </c>
      <c r="I311" s="42">
        <f t="shared" si="96"/>
        <v>2562.0595542652404</v>
      </c>
      <c r="J311" s="42">
        <f t="shared" si="97"/>
        <v>1350.3852127613686</v>
      </c>
      <c r="K311" s="42">
        <f t="shared" si="98"/>
        <v>1397.2441234381627</v>
      </c>
      <c r="L311" s="42">
        <f t="shared" si="99"/>
        <v>2747.6293361995313</v>
      </c>
      <c r="M311" s="39">
        <f t="shared" si="100"/>
        <v>3.2642286011304584</v>
      </c>
      <c r="N311" s="39">
        <f t="shared" si="101"/>
        <v>2.4335900084527928</v>
      </c>
      <c r="O311" s="39">
        <f t="shared" si="102"/>
        <v>5.6978186095832513</v>
      </c>
    </row>
    <row r="312" spans="2:15">
      <c r="B312" s="37">
        <v>302</v>
      </c>
      <c r="C312" s="39">
        <f t="shared" si="90"/>
        <v>8832.2992740122791</v>
      </c>
      <c r="D312" s="41">
        <f t="shared" si="91"/>
        <v>1.4124484404784928E-3</v>
      </c>
      <c r="E312" s="49">
        <f t="shared" si="92"/>
        <v>1.9543994906502042E-2</v>
      </c>
      <c r="F312" s="45">
        <f t="shared" si="93"/>
        <v>2.0956443346980536E-2</v>
      </c>
      <c r="G312" s="42">
        <f t="shared" si="94"/>
        <v>1343.546835343288</v>
      </c>
      <c r="H312" s="42">
        <f t="shared" si="95"/>
        <v>1216.9979924792178</v>
      </c>
      <c r="I312" s="42">
        <f t="shared" si="96"/>
        <v>2560.5448278225058</v>
      </c>
      <c r="J312" s="42">
        <f t="shared" si="97"/>
        <v>1356.0220026787008</v>
      </c>
      <c r="K312" s="42">
        <f t="shared" si="98"/>
        <v>1389.6164045032149</v>
      </c>
      <c r="L312" s="42">
        <f t="shared" si="99"/>
        <v>2745.6384071819157</v>
      </c>
      <c r="M312" s="39">
        <f t="shared" si="100"/>
        <v>3.2737359102335826</v>
      </c>
      <c r="N312" s="39">
        <f t="shared" si="101"/>
        <v>2.4160968224112387</v>
      </c>
      <c r="O312" s="39">
        <f t="shared" si="102"/>
        <v>5.6898327326448213</v>
      </c>
    </row>
    <row r="313" spans="2:15">
      <c r="B313" s="37">
        <v>303</v>
      </c>
      <c r="C313" s="39">
        <f t="shared" si="90"/>
        <v>8956.5846182053756</v>
      </c>
      <c r="D313" s="41">
        <f t="shared" si="91"/>
        <v>1.4166501353669099E-3</v>
      </c>
      <c r="E313" s="49">
        <f t="shared" si="92"/>
        <v>1.9194702326479306E-2</v>
      </c>
      <c r="F313" s="45">
        <f t="shared" si="93"/>
        <v>2.0611352461846217E-2</v>
      </c>
      <c r="G313" s="42">
        <f t="shared" si="94"/>
        <v>1348.9938501236124</v>
      </c>
      <c r="H313" s="42">
        <f t="shared" si="95"/>
        <v>1209.9989082629709</v>
      </c>
      <c r="I313" s="42">
        <f t="shared" si="96"/>
        <v>2558.9927583865833</v>
      </c>
      <c r="J313" s="42">
        <f t="shared" si="97"/>
        <v>1361.682196935415</v>
      </c>
      <c r="K313" s="42">
        <f t="shared" si="98"/>
        <v>1381.9178838713469</v>
      </c>
      <c r="L313" s="42">
        <f t="shared" si="99"/>
        <v>2743.600080806762</v>
      </c>
      <c r="M313" s="39">
        <f t="shared" si="100"/>
        <v>3.2832632010800511</v>
      </c>
      <c r="N313" s="39">
        <f t="shared" si="101"/>
        <v>2.3985414545503199</v>
      </c>
      <c r="O313" s="39">
        <f t="shared" si="102"/>
        <v>5.681804655630371</v>
      </c>
    </row>
    <row r="314" spans="2:15">
      <c r="B314" s="37">
        <v>304</v>
      </c>
      <c r="C314" s="39">
        <f t="shared" si="90"/>
        <v>9082.2108820993471</v>
      </c>
      <c r="D314" s="41">
        <f t="shared" si="91"/>
        <v>1.4209132417329637E-3</v>
      </c>
      <c r="E314" s="49">
        <f t="shared" si="92"/>
        <v>1.8850676723500756E-2</v>
      </c>
      <c r="F314" s="45">
        <f t="shared" si="93"/>
        <v>2.0271589965233719E-2</v>
      </c>
      <c r="G314" s="42">
        <f t="shared" si="94"/>
        <v>1354.4612659076449</v>
      </c>
      <c r="H314" s="42">
        <f t="shared" si="95"/>
        <v>1202.9413311407836</v>
      </c>
      <c r="I314" s="42">
        <f t="shared" si="96"/>
        <v>2557.4025970484286</v>
      </c>
      <c r="J314" s="42">
        <f t="shared" si="97"/>
        <v>1367.3662996142314</v>
      </c>
      <c r="K314" s="42">
        <f t="shared" si="98"/>
        <v>1374.1471524138985</v>
      </c>
      <c r="L314" s="42">
        <f t="shared" si="99"/>
        <v>2741.5134520281299</v>
      </c>
      <c r="M314" s="39">
        <f t="shared" si="100"/>
        <v>3.2928112195490771</v>
      </c>
      <c r="N314" s="39">
        <f t="shared" si="101"/>
        <v>2.3809217852907283</v>
      </c>
      <c r="O314" s="39">
        <f t="shared" si="102"/>
        <v>5.6737330048398054</v>
      </c>
    </row>
    <row r="315" spans="2:15">
      <c r="B315" s="37">
        <v>305</v>
      </c>
      <c r="C315" s="39">
        <f t="shared" si="90"/>
        <v>9209.1889542586086</v>
      </c>
      <c r="D315" s="41">
        <f t="shared" si="91"/>
        <v>1.4252394165837118E-3</v>
      </c>
      <c r="E315" s="49">
        <f t="shared" si="92"/>
        <v>1.8511805728893448E-2</v>
      </c>
      <c r="F315" s="45">
        <f t="shared" si="93"/>
        <v>1.9937045145477159E-2</v>
      </c>
      <c r="G315" s="42">
        <f t="shared" si="94"/>
        <v>1359.949532364745</v>
      </c>
      <c r="H315" s="42">
        <f t="shared" si="95"/>
        <v>1195.8240353853655</v>
      </c>
      <c r="I315" s="42">
        <f t="shared" si="96"/>
        <v>2555.7735677501105</v>
      </c>
      <c r="J315" s="42">
        <f t="shared" si="97"/>
        <v>1373.0748314571247</v>
      </c>
      <c r="K315" s="42">
        <f t="shared" si="98"/>
        <v>1366.3027522272719</v>
      </c>
      <c r="L315" s="42">
        <f t="shared" si="99"/>
        <v>2739.3775836843965</v>
      </c>
      <c r="M315" s="39">
        <f t="shared" si="100"/>
        <v>3.3023807352020791</v>
      </c>
      <c r="N315" s="39">
        <f t="shared" si="101"/>
        <v>2.3632356253942399</v>
      </c>
      <c r="O315" s="39">
        <f t="shared" si="102"/>
        <v>5.665616360596319</v>
      </c>
    </row>
    <row r="316" spans="2:15">
      <c r="B316" s="37">
        <v>306</v>
      </c>
      <c r="C316" s="39">
        <f t="shared" si="90"/>
        <v>9337.5298350153516</v>
      </c>
      <c r="D316" s="41">
        <f t="shared" si="91"/>
        <v>1.4296303818371555E-3</v>
      </c>
      <c r="E316" s="49">
        <f t="shared" si="92"/>
        <v>1.8177979143779829E-2</v>
      </c>
      <c r="F316" s="45">
        <f t="shared" si="93"/>
        <v>1.9607609525616986E-2</v>
      </c>
      <c r="G316" s="42">
        <f t="shared" si="94"/>
        <v>1365.4591143204307</v>
      </c>
      <c r="H316" s="42">
        <f t="shared" si="95"/>
        <v>1188.6457513278542</v>
      </c>
      <c r="I316" s="42">
        <f t="shared" si="96"/>
        <v>2554.1048656482849</v>
      </c>
      <c r="J316" s="42">
        <f t="shared" si="97"/>
        <v>1378.8083306638794</v>
      </c>
      <c r="K316" s="42">
        <f t="shared" si="98"/>
        <v>1358.3831739231857</v>
      </c>
      <c r="L316" s="42">
        <f t="shared" si="99"/>
        <v>2737.1915045870651</v>
      </c>
      <c r="M316" s="39">
        <f t="shared" si="100"/>
        <v>3.3119725424514308</v>
      </c>
      <c r="N316" s="39">
        <f t="shared" si="101"/>
        <v>2.3454807118934631</v>
      </c>
      <c r="O316" s="39">
        <f t="shared" si="102"/>
        <v>5.6574532543448939</v>
      </c>
    </row>
    <row r="317" spans="2:15">
      <c r="B317" s="37">
        <v>307</v>
      </c>
      <c r="C317" s="39">
        <f t="shared" si="90"/>
        <v>9467.2446399258715</v>
      </c>
      <c r="D317" s="41">
        <f t="shared" si="91"/>
        <v>1.4340879278349086E-3</v>
      </c>
      <c r="E317" s="49">
        <f t="shared" si="92"/>
        <v>1.7849088862325953E-2</v>
      </c>
      <c r="F317" s="45">
        <f t="shared" si="93"/>
        <v>1.9283176790160863E-2</v>
      </c>
      <c r="G317" s="42">
        <f t="shared" si="94"/>
        <v>1370.9904925087658</v>
      </c>
      <c r="H317" s="42">
        <f t="shared" si="95"/>
        <v>1181.4051628230222</v>
      </c>
      <c r="I317" s="42">
        <f t="shared" si="96"/>
        <v>2552.395655331788</v>
      </c>
      <c r="J317" s="42">
        <f t="shared" si="97"/>
        <v>1384.5673537567466</v>
      </c>
      <c r="K317" s="42">
        <f t="shared" si="98"/>
        <v>1350.3868536824364</v>
      </c>
      <c r="L317" s="42">
        <f t="shared" si="99"/>
        <v>2734.9542074391829</v>
      </c>
      <c r="M317" s="39">
        <f t="shared" si="100"/>
        <v>3.3215874618307333</v>
      </c>
      <c r="N317" s="39">
        <f t="shared" si="101"/>
        <v>2.32765470365656</v>
      </c>
      <c r="O317" s="39">
        <f t="shared" si="102"/>
        <v>5.6492421654872933</v>
      </c>
    </row>
    <row r="318" spans="2:15">
      <c r="B318" s="37">
        <v>308</v>
      </c>
      <c r="C318" s="39">
        <f t="shared" si="90"/>
        <v>9598.3446033752334</v>
      </c>
      <c r="D318" s="41">
        <f t="shared" si="91"/>
        <v>1.4386139171668217E-3</v>
      </c>
      <c r="E318" s="49">
        <f t="shared" si="92"/>
        <v>1.752502879513744E-2</v>
      </c>
      <c r="F318" s="45">
        <f t="shared" si="93"/>
        <v>1.896364271230426E-2</v>
      </c>
      <c r="G318" s="42">
        <f t="shared" si="94"/>
        <v>1376.5441643916317</v>
      </c>
      <c r="H318" s="42">
        <f t="shared" si="95"/>
        <v>1174.1009044897426</v>
      </c>
      <c r="I318" s="42">
        <f t="shared" si="96"/>
        <v>2550.6450688813743</v>
      </c>
      <c r="J318" s="42">
        <f t="shared" si="97"/>
        <v>1390.352476519809</v>
      </c>
      <c r="K318" s="42">
        <f t="shared" si="98"/>
        <v>1342.3121700495444</v>
      </c>
      <c r="L318" s="42">
        <f t="shared" si="99"/>
        <v>2732.6646465693534</v>
      </c>
      <c r="M318" s="39">
        <f t="shared" si="100"/>
        <v>3.331226341380324</v>
      </c>
      <c r="N318" s="39">
        <f t="shared" si="101"/>
        <v>2.3097551765524837</v>
      </c>
      <c r="O318" s="39">
        <f t="shared" si="102"/>
        <v>5.6409815179328078</v>
      </c>
    </row>
    <row r="319" spans="2:15">
      <c r="B319" s="37">
        <v>309</v>
      </c>
      <c r="C319" s="39">
        <f t="shared" si="90"/>
        <v>9730.8410823379691</v>
      </c>
      <c r="D319" s="41">
        <f t="shared" si="91"/>
        <v>1.4432102888477761E-3</v>
      </c>
      <c r="E319" s="49">
        <f t="shared" si="92"/>
        <v>1.7205694792671578E-2</v>
      </c>
      <c r="F319" s="45">
        <f t="shared" si="93"/>
        <v>1.8648905081519354E-2</v>
      </c>
      <c r="G319" s="42">
        <f t="shared" si="94"/>
        <v>1382.1206450539603</v>
      </c>
      <c r="H319" s="42">
        <f t="shared" si="95"/>
        <v>1166.7315587051653</v>
      </c>
      <c r="I319" s="42">
        <f t="shared" si="96"/>
        <v>2548.8522037591256</v>
      </c>
      <c r="J319" s="42">
        <f t="shared" si="97"/>
        <v>1396.1642950231258</v>
      </c>
      <c r="K319" s="42">
        <f t="shared" si="98"/>
        <v>1334.1574404438602</v>
      </c>
      <c r="L319" s="42">
        <f t="shared" si="99"/>
        <v>2730.321735466986</v>
      </c>
      <c r="M319" s="39">
        <f t="shared" si="100"/>
        <v>3.3408900581637395</v>
      </c>
      <c r="N319" s="39">
        <f t="shared" si="101"/>
        <v>2.2917796181796293</v>
      </c>
      <c r="O319" s="39">
        <f t="shared" si="102"/>
        <v>5.6326696763433688</v>
      </c>
    </row>
    <row r="320" spans="2:15">
      <c r="B320" s="37">
        <v>310</v>
      </c>
      <c r="C320" s="39">
        <f t="shared" si="90"/>
        <v>9864.7455603026174</v>
      </c>
      <c r="D320" s="41">
        <f t="shared" si="91"/>
        <v>1.4478790628921542E-3</v>
      </c>
      <c r="E320" s="49">
        <f t="shared" si="92"/>
        <v>1.689098456854056E-2</v>
      </c>
      <c r="F320" s="45">
        <f t="shared" si="93"/>
        <v>1.8338863631432712E-2</v>
      </c>
      <c r="G320" s="42">
        <f t="shared" si="94"/>
        <v>1387.7204681851906</v>
      </c>
      <c r="H320" s="42">
        <f t="shared" si="95"/>
        <v>1159.2956523294858</v>
      </c>
      <c r="I320" s="42">
        <f t="shared" si="96"/>
        <v>2547.0161205146765</v>
      </c>
      <c r="J320" s="42">
        <f t="shared" si="97"/>
        <v>1402.0034267427075</v>
      </c>
      <c r="K320" s="42">
        <f t="shared" si="98"/>
        <v>1325.9209173611355</v>
      </c>
      <c r="L320" s="42">
        <f t="shared" si="99"/>
        <v>2727.9243441038429</v>
      </c>
      <c r="M320" s="39">
        <f t="shared" si="100"/>
        <v>3.3505795199327886</v>
      </c>
      <c r="N320" s="39">
        <f t="shared" si="101"/>
        <v>2.2737254221184577</v>
      </c>
      <c r="O320" s="39">
        <f t="shared" si="102"/>
        <v>5.6243049420512463</v>
      </c>
    </row>
    <row r="321" spans="2:15">
      <c r="B321" s="37">
        <v>311</v>
      </c>
      <c r="C321" s="39">
        <f t="shared" si="90"/>
        <v>10000.069651367565</v>
      </c>
      <c r="D321" s="41">
        <f t="shared" si="91"/>
        <v>1.4526223453368817E-3</v>
      </c>
      <c r="E321" s="49">
        <f t="shared" si="92"/>
        <v>1.6580797622589179E-2</v>
      </c>
      <c r="F321" s="45">
        <f t="shared" si="93"/>
        <v>1.8033419967926061E-2</v>
      </c>
      <c r="G321" s="42">
        <f t="shared" si="94"/>
        <v>1393.344187158521</v>
      </c>
      <c r="H321" s="42">
        <f t="shared" si="95"/>
        <v>1151.7916531366172</v>
      </c>
      <c r="I321" s="42">
        <f t="shared" si="96"/>
        <v>2545.1358402951382</v>
      </c>
      <c r="J321" s="42">
        <f t="shared" si="97"/>
        <v>1407.8705117890245</v>
      </c>
      <c r="K321" s="42">
        <f t="shared" si="98"/>
        <v>1317.6007842377385</v>
      </c>
      <c r="L321" s="42">
        <f t="shared" si="99"/>
        <v>2725.471296026763</v>
      </c>
      <c r="M321" s="39">
        <f t="shared" si="100"/>
        <v>3.3602956669611417</v>
      </c>
      <c r="N321" s="39">
        <f t="shared" si="101"/>
        <v>2.2555898816663444</v>
      </c>
      <c r="O321" s="39">
        <f t="shared" si="102"/>
        <v>5.6158855486274861</v>
      </c>
    </row>
    <row r="322" spans="2:15">
      <c r="B322" s="37">
        <v>312</v>
      </c>
      <c r="C322" s="39">
        <f t="shared" si="90"/>
        <v>10136.825104518221</v>
      </c>
      <c r="D322" s="41">
        <f t="shared" si="91"/>
        <v>1.4574423337704021E-3</v>
      </c>
      <c r="E322" s="49">
        <f t="shared" si="92"/>
        <v>1.6275035163629218E-2</v>
      </c>
      <c r="F322" s="45">
        <f t="shared" si="93"/>
        <v>1.7732477497399621E-2</v>
      </c>
      <c r="G322" s="42">
        <f t="shared" si="94"/>
        <v>1398.9923762209255</v>
      </c>
      <c r="H322" s="42">
        <f t="shared" si="95"/>
        <v>1144.2179659242174</v>
      </c>
      <c r="I322" s="42">
        <f t="shared" si="96"/>
        <v>2543.2103421451429</v>
      </c>
      <c r="J322" s="42">
        <f t="shared" si="97"/>
        <v>1413.7662142582781</v>
      </c>
      <c r="K322" s="42">
        <f t="shared" si="98"/>
        <v>1309.1951509478108</v>
      </c>
      <c r="L322" s="42">
        <f t="shared" si="99"/>
        <v>2722.9613652060889</v>
      </c>
      <c r="M322" s="39">
        <f t="shared" si="100"/>
        <v>3.3700394740687472</v>
      </c>
      <c r="N322" s="39">
        <f t="shared" si="101"/>
        <v>2.2373701830098822</v>
      </c>
      <c r="O322" s="39">
        <f t="shared" si="102"/>
        <v>5.6074096570786294</v>
      </c>
    </row>
    <row r="323" spans="2:15">
      <c r="B323" s="37">
        <v>313</v>
      </c>
      <c r="C323" s="39">
        <f t="shared" si="90"/>
        <v>10275.023808093494</v>
      </c>
      <c r="D323" s="41">
        <f t="shared" si="91"/>
        <v>1.4623413234312911E-3</v>
      </c>
      <c r="E323" s="49">
        <f t="shared" si="92"/>
        <v>1.597360003172835E-2</v>
      </c>
      <c r="F323" s="45">
        <f t="shared" si="93"/>
        <v>1.7435941355159641E-2</v>
      </c>
      <c r="G323" s="42">
        <f t="shared" si="94"/>
        <v>1404.6656318084729</v>
      </c>
      <c r="H323" s="42">
        <f t="shared" si="95"/>
        <v>1136.5729282750108</v>
      </c>
      <c r="I323" s="42">
        <f t="shared" si="96"/>
        <v>2541.2385600834837</v>
      </c>
      <c r="J323" s="42">
        <f t="shared" si="97"/>
        <v>1419.6912237222853</v>
      </c>
      <c r="K323" s="42">
        <f t="shared" si="98"/>
        <v>1300.7020489019831</v>
      </c>
      <c r="L323" s="42">
        <f t="shared" si="99"/>
        <v>2720.3932726242683</v>
      </c>
      <c r="M323" s="39">
        <f t="shared" si="100"/>
        <v>3.3798119528619344</v>
      </c>
      <c r="N323" s="39">
        <f t="shared" si="101"/>
        <v>2.2190633977879513</v>
      </c>
      <c r="O323" s="39">
        <f t="shared" si="102"/>
        <v>5.5988753506498856</v>
      </c>
    </row>
    <row r="324" spans="2:15">
      <c r="B324" s="37">
        <v>314</v>
      </c>
      <c r="C324" s="39">
        <f t="shared" si="90"/>
        <v>10414.677794452191</v>
      </c>
      <c r="D324" s="41">
        <f t="shared" si="91"/>
        <v>1.4673217139477754E-3</v>
      </c>
      <c r="E324" s="49">
        <f t="shared" si="92"/>
        <v>1.5676396619950322E-2</v>
      </c>
      <c r="F324" s="45">
        <f t="shared" si="93"/>
        <v>1.7143718333898099E-2</v>
      </c>
      <c r="G324" s="42">
        <f t="shared" si="94"/>
        <v>1410.3645740030927</v>
      </c>
      <c r="H324" s="42">
        <f t="shared" si="95"/>
        <v>1128.8548059393722</v>
      </c>
      <c r="I324" s="42">
        <f t="shared" si="96"/>
        <v>2539.2193799424649</v>
      </c>
      <c r="J324" s="42">
        <f t="shared" si="97"/>
        <v>1425.6462568746651</v>
      </c>
      <c r="K324" s="42">
        <f t="shared" si="98"/>
        <v>1292.1194257141933</v>
      </c>
      <c r="L324" s="42">
        <f t="shared" si="99"/>
        <v>2717.7656825888585</v>
      </c>
      <c r="M324" s="39">
        <f t="shared" si="100"/>
        <v>3.3896141542168925</v>
      </c>
      <c r="N324" s="39">
        <f t="shared" si="101"/>
        <v>2.2006664749957032</v>
      </c>
      <c r="O324" s="39">
        <f t="shared" si="102"/>
        <v>5.5902806292125957</v>
      </c>
    </row>
    <row r="325" spans="2:15">
      <c r="B325" s="37">
        <v>315</v>
      </c>
      <c r="C325" s="39">
        <f t="shared" si="90"/>
        <v>10555.799244849753</v>
      </c>
      <c r="D325" s="41">
        <f t="shared" si="91"/>
        <v>1.4723860167966654E-3</v>
      </c>
      <c r="E325" s="49">
        <f t="shared" si="92"/>
        <v>1.5383330795454004E-2</v>
      </c>
      <c r="F325" s="45">
        <f t="shared" si="93"/>
        <v>1.6855716812250669E-2</v>
      </c>
      <c r="G325" s="42">
        <f t="shared" si="94"/>
        <v>1416.0898481487602</v>
      </c>
      <c r="H325" s="42">
        <f t="shared" si="95"/>
        <v>1121.0617878074127</v>
      </c>
      <c r="I325" s="42">
        <f t="shared" si="96"/>
        <v>2537.1516359561729</v>
      </c>
      <c r="J325" s="42">
        <f t="shared" si="97"/>
        <v>1431.6320593529904</v>
      </c>
      <c r="K325" s="42">
        <f t="shared" si="98"/>
        <v>1283.4451394013408</v>
      </c>
      <c r="L325" s="42">
        <f t="shared" si="99"/>
        <v>2715.0771987543312</v>
      </c>
      <c r="M325" s="39">
        <f t="shared" si="100"/>
        <v>3.399447171037187</v>
      </c>
      <c r="N325" s="39">
        <f t="shared" si="101"/>
        <v>2.1821762321772709</v>
      </c>
      <c r="O325" s="39">
        <f t="shared" si="102"/>
        <v>5.5816234032144578</v>
      </c>
    </row>
    <row r="326" spans="2:15">
      <c r="B326" s="37">
        <v>316</v>
      </c>
      <c r="C326" s="39">
        <f t="shared" si="90"/>
        <v>10698.400494536445</v>
      </c>
      <c r="D326" s="41">
        <f t="shared" si="91"/>
        <v>1.4775368635688928E-3</v>
      </c>
      <c r="E326" s="49">
        <f t="shared" si="92"/>
        <v>1.5094309819865018E-2</v>
      </c>
      <c r="F326" s="45">
        <f t="shared" si="93"/>
        <v>1.6571846683433911E-2</v>
      </c>
      <c r="G326" s="42">
        <f t="shared" si="94"/>
        <v>1421.8421266468367</v>
      </c>
      <c r="H326" s="42">
        <f t="shared" si="95"/>
        <v>1113.1919804370527</v>
      </c>
      <c r="I326" s="42">
        <f t="shared" si="96"/>
        <v>2535.0341070838895</v>
      </c>
      <c r="J326" s="42">
        <f t="shared" si="97"/>
        <v>1437.6494077587433</v>
      </c>
      <c r="K326" s="42">
        <f t="shared" si="98"/>
        <v>1274.6769520785826</v>
      </c>
      <c r="L326" s="42">
        <f t="shared" si="99"/>
        <v>2712.326359837326</v>
      </c>
      <c r="M326" s="39">
        <f t="shared" si="100"/>
        <v>3.4093121413189893</v>
      </c>
      <c r="N326" s="39">
        <f t="shared" si="101"/>
        <v>2.1635893458525146</v>
      </c>
      <c r="O326" s="39">
        <f t="shared" si="102"/>
        <v>5.5729014871715039</v>
      </c>
    </row>
    <row r="327" spans="2:15">
      <c r="B327" s="37">
        <v>317</v>
      </c>
      <c r="C327" s="39">
        <f t="shared" si="90"/>
        <v>10842.494038088405</v>
      </c>
      <c r="D327" s="41">
        <f t="shared" si="91"/>
        <v>1.4827770151370225E-3</v>
      </c>
      <c r="E327" s="49">
        <f t="shared" si="92"/>
        <v>1.4809242268842488E-2</v>
      </c>
      <c r="F327" s="45">
        <f t="shared" si="93"/>
        <v>1.6292019283979511E-2</v>
      </c>
      <c r="G327" s="42">
        <f t="shared" si="94"/>
        <v>1427.6221109523722</v>
      </c>
      <c r="H327" s="42">
        <f t="shared" si="95"/>
        <v>1105.2434021026484</v>
      </c>
      <c r="I327" s="42">
        <f t="shared" si="96"/>
        <v>2532.8655130550205</v>
      </c>
      <c r="J327" s="42">
        <f t="shared" si="97"/>
        <v>1443.699111898813</v>
      </c>
      <c r="K327" s="42">
        <f t="shared" si="98"/>
        <v>1265.8125231111817</v>
      </c>
      <c r="L327" s="42">
        <f t="shared" si="99"/>
        <v>2709.5116350099947</v>
      </c>
      <c r="M327" s="39">
        <f t="shared" si="100"/>
        <v>3.419210251561108</v>
      </c>
      <c r="N327" s="39">
        <f t="shared" si="101"/>
        <v>2.1449023411204027</v>
      </c>
      <c r="O327" s="39">
        <f t="shared" si="102"/>
        <v>5.5641125926815107</v>
      </c>
    </row>
    <row r="328" spans="2:15">
      <c r="B328" s="37">
        <v>318</v>
      </c>
      <c r="C328" s="39">
        <f t="shared" si="90"/>
        <v>10988.092534985482</v>
      </c>
      <c r="D328" s="41">
        <f t="shared" si="91"/>
        <v>1.4881093718295405E-3</v>
      </c>
      <c r="E328" s="49">
        <f t="shared" si="92"/>
        <v>1.4528037950765408E-2</v>
      </c>
      <c r="F328" s="45">
        <f t="shared" si="93"/>
        <v>1.6016147322594949E-2</v>
      </c>
      <c r="G328" s="42">
        <f t="shared" si="94"/>
        <v>1433.4305337951073</v>
      </c>
      <c r="H328" s="42">
        <f t="shared" si="95"/>
        <v>1097.2139763269979</v>
      </c>
      <c r="I328" s="42">
        <f t="shared" si="96"/>
        <v>2530.6445101221052</v>
      </c>
      <c r="J328" s="42">
        <f t="shared" si="97"/>
        <v>1449.782017274945</v>
      </c>
      <c r="K328" s="42">
        <f t="shared" si="98"/>
        <v>1256.8494016817901</v>
      </c>
      <c r="L328" s="42">
        <f t="shared" si="99"/>
        <v>2706.6314189567352</v>
      </c>
      <c r="M328" s="39">
        <f t="shared" si="100"/>
        <v>3.4291427405601773</v>
      </c>
      <c r="N328" s="39">
        <f t="shared" si="101"/>
        <v>2.1261115803792263</v>
      </c>
      <c r="O328" s="39">
        <f t="shared" si="102"/>
        <v>5.5552543209394036</v>
      </c>
    </row>
    <row r="329" spans="2:15">
      <c r="B329" s="37">
        <v>319</v>
      </c>
      <c r="C329" s="39">
        <f t="shared" si="90"/>
        <v>11135.208815448383</v>
      </c>
      <c r="D329" s="41">
        <f t="shared" si="91"/>
        <v>1.4935369847257408E-3</v>
      </c>
      <c r="E329" s="49">
        <f t="shared" si="92"/>
        <v>1.4250607824476588E-2</v>
      </c>
      <c r="F329" s="45">
        <f t="shared" si="93"/>
        <v>1.5744144809202328E-2</v>
      </c>
      <c r="G329" s="42">
        <f t="shared" si="94"/>
        <v>1439.2681616510924</v>
      </c>
      <c r="H329" s="42">
        <f t="shared" si="95"/>
        <v>1089.1015248577608</v>
      </c>
      <c r="I329" s="42">
        <f t="shared" si="96"/>
        <v>2528.3696865088532</v>
      </c>
      <c r="J329" s="42">
        <f t="shared" si="97"/>
        <v>1455.899007849612</v>
      </c>
      <c r="K329" s="42">
        <f t="shared" si="98"/>
        <v>1247.78501873037</v>
      </c>
      <c r="L329" s="42">
        <f t="shared" si="99"/>
        <v>2703.6840265799819</v>
      </c>
      <c r="M329" s="39">
        <f t="shared" si="100"/>
        <v>3.4391109036349192</v>
      </c>
      <c r="N329" s="39">
        <f t="shared" si="101"/>
        <v>2.1072132511014976</v>
      </c>
      <c r="O329" s="39">
        <f t="shared" si="102"/>
        <v>5.5463241547364168</v>
      </c>
    </row>
    <row r="330" spans="2:15">
      <c r="B330" s="139">
        <v>320</v>
      </c>
      <c r="C330" s="140">
        <f t="shared" si="90"/>
        <v>11283.855886549687</v>
      </c>
      <c r="D330" s="141">
        <f t="shared" si="91"/>
        <v>1.4990630681950793E-3</v>
      </c>
      <c r="E330" s="142">
        <f t="shared" si="92"/>
        <v>1.3976863916025895E-2</v>
      </c>
      <c r="F330" s="143">
        <f t="shared" si="93"/>
        <v>1.5475926984220975E-2</v>
      </c>
      <c r="G330" s="144">
        <f t="shared" si="94"/>
        <v>1445.1357974928846</v>
      </c>
      <c r="H330" s="144">
        <f t="shared" si="95"/>
        <v>1080.9037600477291</v>
      </c>
      <c r="I330" s="144">
        <f t="shared" si="96"/>
        <v>2526.0395575406137</v>
      </c>
      <c r="J330" s="144">
        <f t="shared" ref="J330" si="103">hL_T(B330)</f>
        <v>1462.0510091192502</v>
      </c>
      <c r="K330" s="144">
        <f t="shared" si="98"/>
        <v>1238.6166782220823</v>
      </c>
      <c r="L330" s="144">
        <f t="shared" si="99"/>
        <v>2700.6676873413326</v>
      </c>
      <c r="M330" s="140">
        <f t="shared" si="100"/>
        <v>3.4491160973268267</v>
      </c>
      <c r="N330" s="140">
        <f t="shared" si="101"/>
        <v>2.0882033525992769</v>
      </c>
      <c r="O330" s="140">
        <f t="shared" si="102"/>
        <v>5.5373194499261036</v>
      </c>
    </row>
    <row r="333" spans="2:15" ht="15">
      <c r="B333" s="51"/>
      <c r="C333" s="52"/>
      <c r="D333" s="305" t="s">
        <v>252</v>
      </c>
      <c r="E333" s="306"/>
      <c r="F333" s="307"/>
      <c r="G333" s="305" t="s">
        <v>253</v>
      </c>
      <c r="H333" s="306"/>
      <c r="I333" s="307"/>
      <c r="J333" s="305" t="s">
        <v>254</v>
      </c>
      <c r="K333" s="306"/>
      <c r="L333" s="307"/>
      <c r="M333" s="305" t="s">
        <v>259</v>
      </c>
      <c r="N333" s="306"/>
      <c r="O333" s="307"/>
    </row>
    <row r="334" spans="2:15" ht="41" thickBot="1">
      <c r="B334" s="50" t="s">
        <v>266</v>
      </c>
      <c r="C334" s="50" t="s">
        <v>258</v>
      </c>
      <c r="D334" s="54" t="s">
        <v>245</v>
      </c>
      <c r="E334" s="50" t="s">
        <v>267</v>
      </c>
      <c r="F334" s="53" t="s">
        <v>246</v>
      </c>
      <c r="G334" s="54" t="s">
        <v>248</v>
      </c>
      <c r="H334" s="50" t="s">
        <v>250</v>
      </c>
      <c r="I334" s="53" t="s">
        <v>249</v>
      </c>
      <c r="J334" s="54" t="s">
        <v>255</v>
      </c>
      <c r="K334" s="50" t="s">
        <v>256</v>
      </c>
      <c r="L334" s="53" t="s">
        <v>257</v>
      </c>
      <c r="M334" s="54" t="s">
        <v>260</v>
      </c>
      <c r="N334" s="50" t="s">
        <v>261</v>
      </c>
      <c r="O334" s="53" t="s">
        <v>262</v>
      </c>
    </row>
    <row r="335" spans="2:15" ht="13" thickTop="1">
      <c r="B335" s="37">
        <v>321</v>
      </c>
      <c r="C335" s="39">
        <f t="shared" ref="C335:C366" si="104">psat_t(B335)*100</f>
        <v>11434.046938615551</v>
      </c>
      <c r="D335" s="41">
        <f t="shared" ref="D335:D366" si="105">vL_T(B335)</f>
        <v>1.5046910138140112E-3</v>
      </c>
      <c r="E335" s="49">
        <f t="shared" ref="E335:E366" si="106">+F335-D335</f>
        <v>1.3706719234357217E-2</v>
      </c>
      <c r="F335" s="45">
        <f t="shared" ref="F335:F366" si="107">vV_T(B335)</f>
        <v>1.5211410248171228E-2</v>
      </c>
      <c r="G335" s="42">
        <f t="shared" ref="G335:G366" si="108">uL_T(B335)</f>
        <v>1451.0342838484826</v>
      </c>
      <c r="H335" s="42">
        <f t="shared" ref="H335:H366" si="109">+I335-G335</f>
        <v>1072.6182765965859</v>
      </c>
      <c r="I335" s="42">
        <f t="shared" ref="I335:I366" si="110">uV_T(B335)</f>
        <v>2523.6525604450685</v>
      </c>
      <c r="J335" s="42">
        <f t="shared" ref="J335:J366" si="111">hL_T(B335)</f>
        <v>1468.2389915285567</v>
      </c>
      <c r="K335" s="42">
        <f t="shared" ref="K335:K366" si="112">L335-J335</f>
        <v>1229.3415476966538</v>
      </c>
      <c r="L335" s="42">
        <f t="shared" ref="L335:L366" si="113">hV_T(B335)</f>
        <v>2697.5805392252105</v>
      </c>
      <c r="M335" s="39">
        <f t="shared" ref="M335:M366" si="114">sL_T(B335)</f>
        <v>3.4591597446281828</v>
      </c>
      <c r="N335" s="39">
        <f t="shared" ref="N335:N366" si="115">O335-M335</f>
        <v>2.0690776817132761</v>
      </c>
      <c r="O335" s="39">
        <f t="shared" ref="O335:O366" si="116">sV_T(B335)</f>
        <v>5.5282374263414589</v>
      </c>
    </row>
    <row r="336" spans="2:15">
      <c r="B336" s="37">
        <v>322</v>
      </c>
      <c r="C336" s="39">
        <f t="shared" si="104"/>
        <v>11585.795351933051</v>
      </c>
      <c r="D336" s="41">
        <f t="shared" si="105"/>
        <v>1.5104244058036836E-3</v>
      </c>
      <c r="E336" s="49">
        <f t="shared" si="106"/>
        <v>1.3440087685897989E-2</v>
      </c>
      <c r="F336" s="45">
        <f t="shared" si="107"/>
        <v>1.4950512091701673E-2</v>
      </c>
      <c r="G336" s="42">
        <f t="shared" si="108"/>
        <v>1456.9645062011789</v>
      </c>
      <c r="H336" s="42">
        <f t="shared" si="109"/>
        <v>1064.2425426105349</v>
      </c>
      <c r="I336" s="42">
        <f t="shared" si="110"/>
        <v>2521.2070488117138</v>
      </c>
      <c r="J336" s="42">
        <f t="shared" si="111"/>
        <v>1474.4639742613854</v>
      </c>
      <c r="K336" s="42">
        <f t="shared" si="112"/>
        <v>1219.956648051384</v>
      </c>
      <c r="L336" s="42">
        <f t="shared" si="113"/>
        <v>2694.4206223127694</v>
      </c>
      <c r="M336" s="39">
        <f t="shared" si="114"/>
        <v>3.4692433407916705</v>
      </c>
      <c r="N336" s="39">
        <f t="shared" si="115"/>
        <v>2.0498318173577714</v>
      </c>
      <c r="O336" s="39">
        <f t="shared" si="116"/>
        <v>5.5190751581494419</v>
      </c>
    </row>
    <row r="337" spans="2:15">
      <c r="B337" s="37">
        <v>323</v>
      </c>
      <c r="C337" s="39">
        <f t="shared" si="104"/>
        <v>11739.114703782685</v>
      </c>
      <c r="D337" s="41">
        <f t="shared" si="105"/>
        <v>1.5162670381409042E-3</v>
      </c>
      <c r="E337" s="49">
        <f t="shared" si="106"/>
        <v>1.3176883988006345E-2</v>
      </c>
      <c r="F337" s="45">
        <f t="shared" si="107"/>
        <v>1.4693151026147249E-2</v>
      </c>
      <c r="G337" s="42">
        <f t="shared" si="108"/>
        <v>1462.9273967645317</v>
      </c>
      <c r="H337" s="42">
        <f t="shared" si="109"/>
        <v>1055.7738899347387</v>
      </c>
      <c r="I337" s="42">
        <f t="shared" si="110"/>
        <v>2518.7012866992704</v>
      </c>
      <c r="J337" s="42">
        <f t="shared" si="111"/>
        <v>1480.7270294468337</v>
      </c>
      <c r="K337" s="42">
        <f t="shared" si="112"/>
        <v>1210.4588425083832</v>
      </c>
      <c r="L337" s="42">
        <f t="shared" si="113"/>
        <v>2691.185871955217</v>
      </c>
      <c r="M337" s="39">
        <f t="shared" si="114"/>
        <v>3.4793684597791095</v>
      </c>
      <c r="N337" s="39">
        <f t="shared" si="115"/>
        <v>2.0304611038514744</v>
      </c>
      <c r="O337" s="39">
        <f t="shared" si="116"/>
        <v>5.5098295636305838</v>
      </c>
    </row>
    <row r="338" spans="2:15">
      <c r="B338" s="37">
        <v>324</v>
      </c>
      <c r="C338" s="39">
        <f t="shared" si="104"/>
        <v>11894.018775814417</v>
      </c>
      <c r="D338" s="41">
        <f t="shared" si="105"/>
        <v>1.5222229335040422E-3</v>
      </c>
      <c r="E338" s="49">
        <f t="shared" si="106"/>
        <v>1.2917023581242703E-2</v>
      </c>
      <c r="F338" s="45">
        <f t="shared" si="107"/>
        <v>1.4439246514746745E-2</v>
      </c>
      <c r="G338" s="42">
        <f t="shared" si="108"/>
        <v>1468.9239386685222</v>
      </c>
      <c r="H338" s="42">
        <f t="shared" si="109"/>
        <v>1047.2095037124059</v>
      </c>
      <c r="I338" s="42">
        <f t="shared" si="110"/>
        <v>2516.133442380928</v>
      </c>
      <c r="J338" s="42">
        <f t="shared" si="111"/>
        <v>1487.0292868206088</v>
      </c>
      <c r="K338" s="42">
        <f t="shared" si="112"/>
        <v>1200.8448247153465</v>
      </c>
      <c r="L338" s="42">
        <f t="shared" si="113"/>
        <v>2687.8741115359553</v>
      </c>
      <c r="M338" s="39">
        <f t="shared" si="114"/>
        <v>3.4895367614098349</v>
      </c>
      <c r="N338" s="39">
        <f t="shared" si="115"/>
        <v>2.0109606329635366</v>
      </c>
      <c r="O338" s="39">
        <f t="shared" si="116"/>
        <v>5.5004973943733715</v>
      </c>
    </row>
    <row r="339" spans="2:15">
      <c r="B339" s="37">
        <v>325</v>
      </c>
      <c r="C339" s="39">
        <f t="shared" si="104"/>
        <v>12050.521561788548</v>
      </c>
      <c r="D339" s="41">
        <f t="shared" si="105"/>
        <v>1.5282963642239003E-3</v>
      </c>
      <c r="E339" s="49">
        <f t="shared" si="106"/>
        <v>1.266042254043305E-2</v>
      </c>
      <c r="F339" s="45">
        <f t="shared" si="107"/>
        <v>1.418871890465695E-2</v>
      </c>
      <c r="G339" s="42">
        <f t="shared" si="108"/>
        <v>1474.9551705945619</v>
      </c>
      <c r="H339" s="42">
        <f t="shared" si="109"/>
        <v>1038.5464111236261</v>
      </c>
      <c r="I339" s="42">
        <f t="shared" si="110"/>
        <v>2513.5015817181879</v>
      </c>
      <c r="J339" s="42">
        <f t="shared" si="111"/>
        <v>1493.3719388844411</v>
      </c>
      <c r="K339" s="42">
        <f t="shared" si="112"/>
        <v>1191.1111059284681</v>
      </c>
      <c r="L339" s="42">
        <f t="shared" si="113"/>
        <v>2684.4830448129092</v>
      </c>
      <c r="M339" s="39">
        <f t="shared" si="114"/>
        <v>3.4997499992718213</v>
      </c>
      <c r="N339" s="39">
        <f t="shared" si="115"/>
        <v>1.991325224603214</v>
      </c>
      <c r="O339" s="39">
        <f t="shared" si="116"/>
        <v>5.4910752238750353</v>
      </c>
    </row>
    <row r="340" spans="2:15">
      <c r="B340" s="37">
        <v>326</v>
      </c>
      <c r="C340" s="39">
        <f t="shared" si="104"/>
        <v>12208.637275703664</v>
      </c>
      <c r="D340" s="41">
        <f t="shared" si="105"/>
        <v>1.534491875417139E-3</v>
      </c>
      <c r="E340" s="49">
        <f t="shared" si="106"/>
        <v>1.2406997484496642E-2</v>
      </c>
      <c r="F340" s="45">
        <f t="shared" si="107"/>
        <v>1.3941489359913781E-2</v>
      </c>
      <c r="G340" s="42">
        <f t="shared" si="108"/>
        <v>1481.0221918983111</v>
      </c>
      <c r="H340" s="42">
        <f t="shared" si="109"/>
        <v>1029.7814692565098</v>
      </c>
      <c r="I340" s="42">
        <f t="shared" si="110"/>
        <v>2510.8036611548209</v>
      </c>
      <c r="J340" s="42">
        <f t="shared" si="111"/>
        <v>1499.7562466077966</v>
      </c>
      <c r="K340" s="42">
        <f t="shared" si="112"/>
        <v>1181.2540012252989</v>
      </c>
      <c r="L340" s="42">
        <f t="shared" si="113"/>
        <v>2681.0102478330955</v>
      </c>
      <c r="M340" s="39">
        <f t="shared" si="114"/>
        <v>3.5100100294606023</v>
      </c>
      <c r="N340" s="39">
        <f t="shared" si="115"/>
        <v>1.9715494060815848</v>
      </c>
      <c r="O340" s="39">
        <f t="shared" si="116"/>
        <v>5.4815594355421871</v>
      </c>
    </row>
    <row r="341" spans="2:15">
      <c r="B341" s="37">
        <v>327</v>
      </c>
      <c r="C341" s="39">
        <f t="shared" si="104"/>
        <v>12368.380360336261</v>
      </c>
      <c r="D341" s="41">
        <f t="shared" si="105"/>
        <v>1.5408143104854194E-3</v>
      </c>
      <c r="E341" s="49">
        <f t="shared" si="106"/>
        <v>1.2156665485012876E-2</v>
      </c>
      <c r="F341" s="45">
        <f t="shared" si="107"/>
        <v>1.3697479795498296E-2</v>
      </c>
      <c r="G341" s="42">
        <f t="shared" si="108"/>
        <v>1487.1261682603863</v>
      </c>
      <c r="H341" s="42">
        <f t="shared" si="109"/>
        <v>1020.9113520629894</v>
      </c>
      <c r="I341" s="42">
        <f t="shared" si="110"/>
        <v>2508.0375203233757</v>
      </c>
      <c r="J341" s="42">
        <f t="shared" si="111"/>
        <v>1506.1835457171176</v>
      </c>
      <c r="K341" s="42">
        <f t="shared" si="112"/>
        <v>1171.2696146950041</v>
      </c>
      <c r="L341" s="42">
        <f t="shared" si="113"/>
        <v>2677.4531604121216</v>
      </c>
      <c r="M341" s="39">
        <f t="shared" si="114"/>
        <v>3.520318820212792</v>
      </c>
      <c r="N341" s="39">
        <f t="shared" si="115"/>
        <v>1.9516273898740448</v>
      </c>
      <c r="O341" s="39">
        <f t="shared" si="116"/>
        <v>5.4719462100868368</v>
      </c>
    </row>
    <row r="342" spans="2:15">
      <c r="B342" s="37">
        <v>328</v>
      </c>
      <c r="C342" s="39">
        <f t="shared" si="104"/>
        <v>12529.76549621853</v>
      </c>
      <c r="D342" s="41">
        <f t="shared" si="105"/>
        <v>1.5472688391685021E-3</v>
      </c>
      <c r="E342" s="49">
        <f t="shared" si="106"/>
        <v>1.1909343973504384E-2</v>
      </c>
      <c r="F342" s="45">
        <f t="shared" si="107"/>
        <v>1.3456612812672885E-2</v>
      </c>
      <c r="G342" s="42">
        <f t="shared" si="108"/>
        <v>1493.2683379052762</v>
      </c>
      <c r="H342" s="42">
        <f t="shared" si="109"/>
        <v>1011.9325363521405</v>
      </c>
      <c r="I342" s="42">
        <f t="shared" si="110"/>
        <v>2505.2008742574167</v>
      </c>
      <c r="J342" s="42">
        <f t="shared" si="111"/>
        <v>1512.6552536196716</v>
      </c>
      <c r="K342" s="42">
        <f t="shared" si="112"/>
        <v>1161.1538235539595</v>
      </c>
      <c r="L342" s="42">
        <f t="shared" si="113"/>
        <v>2673.8090771736311</v>
      </c>
      <c r="M342" s="39">
        <f t="shared" si="114"/>
        <v>3.5306784625011742</v>
      </c>
      <c r="N342" s="39">
        <f t="shared" si="115"/>
        <v>1.9315530498138456</v>
      </c>
      <c r="O342" s="39">
        <f t="shared" si="116"/>
        <v>5.4622315123150198</v>
      </c>
    </row>
    <row r="343" spans="2:15">
      <c r="B343" s="37">
        <v>329</v>
      </c>
      <c r="C343" s="39">
        <f t="shared" si="104"/>
        <v>12692.807611082671</v>
      </c>
      <c r="D343" s="41">
        <f t="shared" si="105"/>
        <v>1.5538609883409492E-3</v>
      </c>
      <c r="E343" s="49">
        <f t="shared" si="106"/>
        <v>1.1664950647417046E-2</v>
      </c>
      <c r="F343" s="45">
        <f t="shared" si="107"/>
        <v>1.3218811635757995E-2</v>
      </c>
      <c r="G343" s="42">
        <f t="shared" si="108"/>
        <v>1499.4500184287347</v>
      </c>
      <c r="H343" s="42">
        <f t="shared" si="109"/>
        <v>1002.8412867747859</v>
      </c>
      <c r="I343" s="42">
        <f t="shared" si="110"/>
        <v>2502.2913052035206</v>
      </c>
      <c r="J343" s="42">
        <f t="shared" si="111"/>
        <v>1519.1728770080965</v>
      </c>
      <c r="K343" s="42">
        <f t="shared" si="112"/>
        <v>1150.9022611352195</v>
      </c>
      <c r="L343" s="42">
        <f t="shared" si="113"/>
        <v>2670.0751381433161</v>
      </c>
      <c r="M343" s="39">
        <f t="shared" si="114"/>
        <v>3.5410911816580373</v>
      </c>
      <c r="N343" s="39">
        <f t="shared" si="115"/>
        <v>1.9113198956490511</v>
      </c>
      <c r="O343" s="39">
        <f t="shared" si="116"/>
        <v>5.4524110773070884</v>
      </c>
    </row>
    <row r="344" spans="2:15">
      <c r="B344" s="37">
        <v>330</v>
      </c>
      <c r="C344" s="39">
        <f t="shared" si="104"/>
        <v>12857.521889803389</v>
      </c>
      <c r="D344" s="41">
        <f t="shared" si="105"/>
        <v>1.5605966757415474E-3</v>
      </c>
      <c r="E344" s="49">
        <f t="shared" si="106"/>
        <v>1.1423403374777092E-2</v>
      </c>
      <c r="F344" s="45">
        <f t="shared" si="107"/>
        <v>1.2984000050518639E-2</v>
      </c>
      <c r="G344" s="42">
        <f t="shared" si="108"/>
        <v>1505.6726142731272</v>
      </c>
      <c r="H344" s="42">
        <f t="shared" si="109"/>
        <v>993.63363975455286</v>
      </c>
      <c r="I344" s="42">
        <f t="shared" si="110"/>
        <v>2499.3062540276801</v>
      </c>
      <c r="J344" s="42">
        <f t="shared" si="111"/>
        <v>1525.7380201926396</v>
      </c>
      <c r="K344" s="42">
        <f t="shared" si="112"/>
        <v>1140.510298701807</v>
      </c>
      <c r="L344" s="42">
        <f t="shared" si="113"/>
        <v>2666.2483188944466</v>
      </c>
      <c r="M344" s="39">
        <f t="shared" si="114"/>
        <v>3.5515593500918636</v>
      </c>
      <c r="N344" s="39">
        <f t="shared" si="115"/>
        <v>1.8909210458982915</v>
      </c>
      <c r="O344" s="39">
        <f t="shared" si="116"/>
        <v>5.4424803959901551</v>
      </c>
    </row>
    <row r="345" spans="2:15">
      <c r="B345" s="37">
        <v>331</v>
      </c>
      <c r="C345" s="39">
        <f t="shared" si="104"/>
        <v>13023.923784872675</v>
      </c>
      <c r="D345" s="41">
        <f t="shared" si="105"/>
        <v>1.5674822468208958E-3</v>
      </c>
      <c r="E345" s="49">
        <f t="shared" si="106"/>
        <v>1.1184620097507899E-2</v>
      </c>
      <c r="F345" s="45">
        <f t="shared" si="107"/>
        <v>1.2752102344328794E-2</v>
      </c>
      <c r="G345" s="42">
        <f t="shared" si="108"/>
        <v>1511.9376248881949</v>
      </c>
      <c r="H345" s="42">
        <f t="shared" si="109"/>
        <v>984.30538632310572</v>
      </c>
      <c r="I345" s="42">
        <f t="shared" si="110"/>
        <v>2496.2430112113007</v>
      </c>
      <c r="J345" s="42">
        <f t="shared" si="111"/>
        <v>1532.3523942049426</v>
      </c>
      <c r="K345" s="42">
        <f t="shared" si="112"/>
        <v>1129.9730260358072</v>
      </c>
      <c r="L345" s="42">
        <f t="shared" si="113"/>
        <v>2662.3254202407497</v>
      </c>
      <c r="M345" s="39">
        <f t="shared" si="114"/>
        <v>3.5620855011588763</v>
      </c>
      <c r="N345" s="39">
        <f t="shared" si="115"/>
        <v>1.8703491989454153</v>
      </c>
      <c r="O345" s="39">
        <f t="shared" si="116"/>
        <v>5.4324347001042916</v>
      </c>
    </row>
    <row r="346" spans="2:15">
      <c r="B346" s="37">
        <v>332</v>
      </c>
      <c r="C346" s="39">
        <f t="shared" si="104"/>
        <v>13192.029027444885</v>
      </c>
      <c r="D346" s="41">
        <f t="shared" si="105"/>
        <v>1.57452451488421E-3</v>
      </c>
      <c r="E346" s="49">
        <f t="shared" si="106"/>
        <v>1.0948518733388731E-2</v>
      </c>
      <c r="F346" s="45">
        <f t="shared" si="107"/>
        <v>1.2523043248272941E-2</v>
      </c>
      <c r="G346" s="42">
        <f t="shared" si="108"/>
        <v>1518.246653612021</v>
      </c>
      <c r="H346" s="42">
        <f t="shared" si="109"/>
        <v>974.85205382030654</v>
      </c>
      <c r="I346" s="42">
        <f t="shared" si="110"/>
        <v>2493.0987074323275</v>
      </c>
      <c r="J346" s="42">
        <f t="shared" si="111"/>
        <v>1539.0178267167948</v>
      </c>
      <c r="K346" s="42">
        <f t="shared" si="112"/>
        <v>1119.2852307586991</v>
      </c>
      <c r="L346" s="42">
        <f t="shared" si="113"/>
        <v>2658.3030574754939</v>
      </c>
      <c r="M346" s="39">
        <f t="shared" si="114"/>
        <v>3.5726723442461679</v>
      </c>
      <c r="N346" s="39">
        <f t="shared" si="115"/>
        <v>1.8495966023186932</v>
      </c>
      <c r="O346" s="39">
        <f t="shared" si="116"/>
        <v>5.422268946564861</v>
      </c>
    </row>
    <row r="347" spans="2:15">
      <c r="B347" s="37">
        <v>333</v>
      </c>
      <c r="C347" s="39">
        <f t="shared" si="104"/>
        <v>13361.853638991963</v>
      </c>
      <c r="D347" s="41">
        <f t="shared" si="105"/>
        <v>1.5817308046938787E-3</v>
      </c>
      <c r="E347" s="49">
        <f t="shared" si="106"/>
        <v>1.0715017076643787E-2</v>
      </c>
      <c r="F347" s="45">
        <f t="shared" si="107"/>
        <v>1.2296747881337666E-2</v>
      </c>
      <c r="G347" s="42">
        <f t="shared" si="108"/>
        <v>1524.6014173028582</v>
      </c>
      <c r="H347" s="42">
        <f t="shared" si="109"/>
        <v>965.268886424313</v>
      </c>
      <c r="I347" s="42">
        <f t="shared" si="110"/>
        <v>2489.8703037271712</v>
      </c>
      <c r="J347" s="42">
        <f t="shared" si="111"/>
        <v>1545.7362728114661</v>
      </c>
      <c r="K347" s="42">
        <f t="shared" si="112"/>
        <v>1108.4413763417253</v>
      </c>
      <c r="L347" s="42">
        <f t="shared" si="113"/>
        <v>2654.1776491531914</v>
      </c>
      <c r="M347" s="39">
        <f t="shared" si="114"/>
        <v>3.5833227811160082</v>
      </c>
      <c r="N347" s="39">
        <f t="shared" si="115"/>
        <v>1.8286550201077372</v>
      </c>
      <c r="O347" s="39">
        <f t="shared" si="116"/>
        <v>5.4119778012237454</v>
      </c>
    </row>
    <row r="348" spans="2:15">
      <c r="B348" s="37">
        <v>334</v>
      </c>
      <c r="C348" s="39">
        <f t="shared" si="104"/>
        <v>13533.413943617321</v>
      </c>
      <c r="D348" s="41">
        <f t="shared" si="105"/>
        <v>1.5891089996775422E-3</v>
      </c>
      <c r="E348" s="49">
        <f t="shared" si="106"/>
        <v>1.0484032697141462E-2</v>
      </c>
      <c r="F348" s="45">
        <f t="shared" si="107"/>
        <v>1.2073141696819004E-2</v>
      </c>
      <c r="G348" s="42">
        <f t="shared" si="108"/>
        <v>1531.003756746868</v>
      </c>
      <c r="H348" s="42">
        <f t="shared" si="109"/>
        <v>955.55082448177336</v>
      </c>
      <c r="I348" s="42">
        <f t="shared" si="110"/>
        <v>2486.5545812286414</v>
      </c>
      <c r="J348" s="42">
        <f t="shared" si="111"/>
        <v>1552.5098266410319</v>
      </c>
      <c r="K348" s="42">
        <f t="shared" si="112"/>
        <v>1097.4355787706072</v>
      </c>
      <c r="L348" s="42">
        <f t="shared" si="113"/>
        <v>2649.9454054116391</v>
      </c>
      <c r="M348" s="39">
        <f t="shared" si="114"/>
        <v>3.5940399235512039</v>
      </c>
      <c r="N348" s="39">
        <f t="shared" si="115"/>
        <v>1.8075156984799596</v>
      </c>
      <c r="O348" s="39">
        <f t="shared" si="116"/>
        <v>5.4015556220311636</v>
      </c>
    </row>
    <row r="349" spans="2:15">
      <c r="B349" s="37">
        <v>335</v>
      </c>
      <c r="C349" s="39">
        <f t="shared" si="104"/>
        <v>13706.726581075165</v>
      </c>
      <c r="D349" s="41">
        <f t="shared" si="105"/>
        <v>1.596667592863345E-3</v>
      </c>
      <c r="E349" s="49">
        <f t="shared" si="106"/>
        <v>1.0255482838201196E-2</v>
      </c>
      <c r="F349" s="45">
        <f t="shared" si="107"/>
        <v>1.185215043106454E-2</v>
      </c>
      <c r="G349" s="42">
        <f t="shared" si="108"/>
        <v>1537.4556478597326</v>
      </c>
      <c r="H349" s="42">
        <f t="shared" si="109"/>
        <v>945.69248261508824</v>
      </c>
      <c r="I349" s="42">
        <f t="shared" si="110"/>
        <v>2483.1481304748208</v>
      </c>
      <c r="J349" s="42">
        <f t="shared" si="111"/>
        <v>1559.340733995967</v>
      </c>
      <c r="K349" s="42">
        <f t="shared" si="112"/>
        <v>1086.2615818352181</v>
      </c>
      <c r="L349" s="42">
        <f t="shared" si="113"/>
        <v>2645.602315831185</v>
      </c>
      <c r="M349" s="39">
        <f t="shared" si="114"/>
        <v>3.6048271123293008</v>
      </c>
      <c r="N349" s="39">
        <f t="shared" si="115"/>
        <v>1.7861693292701775</v>
      </c>
      <c r="O349" s="39">
        <f t="shared" si="116"/>
        <v>5.3909964415994782</v>
      </c>
    </row>
    <row r="350" spans="2:15">
      <c r="B350" s="37">
        <v>336</v>
      </c>
      <c r="C350" s="39">
        <f t="shared" si="104"/>
        <v>13881.808520555604</v>
      </c>
      <c r="D350" s="41">
        <f t="shared" si="105"/>
        <v>1.6044157416314879E-3</v>
      </c>
      <c r="E350" s="49">
        <f t="shared" si="106"/>
        <v>1.0029284312990635E-2</v>
      </c>
      <c r="F350" s="45">
        <f t="shared" si="107"/>
        <v>1.1633700054622123E-2</v>
      </c>
      <c r="G350" s="42">
        <f t="shared" si="108"/>
        <v>1543.9592136910112</v>
      </c>
      <c r="H350" s="42">
        <f t="shared" si="109"/>
        <v>935.68812659111359</v>
      </c>
      <c r="I350" s="42">
        <f t="shared" si="110"/>
        <v>2479.6473402821248</v>
      </c>
      <c r="J350" s="42">
        <f t="shared" si="111"/>
        <v>1566.2314058037025</v>
      </c>
      <c r="K350" s="42">
        <f t="shared" si="112"/>
        <v>1074.9127310222623</v>
      </c>
      <c r="L350" s="42">
        <f t="shared" si="113"/>
        <v>2641.1441368259648</v>
      </c>
      <c r="M350" s="39">
        <f t="shared" si="114"/>
        <v>3.6156879375379667</v>
      </c>
      <c r="N350" s="39">
        <f t="shared" si="115"/>
        <v>1.7646060116288513</v>
      </c>
      <c r="O350" s="39">
        <f t="shared" si="116"/>
        <v>5.380293949166818</v>
      </c>
    </row>
    <row r="351" spans="2:15">
      <c r="B351" s="37">
        <v>337</v>
      </c>
      <c r="C351" s="39">
        <f t="shared" si="104"/>
        <v>14058.67707529608</v>
      </c>
      <c r="D351" s="41">
        <f t="shared" si="105"/>
        <v>1.6123633263303741E-3</v>
      </c>
      <c r="E351" s="49">
        <f t="shared" si="106"/>
        <v>9.8053533995157739E-3</v>
      </c>
      <c r="F351" s="45">
        <f t="shared" si="107"/>
        <v>1.1417716725846148E-2</v>
      </c>
      <c r="G351" s="42">
        <f t="shared" si="108"/>
        <v>1550.5167372287135</v>
      </c>
      <c r="H351" s="42">
        <f t="shared" si="109"/>
        <v>925.53164894569795</v>
      </c>
      <c r="I351" s="42">
        <f t="shared" si="110"/>
        <v>2476.0483861744115</v>
      </c>
      <c r="J351" s="42">
        <f t="shared" si="111"/>
        <v>1573.1844325616241</v>
      </c>
      <c r="K351" s="42">
        <f t="shared" si="112"/>
        <v>1063.3819459986428</v>
      </c>
      <c r="L351" s="42">
        <f t="shared" si="113"/>
        <v>2636.5663785602669</v>
      </c>
      <c r="M351" s="39">
        <f t="shared" si="114"/>
        <v>3.6266262602245174</v>
      </c>
      <c r="N351" s="39">
        <f t="shared" si="115"/>
        <v>1.7428152117313083</v>
      </c>
      <c r="O351" s="39">
        <f t="shared" si="116"/>
        <v>5.3694414719558257</v>
      </c>
    </row>
    <row r="352" spans="2:15">
      <c r="B352" s="37">
        <v>338</v>
      </c>
      <c r="C352" s="39">
        <f t="shared" si="104"/>
        <v>14237.349918090649</v>
      </c>
      <c r="D352" s="41">
        <f t="shared" si="105"/>
        <v>1.6205210127565582E-3</v>
      </c>
      <c r="E352" s="49">
        <f t="shared" si="106"/>
        <v>9.583605734203561E-3</v>
      </c>
      <c r="F352" s="45">
        <f t="shared" si="107"/>
        <v>1.1204126746960119E-2</v>
      </c>
      <c r="G352" s="42">
        <f t="shared" si="108"/>
        <v>1557.13067498844</v>
      </c>
      <c r="H352" s="42">
        <f t="shared" si="109"/>
        <v>915.21654336881033</v>
      </c>
      <c r="I352" s="42">
        <f t="shared" si="110"/>
        <v>2472.3472183572503</v>
      </c>
      <c r="J352" s="42">
        <f t="shared" si="111"/>
        <v>1580.2025996966602</v>
      </c>
      <c r="K352" s="42">
        <f t="shared" si="112"/>
        <v>1051.6616916836886</v>
      </c>
      <c r="L352" s="42">
        <f t="shared" si="113"/>
        <v>2631.8642913803487</v>
      </c>
      <c r="M352" s="39">
        <f t="shared" si="114"/>
        <v>3.6376462353504841</v>
      </c>
      <c r="N352" s="39">
        <f t="shared" si="115"/>
        <v>1.7207857205668571</v>
      </c>
      <c r="O352" s="39">
        <f t="shared" si="116"/>
        <v>5.3584319559173412</v>
      </c>
    </row>
    <row r="353" spans="2:15">
      <c r="B353" s="37">
        <v>339</v>
      </c>
      <c r="C353" s="39">
        <f t="shared" si="104"/>
        <v>14417.845097778976</v>
      </c>
      <c r="D353" s="41">
        <f t="shared" si="105"/>
        <v>1.6289003184354132E-3</v>
      </c>
      <c r="E353" s="49">
        <f t="shared" si="106"/>
        <v>9.3639562040836663E-3</v>
      </c>
      <c r="F353" s="45">
        <f t="shared" si="107"/>
        <v>1.0992856522519079E-2</v>
      </c>
      <c r="G353" s="42">
        <f t="shared" si="108"/>
        <v>1563.8036713545832</v>
      </c>
      <c r="H353" s="42">
        <f t="shared" si="109"/>
        <v>904.73587786825169</v>
      </c>
      <c r="I353" s="42">
        <f t="shared" si="110"/>
        <v>2468.5395492228349</v>
      </c>
      <c r="J353" s="42">
        <f t="shared" si="111"/>
        <v>1587.2889038255009</v>
      </c>
      <c r="K353" s="42">
        <f t="shared" si="112"/>
        <v>1039.7439479211282</v>
      </c>
      <c r="L353" s="42">
        <f t="shared" si="113"/>
        <v>2627.0328517466291</v>
      </c>
      <c r="M353" s="39">
        <f t="shared" si="114"/>
        <v>3.6487523359937035</v>
      </c>
      <c r="N353" s="39">
        <f t="shared" si="115"/>
        <v>1.6985056098481475</v>
      </c>
      <c r="O353" s="39">
        <f t="shared" si="116"/>
        <v>5.347257945841851</v>
      </c>
    </row>
    <row r="354" spans="2:15">
      <c r="B354" s="37">
        <v>340</v>
      </c>
      <c r="C354" s="39">
        <f t="shared" si="104"/>
        <v>14600.181056805231</v>
      </c>
      <c r="D354" s="41">
        <f t="shared" si="105"/>
        <v>1.6375136825688174E-3</v>
      </c>
      <c r="E354" s="49">
        <f t="shared" si="106"/>
        <v>9.146318837588081E-3</v>
      </c>
      <c r="F354" s="45">
        <f t="shared" si="107"/>
        <v>1.0783832520156899E-2</v>
      </c>
      <c r="G354" s="42">
        <f t="shared" si="108"/>
        <v>1570.5385736222811</v>
      </c>
      <c r="H354" s="42">
        <f t="shared" si="109"/>
        <v>894.08226674441948</v>
      </c>
      <c r="I354" s="42">
        <f t="shared" si="110"/>
        <v>2464.6208403667006</v>
      </c>
      <c r="J354" s="42">
        <f t="shared" si="111"/>
        <v>1594.4465698707977</v>
      </c>
      <c r="K354" s="42">
        <f t="shared" si="112"/>
        <v>1027.6201777764823</v>
      </c>
      <c r="L354" s="42">
        <f t="shared" si="113"/>
        <v>2622.06674764728</v>
      </c>
      <c r="M354" s="39">
        <f t="shared" si="114"/>
        <v>3.6599493787089039</v>
      </c>
      <c r="N354" s="39">
        <f t="shared" si="115"/>
        <v>1.6759621861042233</v>
      </c>
      <c r="O354" s="39">
        <f t="shared" si="116"/>
        <v>5.3359115648131272</v>
      </c>
    </row>
    <row r="355" spans="2:15">
      <c r="B355" s="37">
        <v>341</v>
      </c>
      <c r="C355" s="39">
        <f t="shared" si="104"/>
        <v>14784.376649952033</v>
      </c>
      <c r="D355" s="41">
        <f t="shared" si="105"/>
        <v>1.6463745394290981E-3</v>
      </c>
      <c r="E355" s="49">
        <f t="shared" si="106"/>
        <v>8.9306066939948362E-3</v>
      </c>
      <c r="F355" s="45">
        <f t="shared" si="107"/>
        <v>1.0576981233423934E-2</v>
      </c>
      <c r="G355" s="42">
        <f t="shared" si="108"/>
        <v>1577.3384476667354</v>
      </c>
      <c r="H355" s="42">
        <f t="shared" si="109"/>
        <v>883.24784142455906</v>
      </c>
      <c r="I355" s="42">
        <f t="shared" si="110"/>
        <v>2460.5862890912945</v>
      </c>
      <c r="J355" s="42">
        <f t="shared" si="111"/>
        <v>1601.6790689645511</v>
      </c>
      <c r="K355" s="42">
        <f t="shared" si="112"/>
        <v>1015.2812945011831</v>
      </c>
      <c r="L355" s="42">
        <f t="shared" si="113"/>
        <v>2616.9603634657342</v>
      </c>
      <c r="M355" s="39">
        <f t="shared" si="114"/>
        <v>3.6712425499208035</v>
      </c>
      <c r="N355" s="39">
        <f t="shared" si="115"/>
        <v>1.653141943046041</v>
      </c>
      <c r="O355" s="39">
        <f t="shared" si="116"/>
        <v>5.3243844929668445</v>
      </c>
    </row>
    <row r="356" spans="2:15">
      <c r="B356" s="37">
        <v>342</v>
      </c>
      <c r="C356" s="39">
        <f t="shared" si="104"/>
        <v>14970.451164373375</v>
      </c>
      <c r="D356" s="41">
        <f t="shared" si="105"/>
        <v>1.6554973948785514E-3</v>
      </c>
      <c r="E356" s="49">
        <f t="shared" si="106"/>
        <v>8.7167317515465213E-3</v>
      </c>
      <c r="F356" s="45">
        <f t="shared" si="107"/>
        <v>1.0372229146425072E-2</v>
      </c>
      <c r="G356" s="42">
        <f t="shared" si="108"/>
        <v>1584.2065941394255</v>
      </c>
      <c r="H356" s="42">
        <f t="shared" si="109"/>
        <v>872.22422022437581</v>
      </c>
      <c r="I356" s="42">
        <f t="shared" si="110"/>
        <v>2456.4308143638013</v>
      </c>
      <c r="J356" s="42">
        <f t="shared" si="111"/>
        <v>1608.9901370422019</v>
      </c>
      <c r="K356" s="42">
        <f t="shared" si="112"/>
        <v>1002.7176272238496</v>
      </c>
      <c r="L356" s="42">
        <f t="shared" si="113"/>
        <v>2611.7077642660515</v>
      </c>
      <c r="M356" s="39">
        <f t="shared" si="114"/>
        <v>3.6826374331785079</v>
      </c>
      <c r="N356" s="39">
        <f t="shared" si="115"/>
        <v>1.6300305123236871</v>
      </c>
      <c r="O356" s="39">
        <f t="shared" si="116"/>
        <v>5.312667945502195</v>
      </c>
    </row>
    <row r="357" spans="2:15">
      <c r="B357" s="37">
        <v>343</v>
      </c>
      <c r="C357" s="39">
        <f t="shared" si="104"/>
        <v>15158.424341064714</v>
      </c>
      <c r="D357" s="41">
        <f t="shared" si="105"/>
        <v>1.6648979055794858E-3</v>
      </c>
      <c r="E357" s="49">
        <f t="shared" si="106"/>
        <v>8.5046047942939039E-3</v>
      </c>
      <c r="F357" s="45">
        <f t="shared" si="107"/>
        <v>1.0169502699873389E-2</v>
      </c>
      <c r="G357" s="42">
        <f t="shared" si="108"/>
        <v>1591.1465650627922</v>
      </c>
      <c r="H357" s="42">
        <f t="shared" si="109"/>
        <v>861.0024771237579</v>
      </c>
      <c r="I357" s="42">
        <f t="shared" si="110"/>
        <v>2452.1490421865501</v>
      </c>
      <c r="J357" s="42">
        <f t="shared" si="111"/>
        <v>1616.3837940000953</v>
      </c>
      <c r="K357" s="42">
        <f t="shared" si="112"/>
        <v>989.91888544871881</v>
      </c>
      <c r="L357" s="42">
        <f t="shared" si="113"/>
        <v>2606.3026794488142</v>
      </c>
      <c r="M357" s="39">
        <f t="shared" si="114"/>
        <v>3.6941400370534332</v>
      </c>
      <c r="N357" s="39">
        <f t="shared" si="115"/>
        <v>1.6066126128240796</v>
      </c>
      <c r="O357" s="39">
        <f t="shared" si="116"/>
        <v>5.3007526498775128</v>
      </c>
    </row>
    <row r="358" spans="2:15">
      <c r="B358" s="37">
        <v>344</v>
      </c>
      <c r="C358" s="39">
        <f t="shared" si="104"/>
        <v>15348.316397939207</v>
      </c>
      <c r="D358" s="41">
        <f t="shared" si="105"/>
        <v>1.6745929603254241E-3</v>
      </c>
      <c r="E358" s="49">
        <f t="shared" si="106"/>
        <v>8.2941352977106714E-3</v>
      </c>
      <c r="F358" s="45">
        <f t="shared" si="107"/>
        <v>9.9687282580360956E-3</v>
      </c>
      <c r="G358" s="42">
        <f t="shared" si="108"/>
        <v>1598.16218065969</v>
      </c>
      <c r="H358" s="42">
        <f t="shared" si="109"/>
        <v>849.57310966641262</v>
      </c>
      <c r="I358" s="42">
        <f t="shared" si="110"/>
        <v>2447.7352903261026</v>
      </c>
      <c r="J358" s="42">
        <f t="shared" si="111"/>
        <v>1623.8643632525468</v>
      </c>
      <c r="K358" s="42">
        <f t="shared" si="112"/>
        <v>976.87412246298891</v>
      </c>
      <c r="L358" s="42">
        <f t="shared" si="113"/>
        <v>2600.7384857155357</v>
      </c>
      <c r="M358" s="39">
        <f t="shared" si="114"/>
        <v>3.7057568234042773</v>
      </c>
      <c r="N358" s="39">
        <f t="shared" si="115"/>
        <v>1.5828719986933288</v>
      </c>
      <c r="O358" s="39">
        <f t="shared" si="116"/>
        <v>5.2886288220976061</v>
      </c>
    </row>
    <row r="359" spans="2:15">
      <c r="B359" s="37">
        <v>345</v>
      </c>
      <c r="C359" s="39">
        <f t="shared" si="104"/>
        <v>15540.148054706076</v>
      </c>
      <c r="D359" s="41">
        <f t="shared" si="105"/>
        <v>1.6846007627749808E-3</v>
      </c>
      <c r="E359" s="49">
        <f t="shared" si="106"/>
        <v>8.0852313131331531E-3</v>
      </c>
      <c r="F359" s="45">
        <f t="shared" si="107"/>
        <v>9.7698320759081348E-3</v>
      </c>
      <c r="G359" s="42">
        <f t="shared" si="108"/>
        <v>1605.2575462169116</v>
      </c>
      <c r="H359" s="42">
        <f t="shared" si="109"/>
        <v>837.92600611592161</v>
      </c>
      <c r="I359" s="42">
        <f t="shared" si="110"/>
        <v>2443.1835523328332</v>
      </c>
      <c r="J359" s="42">
        <f t="shared" si="111"/>
        <v>1631.4364914834873</v>
      </c>
      <c r="K359" s="42">
        <f t="shared" si="112"/>
        <v>963.57169777857143</v>
      </c>
      <c r="L359" s="42">
        <f t="shared" si="113"/>
        <v>2595.0081892620587</v>
      </c>
      <c r="M359" s="39">
        <f t="shared" si="114"/>
        <v>3.7174947356711945</v>
      </c>
      <c r="N359" s="39">
        <f t="shared" si="115"/>
        <v>1.5587914063025234</v>
      </c>
      <c r="O359" s="39">
        <f t="shared" si="116"/>
        <v>5.2762861419737179</v>
      </c>
    </row>
    <row r="360" spans="2:15">
      <c r="B360" s="37">
        <v>346</v>
      </c>
      <c r="C360" s="39">
        <f t="shared" si="104"/>
        <v>15733.940559788041</v>
      </c>
      <c r="D360" s="41">
        <f t="shared" si="105"/>
        <v>1.6949409146987341E-3</v>
      </c>
      <c r="E360" s="49">
        <f t="shared" si="106"/>
        <v>7.8777993510678532E-3</v>
      </c>
      <c r="F360" s="45">
        <f t="shared" si="107"/>
        <v>9.5727402657665873E-3</v>
      </c>
      <c r="G360" s="42">
        <f t="shared" si="108"/>
        <v>1612.4370687386579</v>
      </c>
      <c r="H360" s="42">
        <f t="shared" si="109"/>
        <v>826.05041202577445</v>
      </c>
      <c r="I360" s="42">
        <f t="shared" si="110"/>
        <v>2438.4874807644323</v>
      </c>
      <c r="J360" s="42">
        <f t="shared" si="111"/>
        <v>1639.1051683428802</v>
      </c>
      <c r="K360" s="42">
        <f t="shared" si="112"/>
        <v>949.99923875741183</v>
      </c>
      <c r="L360" s="42">
        <f t="shared" si="113"/>
        <v>2589.1044071002921</v>
      </c>
      <c r="M360" s="39">
        <f t="shared" si="114"/>
        <v>3.7293612267892864</v>
      </c>
      <c r="N360" s="39">
        <f t="shared" si="115"/>
        <v>1.5343525004132972</v>
      </c>
      <c r="O360" s="39">
        <f t="shared" si="116"/>
        <v>5.2637137272025836</v>
      </c>
    </row>
    <row r="361" spans="2:15">
      <c r="B361" s="37">
        <v>347</v>
      </c>
      <c r="C361" s="39">
        <f t="shared" si="104"/>
        <v>15929.715719562322</v>
      </c>
      <c r="D361" s="41">
        <f t="shared" si="105"/>
        <v>1.7056344986576583E-3</v>
      </c>
      <c r="E361" s="49">
        <f t="shared" si="106"/>
        <v>7.6717442633926925E-3</v>
      </c>
      <c r="F361" s="45">
        <f t="shared" si="107"/>
        <v>9.3773787620503504E-3</v>
      </c>
      <c r="G361" s="42">
        <f t="shared" si="108"/>
        <v>1619.7054730996756</v>
      </c>
      <c r="H361" s="42">
        <f t="shared" si="109"/>
        <v>813.93489640492317</v>
      </c>
      <c r="I361" s="42">
        <f t="shared" si="110"/>
        <v>2433.6403695045988</v>
      </c>
      <c r="J361" s="42">
        <f t="shared" si="111"/>
        <v>1646.8757457847612</v>
      </c>
      <c r="K361" s="42">
        <f t="shared" si="112"/>
        <v>936.14360159397597</v>
      </c>
      <c r="L361" s="42">
        <f t="shared" si="113"/>
        <v>2583.0193473787372</v>
      </c>
      <c r="M361" s="39">
        <f t="shared" si="114"/>
        <v>3.741364286235116</v>
      </c>
      <c r="N361" s="39">
        <f t="shared" si="115"/>
        <v>1.5095358198344964</v>
      </c>
      <c r="O361" s="39">
        <f t="shared" si="116"/>
        <v>5.2509001060696123</v>
      </c>
    </row>
    <row r="362" spans="2:15">
      <c r="B362" s="37">
        <v>348</v>
      </c>
      <c r="C362" s="39">
        <f t="shared" si="104"/>
        <v>16127.49593027527</v>
      </c>
      <c r="D362" s="41">
        <f t="shared" si="105"/>
        <v>1.7167041588220197E-3</v>
      </c>
      <c r="E362" s="49">
        <f t="shared" si="106"/>
        <v>7.4669691244262284E-3</v>
      </c>
      <c r="F362" s="45">
        <f t="shared" si="107"/>
        <v>9.1836732832482476E-3</v>
      </c>
      <c r="G362" s="42">
        <f t="shared" si="108"/>
        <v>1627.0678173532783</v>
      </c>
      <c r="H362" s="42">
        <f t="shared" si="109"/>
        <v>801.56731768679538</v>
      </c>
      <c r="I362" s="42">
        <f t="shared" si="110"/>
        <v>2428.6351350400737</v>
      </c>
      <c r="J362" s="42">
        <f t="shared" si="111"/>
        <v>1654.7539566881671</v>
      </c>
      <c r="K362" s="42">
        <f t="shared" si="112"/>
        <v>921.99083185247059</v>
      </c>
      <c r="L362" s="42">
        <f t="shared" si="113"/>
        <v>2576.7447885406377</v>
      </c>
      <c r="M362" s="39">
        <f t="shared" si="114"/>
        <v>3.7535124656299779</v>
      </c>
      <c r="N362" s="39">
        <f t="shared" si="115"/>
        <v>1.4843207228989561</v>
      </c>
      <c r="O362" s="39">
        <f t="shared" si="116"/>
        <v>5.237833188528934</v>
      </c>
    </row>
    <row r="363" spans="2:15">
      <c r="B363" s="37">
        <v>349</v>
      </c>
      <c r="C363" s="39">
        <f t="shared" si="104"/>
        <v>16327.304213060932</v>
      </c>
      <c r="D363" s="41">
        <f t="shared" si="105"/>
        <v>1.7281741784002185E-3</v>
      </c>
      <c r="E363" s="49">
        <f t="shared" si="106"/>
        <v>7.2633751107690232E-3</v>
      </c>
      <c r="F363" s="45">
        <f t="shared" si="107"/>
        <v>8.9915492891692421E-3</v>
      </c>
      <c r="G363" s="42">
        <f t="shared" si="108"/>
        <v>1634.5295067942579</v>
      </c>
      <c r="H363" s="42">
        <f t="shared" si="109"/>
        <v>788.93478973044057</v>
      </c>
      <c r="I363" s="42">
        <f t="shared" si="110"/>
        <v>2423.4642965246985</v>
      </c>
      <c r="J363" s="42">
        <f t="shared" si="111"/>
        <v>1662.745932338137</v>
      </c>
      <c r="K363" s="42">
        <f t="shared" si="112"/>
        <v>907.52612477756907</v>
      </c>
      <c r="L363" s="42">
        <f t="shared" si="113"/>
        <v>2570.272057115706</v>
      </c>
      <c r="M363" s="39">
        <f t="shared" si="114"/>
        <v>3.7658149022323539</v>
      </c>
      <c r="N363" s="39">
        <f t="shared" si="115"/>
        <v>1.458685333116581</v>
      </c>
      <c r="O363" s="39">
        <f t="shared" si="116"/>
        <v>5.2245002353489349</v>
      </c>
    </row>
    <row r="364" spans="2:15">
      <c r="B364" s="37">
        <v>350</v>
      </c>
      <c r="C364" s="39">
        <f t="shared" si="104"/>
        <v>16529.164252604478</v>
      </c>
      <c r="D364" s="41">
        <f t="shared" si="105"/>
        <v>1.7400705518876962E-3</v>
      </c>
      <c r="E364" s="49">
        <f t="shared" si="106"/>
        <v>7.0608613796886545E-3</v>
      </c>
      <c r="F364" s="45">
        <f t="shared" si="107"/>
        <v>8.8009319315763505E-3</v>
      </c>
      <c r="G364" s="42">
        <f t="shared" si="108"/>
        <v>1642.0963063113159</v>
      </c>
      <c r="H364" s="42">
        <f t="shared" si="109"/>
        <v>776.02364810408426</v>
      </c>
      <c r="I364" s="42">
        <f t="shared" si="110"/>
        <v>2418.1199544154001</v>
      </c>
      <c r="J364" s="42">
        <f t="shared" si="111"/>
        <v>1670.8891908518722</v>
      </c>
      <c r="K364" s="42">
        <f t="shared" si="112"/>
        <v>892.7413163358674</v>
      </c>
      <c r="L364" s="42">
        <f t="shared" si="113"/>
        <v>2563.6305071877396</v>
      </c>
      <c r="M364" s="39">
        <f t="shared" si="114"/>
        <v>3.7782813395442476</v>
      </c>
      <c r="N364" s="39">
        <f t="shared" si="115"/>
        <v>1.432606485386505</v>
      </c>
      <c r="O364" s="39">
        <f t="shared" si="116"/>
        <v>5.2108878249307526</v>
      </c>
    </row>
    <row r="365" spans="2:15">
      <c r="B365" s="37">
        <v>351</v>
      </c>
      <c r="C365" s="39">
        <f t="shared" si="104"/>
        <v>16733.100440133519</v>
      </c>
      <c r="D365" s="41">
        <f t="shared" si="105"/>
        <v>1.7525248445956865E-3</v>
      </c>
      <c r="E365" s="49">
        <f t="shared" si="106"/>
        <v>6.8598805704017315E-3</v>
      </c>
      <c r="F365" s="45">
        <f t="shared" si="107"/>
        <v>8.6124054149974184E-3</v>
      </c>
      <c r="G365" s="42">
        <f t="shared" si="108"/>
        <v>1649.8172949759548</v>
      </c>
      <c r="H365" s="42">
        <f t="shared" si="109"/>
        <v>762.7848762376741</v>
      </c>
      <c r="I365" s="42">
        <f t="shared" si="110"/>
        <v>2412.6021712136289</v>
      </c>
      <c r="J365" s="42">
        <f t="shared" si="111"/>
        <v>1679.1438529636198</v>
      </c>
      <c r="K365" s="42">
        <f t="shared" si="112"/>
        <v>877.57485030537282</v>
      </c>
      <c r="L365" s="42">
        <f t="shared" si="113"/>
        <v>2556.7187032689926</v>
      </c>
      <c r="M365" s="39">
        <f t="shared" si="114"/>
        <v>3.7909868104570981</v>
      </c>
      <c r="N365" s="39">
        <f t="shared" si="115"/>
        <v>1.4060276002513312</v>
      </c>
      <c r="O365" s="39">
        <f t="shared" si="116"/>
        <v>5.1970144107084293</v>
      </c>
    </row>
    <row r="366" spans="2:15">
      <c r="B366" s="37">
        <v>352</v>
      </c>
      <c r="C366" s="39">
        <f t="shared" si="104"/>
        <v>16939.137921613623</v>
      </c>
      <c r="D366" s="41">
        <f t="shared" si="105"/>
        <v>1.7654445073807088E-3</v>
      </c>
      <c r="E366" s="49">
        <f t="shared" si="106"/>
        <v>6.6588164250811297E-3</v>
      </c>
      <c r="F366" s="45">
        <f t="shared" si="107"/>
        <v>8.424260932461838E-3</v>
      </c>
      <c r="G366" s="42">
        <f t="shared" si="108"/>
        <v>1657.6361570968636</v>
      </c>
      <c r="H366" s="42">
        <f t="shared" si="109"/>
        <v>749.22072401518403</v>
      </c>
      <c r="I366" s="42">
        <f t="shared" si="110"/>
        <v>2406.8568811120476</v>
      </c>
      <c r="J366" s="42">
        <f t="shared" si="111"/>
        <v>1687.5422608750812</v>
      </c>
      <c r="K366" s="42">
        <f t="shared" si="112"/>
        <v>862.0193294578587</v>
      </c>
      <c r="L366" s="42">
        <f t="shared" si="113"/>
        <v>2549.5615903329399</v>
      </c>
      <c r="M366" s="39">
        <f t="shared" si="114"/>
        <v>3.8038522077188905</v>
      </c>
      <c r="N366" s="39">
        <f t="shared" si="115"/>
        <v>1.3788936725995184</v>
      </c>
      <c r="O366" s="39">
        <f t="shared" si="116"/>
        <v>5.182745880318409</v>
      </c>
    </row>
    <row r="367" spans="2:15">
      <c r="B367" s="37">
        <v>353</v>
      </c>
      <c r="C367" s="39">
        <f t="shared" ref="C367:C388" si="117">psat_t(B367)*100</f>
        <v>17147.302652291048</v>
      </c>
      <c r="D367" s="41">
        <f t="shared" ref="D367:D388" si="118">vL_T(B367)</f>
        <v>1.778930588473671E-3</v>
      </c>
      <c r="E367" s="49">
        <f t="shared" ref="E367:E388" si="119">+F367-D367</f>
        <v>6.4583169624269909E-3</v>
      </c>
      <c r="F367" s="45">
        <f t="shared" ref="F367:F388" si="120">vV_T(B367)</f>
        <v>8.2372475509006615E-3</v>
      </c>
      <c r="G367" s="42">
        <f t="shared" ref="G367:G388" si="121">uL_T(B367)</f>
        <v>1665.5911800735196</v>
      </c>
      <c r="H367" s="42">
        <f t="shared" ref="H367:H388" si="122">+I367-G367</f>
        <v>735.30210761296371</v>
      </c>
      <c r="I367" s="42">
        <f t="shared" ref="I367:I388" si="123">uV_T(B367)</f>
        <v>2400.8932876864833</v>
      </c>
      <c r="J367" s="42">
        <f t="shared" ref="J367:J388" si="124">hL_T(B367)</f>
        <v>1696.0947388702143</v>
      </c>
      <c r="K367" s="42">
        <f t="shared" ref="K367:K388" si="125">L367-J367</f>
        <v>846.04887892604711</v>
      </c>
      <c r="L367" s="42">
        <f t="shared" ref="L367:L388" si="126">hV_T(B367)</f>
        <v>2542.1436177962614</v>
      </c>
      <c r="M367" s="39">
        <f t="shared" ref="M367:M388" si="127">sL_T(B367)</f>
        <v>3.8169343768833865</v>
      </c>
      <c r="N367" s="39">
        <f t="shared" ref="N367:N388" si="128">O367-M367</f>
        <v>1.3511853904763642</v>
      </c>
      <c r="O367" s="39">
        <f t="shared" ref="O367:O388" si="129">sV_T(B367)</f>
        <v>5.1681197673597508</v>
      </c>
    </row>
    <row r="368" spans="2:15">
      <c r="B368" s="37">
        <v>354</v>
      </c>
      <c r="C368" s="39">
        <f t="shared" si="117"/>
        <v>17357.62145908465</v>
      </c>
      <c r="D368" s="41">
        <f t="shared" si="118"/>
        <v>1.7930315151445237E-3</v>
      </c>
      <c r="E368" s="49">
        <f t="shared" si="119"/>
        <v>6.2581773469909301E-3</v>
      </c>
      <c r="F368" s="45">
        <f t="shared" si="120"/>
        <v>8.051208862135454E-3</v>
      </c>
      <c r="G368" s="42">
        <f t="shared" si="121"/>
        <v>1673.6916589417535</v>
      </c>
      <c r="H368" s="42">
        <f t="shared" si="122"/>
        <v>721.00350080419616</v>
      </c>
      <c r="I368" s="42">
        <f t="shared" si="123"/>
        <v>2394.6951597459497</v>
      </c>
      <c r="J368" s="42">
        <f t="shared" si="124"/>
        <v>1704.8124054086647</v>
      </c>
      <c r="K368" s="42">
        <f t="shared" si="125"/>
        <v>829.63430484901528</v>
      </c>
      <c r="L368" s="42">
        <f t="shared" si="126"/>
        <v>2534.44671025768</v>
      </c>
      <c r="M368" s="39">
        <f t="shared" si="127"/>
        <v>3.830249213451574</v>
      </c>
      <c r="N368" s="39">
        <f t="shared" si="128"/>
        <v>1.3228579080321374</v>
      </c>
      <c r="O368" s="39">
        <f t="shared" si="129"/>
        <v>5.1531071214837114</v>
      </c>
    </row>
    <row r="369" spans="2:15">
      <c r="B369" s="37">
        <v>355</v>
      </c>
      <c r="C369" s="39">
        <f t="shared" si="117"/>
        <v>17570.122112840967</v>
      </c>
      <c r="D369" s="41">
        <f t="shared" si="118"/>
        <v>1.8078064600902156E-3</v>
      </c>
      <c r="E369" s="49">
        <f t="shared" si="119"/>
        <v>6.0581710780875453E-3</v>
      </c>
      <c r="F369" s="45">
        <f t="shared" si="120"/>
        <v>7.8659775381777607E-3</v>
      </c>
      <c r="G369" s="42">
        <f t="shared" si="121"/>
        <v>1681.949513910459</v>
      </c>
      <c r="H369" s="42">
        <f t="shared" si="122"/>
        <v>706.29463888818486</v>
      </c>
      <c r="I369" s="42">
        <f t="shared" si="123"/>
        <v>2388.2441527986439</v>
      </c>
      <c r="J369" s="42">
        <f t="shared" si="124"/>
        <v>1713.7095556528348</v>
      </c>
      <c r="K369" s="42">
        <f t="shared" si="125"/>
        <v>812.7403675517744</v>
      </c>
      <c r="L369" s="42">
        <f t="shared" si="126"/>
        <v>2526.4499232046091</v>
      </c>
      <c r="M369" s="39">
        <f t="shared" si="127"/>
        <v>3.8438170744393232</v>
      </c>
      <c r="N369" s="39">
        <f t="shared" si="128"/>
        <v>1.2938582286654126</v>
      </c>
      <c r="O369" s="39">
        <f t="shared" si="129"/>
        <v>5.1376753031047357</v>
      </c>
    </row>
    <row r="370" spans="2:15">
      <c r="B370" s="37">
        <v>356</v>
      </c>
      <c r="C370" s="39">
        <f t="shared" si="117"/>
        <v>17784.833413190172</v>
      </c>
      <c r="D370" s="41">
        <f t="shared" si="118"/>
        <v>1.823318344293804E-3</v>
      </c>
      <c r="E370" s="49">
        <f t="shared" si="119"/>
        <v>5.8580572741587355E-3</v>
      </c>
      <c r="F370" s="45">
        <f t="shared" si="120"/>
        <v>7.6813756184525399E-3</v>
      </c>
      <c r="G370" s="42">
        <f t="shared" si="121"/>
        <v>1690.3766374143013</v>
      </c>
      <c r="H370" s="42">
        <f t="shared" si="122"/>
        <v>691.14295731181232</v>
      </c>
      <c r="I370" s="42">
        <f t="shared" si="123"/>
        <v>2381.5195947261136</v>
      </c>
      <c r="J370" s="42">
        <f t="shared" si="124"/>
        <v>1722.7996905894393</v>
      </c>
      <c r="K370" s="42">
        <f t="shared" si="125"/>
        <v>795.32969504148014</v>
      </c>
      <c r="L370" s="42">
        <f t="shared" si="126"/>
        <v>2518.1293856309194</v>
      </c>
      <c r="M370" s="39">
        <f t="shared" si="127"/>
        <v>3.857658349258533</v>
      </c>
      <c r="N370" s="39">
        <f t="shared" si="128"/>
        <v>1.264129307301844</v>
      </c>
      <c r="O370" s="39">
        <f t="shared" si="129"/>
        <v>5.121787656560377</v>
      </c>
    </row>
    <row r="371" spans="2:15">
      <c r="B371" s="37">
        <v>357</v>
      </c>
      <c r="C371" s="39">
        <f t="shared" si="117"/>
        <v>18001.785289780499</v>
      </c>
      <c r="D371" s="41">
        <f t="shared" si="118"/>
        <v>1.8396444178983243E-3</v>
      </c>
      <c r="E371" s="49">
        <f t="shared" si="119"/>
        <v>5.6575622761848264E-3</v>
      </c>
      <c r="F371" s="45">
        <f t="shared" si="120"/>
        <v>7.4972066940831505E-3</v>
      </c>
      <c r="G371" s="42">
        <f t="shared" si="121"/>
        <v>1698.9882384751552</v>
      </c>
      <c r="H371" s="42">
        <f t="shared" si="122"/>
        <v>675.50951923213665</v>
      </c>
      <c r="I371" s="42">
        <f t="shared" si="123"/>
        <v>2374.4977577072918</v>
      </c>
      <c r="J371" s="42">
        <f t="shared" si="124"/>
        <v>1732.1002820836359</v>
      </c>
      <c r="K371" s="42">
        <f t="shared" si="125"/>
        <v>777.35715721991323</v>
      </c>
      <c r="L371" s="42">
        <f t="shared" si="126"/>
        <v>2509.4574393035491</v>
      </c>
      <c r="M371" s="39">
        <f t="shared" si="127"/>
        <v>3.8717990784867764</v>
      </c>
      <c r="N371" s="39">
        <f t="shared" si="128"/>
        <v>1.2336030611121895</v>
      </c>
      <c r="O371" s="39">
        <f t="shared" si="129"/>
        <v>5.1054021395989659</v>
      </c>
    </row>
    <row r="372" spans="2:15">
      <c r="B372" s="37">
        <v>358</v>
      </c>
      <c r="C372" s="39">
        <f t="shared" si="117"/>
        <v>18221.008925205275</v>
      </c>
      <c r="D372" s="41">
        <f t="shared" si="118"/>
        <v>1.8568781102260015E-3</v>
      </c>
      <c r="E372" s="49">
        <f t="shared" si="119"/>
        <v>5.4563755190736064E-3</v>
      </c>
      <c r="F372" s="45">
        <f t="shared" si="120"/>
        <v>7.3132536292996077E-3</v>
      </c>
      <c r="G372" s="42">
        <f t="shared" si="121"/>
        <v>1707.8029874252406</v>
      </c>
      <c r="H372" s="42">
        <f t="shared" si="122"/>
        <v>659.34835954473101</v>
      </c>
      <c r="I372" s="42">
        <f t="shared" si="123"/>
        <v>2367.1513469699717</v>
      </c>
      <c r="J372" s="42">
        <f t="shared" si="124"/>
        <v>1741.6327728790279</v>
      </c>
      <c r="K372" s="42">
        <f t="shared" si="125"/>
        <v>758.76940682566283</v>
      </c>
      <c r="L372" s="42">
        <f t="shared" si="126"/>
        <v>2500.4021797046908</v>
      </c>
      <c r="M372" s="39">
        <f t="shared" si="127"/>
        <v>3.8862712200972678</v>
      </c>
      <c r="N372" s="39">
        <f t="shared" si="128"/>
        <v>1.2021992323099391</v>
      </c>
      <c r="O372" s="39">
        <f t="shared" si="129"/>
        <v>5.0884704524072069</v>
      </c>
    </row>
    <row r="373" spans="2:15">
      <c r="B373" s="37">
        <v>359</v>
      </c>
      <c r="C373" s="39">
        <f t="shared" si="117"/>
        <v>18442.536907223453</v>
      </c>
      <c r="D373" s="41">
        <f t="shared" si="118"/>
        <v>1.8751256388091192E-3</v>
      </c>
      <c r="E373" s="49">
        <f t="shared" si="119"/>
        <v>5.2541456408688406E-3</v>
      </c>
      <c r="F373" s="45">
        <f t="shared" si="120"/>
        <v>7.12927127967796E-3</v>
      </c>
      <c r="G373" s="42">
        <f t="shared" si="121"/>
        <v>1716.8414338367206</v>
      </c>
      <c r="H373" s="42">
        <f t="shared" si="122"/>
        <v>642.60715445859205</v>
      </c>
      <c r="I373" s="42">
        <f t="shared" si="123"/>
        <v>2359.4485882953127</v>
      </c>
      <c r="J373" s="42">
        <f t="shared" si="124"/>
        <v>1751.420194070598</v>
      </c>
      <c r="K373" s="42">
        <f t="shared" si="125"/>
        <v>739.50622908112382</v>
      </c>
      <c r="L373" s="42">
        <f t="shared" si="126"/>
        <v>2490.9264231517218</v>
      </c>
      <c r="M373" s="39">
        <f t="shared" si="127"/>
        <v>3.9011100335783855</v>
      </c>
      <c r="N373" s="39">
        <f t="shared" si="128"/>
        <v>1.1698263548193273</v>
      </c>
      <c r="O373" s="39">
        <f t="shared" si="129"/>
        <v>5.0709363883977128</v>
      </c>
    </row>
    <row r="374" spans="2:15">
      <c r="B374" s="37">
        <v>360</v>
      </c>
      <c r="C374" s="39">
        <f t="shared" si="117"/>
        <v>18666.403421371091</v>
      </c>
      <c r="D374" s="41">
        <f t="shared" si="118"/>
        <v>1.8945169864465331E-3</v>
      </c>
      <c r="E374" s="49">
        <f t="shared" si="119"/>
        <v>5.0504591670655768E-3</v>
      </c>
      <c r="F374" s="45">
        <f t="shared" si="120"/>
        <v>6.9449761535121104E-3</v>
      </c>
      <c r="G374" s="42">
        <f t="shared" si="121"/>
        <v>1726.1289553870618</v>
      </c>
      <c r="H374" s="42">
        <f t="shared" si="122"/>
        <v>625.22299614342705</v>
      </c>
      <c r="I374" s="42">
        <f t="shared" si="123"/>
        <v>2351.3519515304888</v>
      </c>
      <c r="J374" s="42">
        <f t="shared" si="124"/>
        <v>1761.4911359831508</v>
      </c>
      <c r="K374" s="42">
        <f t="shared" si="125"/>
        <v>719.49507887616755</v>
      </c>
      <c r="L374" s="42">
        <f t="shared" si="126"/>
        <v>2480.9862148593184</v>
      </c>
      <c r="M374" s="39">
        <f t="shared" si="127"/>
        <v>3.9163590626491511</v>
      </c>
      <c r="N374" s="39">
        <f t="shared" si="128"/>
        <v>1.1363744563740981</v>
      </c>
      <c r="O374" s="39">
        <f t="shared" si="129"/>
        <v>5.0527335190232492</v>
      </c>
    </row>
    <row r="375" spans="2:15">
      <c r="B375" s="37">
        <v>361</v>
      </c>
      <c r="C375" s="39">
        <f t="shared" si="117"/>
        <v>18892.644500508268</v>
      </c>
      <c r="D375" s="41">
        <f t="shared" si="118"/>
        <v>1.9152072496030285E-3</v>
      </c>
      <c r="E375" s="49">
        <f t="shared" si="119"/>
        <v>4.8448275656972576E-3</v>
      </c>
      <c r="F375" s="45">
        <f t="shared" si="120"/>
        <v>6.7600348153002863E-3</v>
      </c>
      <c r="G375" s="42">
        <f t="shared" si="121"/>
        <v>1735.6953661421314</v>
      </c>
      <c r="H375" s="42">
        <f t="shared" si="122"/>
        <v>607.12118778024637</v>
      </c>
      <c r="I375" s="42">
        <f t="shared" si="123"/>
        <v>2342.8165539223778</v>
      </c>
      <c r="J375" s="42">
        <f t="shared" si="124"/>
        <v>1771.8789539956251</v>
      </c>
      <c r="K375" s="42">
        <f t="shared" si="125"/>
        <v>698.65003871259159</v>
      </c>
      <c r="L375" s="42">
        <f t="shared" si="126"/>
        <v>2470.5289927082167</v>
      </c>
      <c r="M375" s="39">
        <f t="shared" si="127"/>
        <v>3.9320695408155597</v>
      </c>
      <c r="N375" s="39">
        <f t="shared" si="128"/>
        <v>1.1017127936404938</v>
      </c>
      <c r="O375" s="39">
        <f t="shared" si="129"/>
        <v>5.0337823344560535</v>
      </c>
    </row>
    <row r="376" spans="2:15">
      <c r="B376" s="37">
        <v>362</v>
      </c>
      <c r="C376" s="39">
        <f t="shared" si="117"/>
        <v>19121.298356548177</v>
      </c>
      <c r="D376" s="41">
        <f t="shared" si="118"/>
        <v>1.9373862270936828E-3</v>
      </c>
      <c r="E376" s="49">
        <f t="shared" si="119"/>
        <v>4.6366631521405667E-3</v>
      </c>
      <c r="F376" s="45">
        <f t="shared" si="120"/>
        <v>6.5740493792342493E-3</v>
      </c>
      <c r="G376" s="42">
        <f t="shared" si="121"/>
        <v>1745.5768607244752</v>
      </c>
      <c r="H376" s="42">
        <f t="shared" si="122"/>
        <v>588.21119638251662</v>
      </c>
      <c r="I376" s="42">
        <f t="shared" si="123"/>
        <v>2333.7880571069918</v>
      </c>
      <c r="J376" s="42">
        <f t="shared" si="124"/>
        <v>1782.6241510681616</v>
      </c>
      <c r="K376" s="42">
        <f t="shared" si="125"/>
        <v>676.86702612354793</v>
      </c>
      <c r="L376" s="42">
        <f t="shared" si="126"/>
        <v>2459.4911771917095</v>
      </c>
      <c r="M376" s="39">
        <f t="shared" si="127"/>
        <v>3.9483037331367776</v>
      </c>
      <c r="N376" s="39">
        <f t="shared" si="128"/>
        <v>1.0656827661704633</v>
      </c>
      <c r="O376" s="39">
        <f t="shared" si="129"/>
        <v>5.0139864993072409</v>
      </c>
    </row>
    <row r="377" spans="2:15">
      <c r="B377" s="37">
        <v>363</v>
      </c>
      <c r="C377" s="39">
        <f t="shared" si="117"/>
        <v>19352.405833887897</v>
      </c>
      <c r="D377" s="41">
        <f t="shared" si="118"/>
        <v>1.9612963008911739E-3</v>
      </c>
      <c r="E377" s="49">
        <f t="shared" si="119"/>
        <v>4.4252371675298895E-3</v>
      </c>
      <c r="F377" s="45">
        <f t="shared" si="120"/>
        <v>6.3865334684210639E-3</v>
      </c>
      <c r="G377" s="42">
        <f t="shared" si="121"/>
        <v>1755.819891765814</v>
      </c>
      <c r="H377" s="42">
        <f t="shared" si="122"/>
        <v>568.37955728427119</v>
      </c>
      <c r="I377" s="42">
        <f t="shared" si="123"/>
        <v>2324.1994490500851</v>
      </c>
      <c r="J377" s="42">
        <f t="shared" si="124"/>
        <v>1793.7791427962366</v>
      </c>
      <c r="K377" s="42">
        <f t="shared" si="125"/>
        <v>654.0152413924734</v>
      </c>
      <c r="L377" s="42">
        <f t="shared" si="126"/>
        <v>2447.79438418871</v>
      </c>
      <c r="M377" s="39">
        <f t="shared" si="127"/>
        <v>3.9651415608842346</v>
      </c>
      <c r="N377" s="39">
        <f t="shared" si="128"/>
        <v>1.0280855055475073</v>
      </c>
      <c r="O377" s="39">
        <f t="shared" si="129"/>
        <v>4.993227066431742</v>
      </c>
    </row>
    <row r="378" spans="2:15">
      <c r="B378" s="37">
        <v>364</v>
      </c>
      <c r="C378" s="39">
        <f t="shared" si="117"/>
        <v>19586.011048181546</v>
      </c>
      <c r="D378" s="41">
        <f t="shared" si="118"/>
        <v>1.9872365433056421E-3</v>
      </c>
      <c r="E378" s="49">
        <f t="shared" si="119"/>
        <v>4.2096485533563276E-3</v>
      </c>
      <c r="F378" s="45">
        <f t="shared" si="120"/>
        <v>6.1968850966619702E-3</v>
      </c>
      <c r="G378" s="42">
        <f t="shared" si="121"/>
        <v>1766.4804004654236</v>
      </c>
      <c r="H378" s="42">
        <f t="shared" si="122"/>
        <v>547.48652792185408</v>
      </c>
      <c r="I378" s="42">
        <f t="shared" si="123"/>
        <v>2313.9669283872777</v>
      </c>
      <c r="J378" s="42">
        <f t="shared" si="124"/>
        <v>1805.4066690592822</v>
      </c>
      <c r="K378" s="42">
        <f t="shared" si="125"/>
        <v>629.93405056191978</v>
      </c>
      <c r="L378" s="42">
        <f t="shared" si="126"/>
        <v>2435.340719621202</v>
      </c>
      <c r="M378" s="39">
        <f t="shared" si="127"/>
        <v>3.9826794895824373</v>
      </c>
      <c r="N378" s="39">
        <f t="shared" si="128"/>
        <v>0.9886756958131131</v>
      </c>
      <c r="O378" s="39">
        <f t="shared" si="129"/>
        <v>4.9713551853955504</v>
      </c>
    </row>
    <row r="379" spans="2:15">
      <c r="B379" s="37">
        <v>365</v>
      </c>
      <c r="C379" s="39">
        <f t="shared" si="117"/>
        <v>19822.162316251695</v>
      </c>
      <c r="D379" s="41">
        <f t="shared" si="118"/>
        <v>2.0155994885437062E-3</v>
      </c>
      <c r="E379" s="49">
        <f t="shared" si="119"/>
        <v>3.9887401597369044E-3</v>
      </c>
      <c r="F379" s="45">
        <f t="shared" si="120"/>
        <v>6.0043396482806106E-3</v>
      </c>
      <c r="G379" s="42">
        <f t="shared" si="121"/>
        <v>1777.6316153469265</v>
      </c>
      <c r="H379" s="42">
        <f t="shared" si="122"/>
        <v>525.35170205109625</v>
      </c>
      <c r="I379" s="42">
        <f t="shared" si="123"/>
        <v>2302.9833173980228</v>
      </c>
      <c r="J379" s="42">
        <f t="shared" si="124"/>
        <v>1817.5893241289577</v>
      </c>
      <c r="K379" s="42">
        <f t="shared" si="125"/>
        <v>604.41576610695756</v>
      </c>
      <c r="L379" s="42">
        <f t="shared" si="126"/>
        <v>2422.0050902359153</v>
      </c>
      <c r="M379" s="39">
        <f t="shared" si="127"/>
        <v>4.0010438824903956</v>
      </c>
      <c r="N379" s="39">
        <f t="shared" si="128"/>
        <v>0.94713644098414829</v>
      </c>
      <c r="O379" s="39">
        <f t="shared" si="129"/>
        <v>4.9481803234745438</v>
      </c>
    </row>
    <row r="380" spans="2:15">
      <c r="B380" s="37">
        <v>366</v>
      </c>
      <c r="C380" s="39">
        <f t="shared" si="117"/>
        <v>20060.913559493598</v>
      </c>
      <c r="D380" s="41">
        <f t="shared" si="118"/>
        <v>2.0469047243656881E-3</v>
      </c>
      <c r="E380" s="49">
        <f t="shared" si="119"/>
        <v>3.7609994187405237E-3</v>
      </c>
      <c r="F380" s="45">
        <f t="shared" si="120"/>
        <v>5.8079041431062118E-3</v>
      </c>
      <c r="G380" s="42">
        <f t="shared" si="121"/>
        <v>1789.3692242616646</v>
      </c>
      <c r="H380" s="42">
        <f t="shared" si="122"/>
        <v>501.73919232655658</v>
      </c>
      <c r="I380" s="42">
        <f t="shared" si="123"/>
        <v>2291.1084165882212</v>
      </c>
      <c r="J380" s="42">
        <f t="shared" si="124"/>
        <v>1830.4351158989712</v>
      </c>
      <c r="K380" s="42">
        <f t="shared" si="125"/>
        <v>577.18895555345898</v>
      </c>
      <c r="L380" s="42">
        <f t="shared" si="126"/>
        <v>2407.6240714524301</v>
      </c>
      <c r="M380" s="39">
        <f t="shared" si="127"/>
        <v>4.0204001072033861</v>
      </c>
      <c r="N380" s="39">
        <f t="shared" si="128"/>
        <v>0.90305300573130509</v>
      </c>
      <c r="O380" s="39">
        <f t="shared" si="129"/>
        <v>4.9234531129346912</v>
      </c>
    </row>
    <row r="381" spans="2:15">
      <c r="B381" s="37">
        <v>367</v>
      </c>
      <c r="C381" s="39">
        <f t="shared" si="117"/>
        <v>20302.326508371352</v>
      </c>
      <c r="D381" s="41">
        <f t="shared" si="118"/>
        <v>2.0818682331947428E-3</v>
      </c>
      <c r="E381" s="49">
        <f t="shared" si="119"/>
        <v>3.5243798261451586E-3</v>
      </c>
      <c r="F381" s="45">
        <f t="shared" si="120"/>
        <v>5.6062480593399014E-3</v>
      </c>
      <c r="G381" s="42">
        <f t="shared" si="121"/>
        <v>1801.823818122665</v>
      </c>
      <c r="H381" s="42">
        <f t="shared" si="122"/>
        <v>476.32943465885432</v>
      </c>
      <c r="I381" s="42">
        <f t="shared" si="123"/>
        <v>2278.1532527815193</v>
      </c>
      <c r="J381" s="42">
        <f t="shared" si="124"/>
        <v>1844.0917610474812</v>
      </c>
      <c r="K381" s="42">
        <f t="shared" si="125"/>
        <v>547.88589876774358</v>
      </c>
      <c r="L381" s="42">
        <f t="shared" si="126"/>
        <v>2391.9776598152248</v>
      </c>
      <c r="M381" s="39">
        <f t="shared" si="127"/>
        <v>4.0409741352347268</v>
      </c>
      <c r="N381" s="39">
        <f t="shared" si="128"/>
        <v>0.85586314914659578</v>
      </c>
      <c r="O381" s="39">
        <f t="shared" si="129"/>
        <v>4.8968372843813226</v>
      </c>
    </row>
    <row r="382" spans="2:15">
      <c r="B382" s="37">
        <v>368</v>
      </c>
      <c r="C382" s="39">
        <f t="shared" si="117"/>
        <v>20546.474325708547</v>
      </c>
      <c r="D382" s="41">
        <f t="shared" si="118"/>
        <v>2.1215192479527001E-3</v>
      </c>
      <c r="E382" s="49">
        <f t="shared" si="119"/>
        <v>3.2759909921317647E-3</v>
      </c>
      <c r="F382" s="45">
        <f t="shared" si="120"/>
        <v>5.3975102400844648E-3</v>
      </c>
      <c r="G382" s="42">
        <f t="shared" si="121"/>
        <v>1815.1811851428395</v>
      </c>
      <c r="H382" s="42">
        <f t="shared" si="122"/>
        <v>448.67142533553965</v>
      </c>
      <c r="I382" s="42">
        <f t="shared" si="123"/>
        <v>2263.8526104783791</v>
      </c>
      <c r="J382" s="42">
        <f t="shared" si="124"/>
        <v>1858.7697161320802</v>
      </c>
      <c r="K382" s="42">
        <f t="shared" si="125"/>
        <v>515.98765234379061</v>
      </c>
      <c r="L382" s="42">
        <f t="shared" si="126"/>
        <v>2374.7573684758709</v>
      </c>
      <c r="M382" s="39">
        <f t="shared" si="127"/>
        <v>4.063087878355403</v>
      </c>
      <c r="N382" s="39">
        <f t="shared" si="128"/>
        <v>0.80477275856216846</v>
      </c>
      <c r="O382" s="39">
        <f t="shared" si="129"/>
        <v>4.8678606369175714</v>
      </c>
    </row>
    <row r="383" spans="2:15">
      <c r="B383" s="37">
        <v>369</v>
      </c>
      <c r="C383" s="39">
        <f t="shared" si="117"/>
        <v>20793.447881884545</v>
      </c>
      <c r="D383" s="41">
        <f t="shared" si="118"/>
        <v>2.1674203439538083E-3</v>
      </c>
      <c r="E383" s="49">
        <f t="shared" si="119"/>
        <v>3.0115213457497562E-3</v>
      </c>
      <c r="F383" s="45">
        <f t="shared" si="120"/>
        <v>5.1789416897035645E-3</v>
      </c>
      <c r="G383" s="42">
        <f t="shared" si="121"/>
        <v>1829.7201554903693</v>
      </c>
      <c r="H383" s="42">
        <f t="shared" si="122"/>
        <v>418.0940336864353</v>
      </c>
      <c r="I383" s="42">
        <f t="shared" si="123"/>
        <v>2247.8141891768046</v>
      </c>
      <c r="J383" s="42">
        <f t="shared" si="124"/>
        <v>1874.7850630770006</v>
      </c>
      <c r="K383" s="42">
        <f t="shared" si="125"/>
        <v>480.72217518741968</v>
      </c>
      <c r="L383" s="42">
        <f t="shared" si="126"/>
        <v>2355.5072382644203</v>
      </c>
      <c r="M383" s="39">
        <f t="shared" si="127"/>
        <v>4.0872251598567706</v>
      </c>
      <c r="N383" s="39">
        <f t="shared" si="128"/>
        <v>0.7485991287481859</v>
      </c>
      <c r="O383" s="39">
        <f t="shared" si="129"/>
        <v>4.8358242886049565</v>
      </c>
    </row>
    <row r="384" spans="2:15">
      <c r="B384" s="37">
        <v>370</v>
      </c>
      <c r="C384" s="39">
        <f t="shared" si="117"/>
        <v>21043.367318975248</v>
      </c>
      <c r="D384" s="41">
        <f t="shared" si="118"/>
        <v>2.2221072581417615E-3</v>
      </c>
      <c r="E384" s="49">
        <f t="shared" si="119"/>
        <v>2.7240548619569815E-3</v>
      </c>
      <c r="F384" s="45">
        <f t="shared" si="120"/>
        <v>4.9461621200987431E-3</v>
      </c>
      <c r="G384" s="42">
        <f t="shared" si="121"/>
        <v>1845.8864286325781</v>
      </c>
      <c r="H384" s="42">
        <f t="shared" si="122"/>
        <v>383.52684894661729</v>
      </c>
      <c r="I384" s="42">
        <f t="shared" si="123"/>
        <v>2229.4132775791954</v>
      </c>
      <c r="J384" s="42">
        <f t="shared" si="124"/>
        <v>1892.6428976204638</v>
      </c>
      <c r="K384" s="42">
        <f t="shared" si="125"/>
        <v>440.85871592699232</v>
      </c>
      <c r="L384" s="42">
        <f t="shared" si="126"/>
        <v>2333.5016135474561</v>
      </c>
      <c r="M384" s="39">
        <f t="shared" si="127"/>
        <v>4.1141607580915194</v>
      </c>
      <c r="N384" s="39">
        <f t="shared" si="128"/>
        <v>0.68545380318559879</v>
      </c>
      <c r="O384" s="39">
        <f t="shared" si="129"/>
        <v>4.7996145612771182</v>
      </c>
    </row>
    <row r="385" spans="2:15">
      <c r="B385" s="37">
        <v>371</v>
      </c>
      <c r="C385" s="39">
        <f t="shared" si="117"/>
        <v>21296.405042205253</v>
      </c>
      <c r="D385" s="41">
        <f t="shared" si="118"/>
        <v>2.290208713318503E-3</v>
      </c>
      <c r="E385" s="49">
        <f t="shared" si="119"/>
        <v>2.4012015279610793E-3</v>
      </c>
      <c r="F385" s="45">
        <f t="shared" si="120"/>
        <v>4.6914102412795823E-3</v>
      </c>
      <c r="G385" s="42">
        <f t="shared" si="121"/>
        <v>1864.4828277199636</v>
      </c>
      <c r="H385" s="42">
        <f t="shared" si="122"/>
        <v>343.06119852548773</v>
      </c>
      <c r="I385" s="42">
        <f t="shared" si="123"/>
        <v>2207.5440262454513</v>
      </c>
      <c r="J385" s="42">
        <f t="shared" si="124"/>
        <v>1913.2533451020952</v>
      </c>
      <c r="K385" s="42">
        <f t="shared" si="125"/>
        <v>394.20362358566058</v>
      </c>
      <c r="L385" s="42">
        <f t="shared" si="126"/>
        <v>2307.4569686877558</v>
      </c>
      <c r="M385" s="39">
        <f t="shared" si="127"/>
        <v>4.1452925829374436</v>
      </c>
      <c r="N385" s="39">
        <f t="shared" si="128"/>
        <v>0.61196634644780712</v>
      </c>
      <c r="O385" s="39">
        <f t="shared" si="129"/>
        <v>4.7572589293852507</v>
      </c>
    </row>
    <row r="386" spans="2:15">
      <c r="B386" s="37">
        <v>372</v>
      </c>
      <c r="C386" s="39">
        <f t="shared" si="117"/>
        <v>21552.83605064837</v>
      </c>
      <c r="D386" s="41">
        <f t="shared" si="118"/>
        <v>2.3816905677794676E-3</v>
      </c>
      <c r="E386" s="49">
        <f t="shared" si="119"/>
        <v>2.0167943468397636E-3</v>
      </c>
      <c r="F386" s="45">
        <f t="shared" si="120"/>
        <v>4.3984849146192313E-3</v>
      </c>
      <c r="G386" s="42">
        <f t="shared" si="121"/>
        <v>1887.2063479568592</v>
      </c>
      <c r="H386" s="42">
        <f t="shared" si="122"/>
        <v>292.68906129112065</v>
      </c>
      <c r="I386" s="42">
        <f t="shared" si="123"/>
        <v>2179.8954092479798</v>
      </c>
      <c r="J386" s="42">
        <f t="shared" si="124"/>
        <v>1938.539899040718</v>
      </c>
      <c r="K386" s="42">
        <f t="shared" si="125"/>
        <v>336.15480232229265</v>
      </c>
      <c r="L386" s="42">
        <f t="shared" si="126"/>
        <v>2274.6947013630106</v>
      </c>
      <c r="M386" s="39">
        <f t="shared" si="127"/>
        <v>4.1835820939308057</v>
      </c>
      <c r="N386" s="39">
        <f t="shared" si="128"/>
        <v>0.52105245849380655</v>
      </c>
      <c r="O386" s="39">
        <f t="shared" si="129"/>
        <v>4.7046345524246123</v>
      </c>
    </row>
    <row r="387" spans="2:15">
      <c r="B387" s="37">
        <v>373</v>
      </c>
      <c r="C387" s="39">
        <f t="shared" si="117"/>
        <v>21813.163152028519</v>
      </c>
      <c r="D387" s="41">
        <f t="shared" si="118"/>
        <v>2.5264309777806387E-3</v>
      </c>
      <c r="E387" s="49">
        <f t="shared" si="119"/>
        <v>1.4947659208504938E-3</v>
      </c>
      <c r="F387" s="45">
        <f t="shared" si="120"/>
        <v>4.0211968986311325E-3</v>
      </c>
      <c r="G387" s="42">
        <f t="shared" si="121"/>
        <v>1919.0251126249366</v>
      </c>
      <c r="H387" s="42">
        <f t="shared" si="122"/>
        <v>220.81089041568589</v>
      </c>
      <c r="I387" s="42">
        <f t="shared" si="123"/>
        <v>2139.8360030406225</v>
      </c>
      <c r="J387" s="42">
        <f t="shared" si="124"/>
        <v>1974.1380301256686</v>
      </c>
      <c r="K387" s="42">
        <f t="shared" si="125"/>
        <v>253.40845025765157</v>
      </c>
      <c r="L387" s="42">
        <f t="shared" si="126"/>
        <v>2227.5464803833202</v>
      </c>
      <c r="M387" s="39">
        <f t="shared" si="127"/>
        <v>4.2377242469904237</v>
      </c>
      <c r="N387" s="39">
        <f t="shared" si="128"/>
        <v>0.39219488448153417</v>
      </c>
      <c r="O387" s="39">
        <f t="shared" si="129"/>
        <v>4.6299191314719579</v>
      </c>
    </row>
    <row r="388" spans="2:15">
      <c r="B388" s="139">
        <v>373.94</v>
      </c>
      <c r="C388" s="140">
        <f t="shared" si="117"/>
        <v>22062.391296447633</v>
      </c>
      <c r="D388" s="141">
        <f t="shared" si="118"/>
        <v>3.0371616735524721E-3</v>
      </c>
      <c r="E388" s="142">
        <f t="shared" si="119"/>
        <v>1.3720514526722799E-4</v>
      </c>
      <c r="F388" s="143">
        <f t="shared" si="120"/>
        <v>3.1743668188197001E-3</v>
      </c>
      <c r="G388" s="144">
        <f t="shared" si="121"/>
        <v>2008.5390178298901</v>
      </c>
      <c r="H388" s="144">
        <f t="shared" si="122"/>
        <v>20.791675385457665</v>
      </c>
      <c r="I388" s="144">
        <f t="shared" si="123"/>
        <v>2029.3306932153478</v>
      </c>
      <c r="J388" s="144">
        <f t="shared" si="124"/>
        <v>2075.544735506161</v>
      </c>
      <c r="K388" s="144">
        <f t="shared" si="125"/>
        <v>23.81673725579185</v>
      </c>
      <c r="L388" s="144">
        <f t="shared" si="126"/>
        <v>2099.3614727619529</v>
      </c>
      <c r="M388" s="140">
        <f t="shared" si="127"/>
        <v>4.3934834404691836</v>
      </c>
      <c r="N388" s="140">
        <f t="shared" si="128"/>
        <v>3.68090202365563E-2</v>
      </c>
      <c r="O388" s="140">
        <f t="shared" si="129"/>
        <v>4.4302924607057399</v>
      </c>
    </row>
    <row r="405" spans="2:15">
      <c r="B405" s="37"/>
      <c r="C405" s="39"/>
      <c r="D405" s="41"/>
      <c r="E405" s="49"/>
      <c r="F405" s="45"/>
      <c r="G405" s="42"/>
      <c r="H405" s="42"/>
      <c r="I405" s="42"/>
      <c r="J405" s="42"/>
      <c r="K405" s="42"/>
      <c r="L405" s="42"/>
      <c r="M405" s="39"/>
      <c r="N405" s="39"/>
      <c r="O405" s="39"/>
    </row>
    <row r="406" spans="2:15">
      <c r="B406" s="37"/>
      <c r="C406" s="39"/>
      <c r="D406" s="41"/>
      <c r="E406" s="49"/>
      <c r="F406" s="45"/>
      <c r="G406" s="42"/>
      <c r="H406" s="42"/>
      <c r="I406" s="42"/>
      <c r="J406" s="42"/>
      <c r="K406" s="42"/>
      <c r="L406" s="42"/>
      <c r="M406" s="39"/>
      <c r="N406" s="39"/>
      <c r="O406" s="39"/>
    </row>
    <row r="407" spans="2:15">
      <c r="B407" s="37"/>
      <c r="C407" s="39"/>
      <c r="D407" s="41"/>
      <c r="E407" s="49"/>
      <c r="F407" s="45"/>
      <c r="G407" s="42"/>
      <c r="H407" s="42"/>
      <c r="I407" s="42"/>
      <c r="J407" s="42"/>
      <c r="K407" s="42"/>
      <c r="L407" s="42"/>
      <c r="M407" s="39"/>
      <c r="N407" s="39"/>
      <c r="O407" s="39"/>
    </row>
    <row r="408" spans="2:15">
      <c r="B408" s="37"/>
      <c r="C408" s="39"/>
      <c r="D408" s="41"/>
      <c r="E408" s="49"/>
      <c r="F408" s="45"/>
      <c r="G408" s="42"/>
      <c r="H408" s="42"/>
      <c r="I408" s="42"/>
      <c r="J408" s="42"/>
      <c r="K408" s="42"/>
      <c r="L408" s="42"/>
      <c r="M408" s="39"/>
      <c r="N408" s="39"/>
      <c r="O408" s="39"/>
    </row>
    <row r="409" spans="2:15">
      <c r="B409" s="37"/>
      <c r="C409" s="39"/>
      <c r="D409" s="41"/>
      <c r="E409" s="49"/>
      <c r="F409" s="45"/>
      <c r="G409" s="42"/>
      <c r="H409" s="42"/>
      <c r="I409" s="42"/>
      <c r="J409" s="42"/>
      <c r="K409" s="42"/>
      <c r="L409" s="42"/>
      <c r="M409" s="39"/>
      <c r="N409" s="39"/>
      <c r="O409" s="39"/>
    </row>
    <row r="410" spans="2:15">
      <c r="B410" s="37"/>
      <c r="C410" s="39"/>
      <c r="D410" s="41"/>
      <c r="E410" s="49"/>
      <c r="F410" s="45"/>
      <c r="G410" s="42"/>
      <c r="H410" s="42"/>
      <c r="I410" s="42"/>
      <c r="J410" s="42"/>
      <c r="K410" s="42"/>
      <c r="L410" s="42"/>
      <c r="M410" s="39"/>
      <c r="N410" s="39"/>
      <c r="O410" s="39"/>
    </row>
    <row r="411" spans="2:15">
      <c r="B411" s="37"/>
      <c r="C411" s="39"/>
      <c r="D411" s="41"/>
      <c r="E411" s="49"/>
      <c r="F411" s="45"/>
      <c r="G411" s="42"/>
      <c r="H411" s="42"/>
      <c r="I411" s="42"/>
      <c r="J411" s="42"/>
      <c r="K411" s="42"/>
      <c r="L411" s="42"/>
      <c r="M411" s="39"/>
      <c r="N411" s="39"/>
      <c r="O411" s="39"/>
    </row>
    <row r="412" spans="2:15">
      <c r="B412" s="37"/>
      <c r="C412" s="39"/>
      <c r="D412" s="41"/>
      <c r="E412" s="49"/>
      <c r="F412" s="45"/>
      <c r="G412" s="42"/>
      <c r="H412" s="42"/>
      <c r="I412" s="42"/>
      <c r="J412" s="42"/>
      <c r="K412" s="42"/>
      <c r="L412" s="42"/>
      <c r="M412" s="39"/>
      <c r="N412" s="39"/>
      <c r="O412" s="39"/>
    </row>
    <row r="413" spans="2:15">
      <c r="B413" s="37"/>
      <c r="C413" s="39"/>
      <c r="D413" s="41"/>
      <c r="E413" s="49"/>
      <c r="F413" s="45"/>
      <c r="G413" s="42"/>
      <c r="H413" s="42"/>
      <c r="I413" s="42"/>
      <c r="J413" s="42"/>
      <c r="K413" s="42"/>
      <c r="L413" s="42"/>
      <c r="M413" s="39"/>
      <c r="N413" s="39"/>
      <c r="O413" s="39"/>
    </row>
    <row r="414" spans="2:15">
      <c r="B414" s="37"/>
      <c r="C414" s="39"/>
      <c r="D414" s="41"/>
      <c r="E414" s="49"/>
      <c r="F414" s="45"/>
      <c r="G414" s="42"/>
      <c r="H414" s="42"/>
      <c r="I414" s="42"/>
      <c r="J414" s="42"/>
      <c r="K414" s="42"/>
      <c r="L414" s="42"/>
      <c r="M414" s="39"/>
      <c r="N414" s="39"/>
      <c r="O414" s="39"/>
    </row>
    <row r="415" spans="2:15">
      <c r="B415" s="37"/>
      <c r="C415" s="39"/>
      <c r="D415" s="41"/>
      <c r="E415" s="49"/>
      <c r="F415" s="45"/>
      <c r="G415" s="42"/>
      <c r="H415" s="42"/>
      <c r="I415" s="42"/>
      <c r="J415" s="42"/>
      <c r="K415" s="42"/>
      <c r="L415" s="42"/>
      <c r="M415" s="39"/>
      <c r="N415" s="39"/>
      <c r="O415" s="39"/>
    </row>
    <row r="416" spans="2:15">
      <c r="B416" s="37"/>
      <c r="C416" s="39"/>
      <c r="D416" s="41"/>
      <c r="E416" s="49"/>
      <c r="F416" s="45"/>
      <c r="G416" s="42"/>
      <c r="H416" s="42"/>
      <c r="I416" s="42"/>
      <c r="J416" s="42"/>
      <c r="K416" s="42"/>
      <c r="L416" s="42"/>
      <c r="M416" s="39"/>
      <c r="N416" s="39"/>
      <c r="O416" s="39"/>
    </row>
    <row r="417" spans="2:15">
      <c r="B417" s="37"/>
      <c r="C417" s="39"/>
      <c r="D417" s="41"/>
      <c r="E417" s="49"/>
      <c r="F417" s="45"/>
      <c r="G417" s="42"/>
      <c r="H417" s="42"/>
      <c r="I417" s="42"/>
      <c r="J417" s="42"/>
      <c r="K417" s="42"/>
      <c r="L417" s="42"/>
      <c r="M417" s="39"/>
      <c r="N417" s="39"/>
      <c r="O417" s="39"/>
    </row>
    <row r="418" spans="2:15">
      <c r="B418" s="37"/>
      <c r="C418" s="39"/>
      <c r="D418" s="41"/>
      <c r="E418" s="49"/>
      <c r="F418" s="45"/>
      <c r="G418" s="42"/>
      <c r="H418" s="42"/>
      <c r="I418" s="42"/>
      <c r="J418" s="42"/>
      <c r="K418" s="42"/>
      <c r="L418" s="42"/>
      <c r="M418" s="39"/>
      <c r="N418" s="39"/>
      <c r="O418" s="39"/>
    </row>
    <row r="419" spans="2:15">
      <c r="B419" s="37"/>
      <c r="C419" s="39"/>
      <c r="D419" s="41"/>
      <c r="E419" s="49"/>
      <c r="F419" s="45"/>
      <c r="G419" s="42"/>
      <c r="H419" s="42"/>
      <c r="I419" s="42"/>
      <c r="J419" s="42"/>
      <c r="K419" s="42"/>
      <c r="L419" s="42"/>
      <c r="M419" s="39"/>
      <c r="N419" s="39"/>
      <c r="O419" s="39"/>
    </row>
    <row r="420" spans="2:15">
      <c r="B420" s="37"/>
      <c r="C420" s="39"/>
      <c r="D420" s="41"/>
      <c r="E420" s="49"/>
      <c r="F420" s="45"/>
      <c r="G420" s="42"/>
      <c r="H420" s="42"/>
      <c r="I420" s="42"/>
      <c r="J420" s="42"/>
      <c r="K420" s="42"/>
      <c r="L420" s="42"/>
      <c r="M420" s="39"/>
      <c r="N420" s="39"/>
      <c r="O420" s="39"/>
    </row>
    <row r="421" spans="2:15">
      <c r="B421" s="37"/>
      <c r="C421" s="39"/>
      <c r="D421" s="41"/>
      <c r="E421" s="49"/>
      <c r="F421" s="45"/>
      <c r="G421" s="42"/>
      <c r="H421" s="42"/>
      <c r="I421" s="42"/>
      <c r="J421" s="42"/>
      <c r="K421" s="42"/>
      <c r="L421" s="42"/>
      <c r="M421" s="39"/>
      <c r="N421" s="39"/>
      <c r="O421" s="39"/>
    </row>
    <row r="422" spans="2:15">
      <c r="B422" s="37"/>
      <c r="C422" s="39"/>
      <c r="D422" s="41"/>
      <c r="E422" s="49"/>
      <c r="F422" s="45"/>
      <c r="G422" s="42"/>
      <c r="H422" s="42"/>
      <c r="I422" s="42"/>
      <c r="J422" s="42"/>
      <c r="K422" s="42"/>
      <c r="L422" s="42"/>
      <c r="M422" s="39"/>
      <c r="N422" s="39"/>
      <c r="O422" s="39"/>
    </row>
    <row r="423" spans="2:15">
      <c r="B423" s="37"/>
      <c r="C423" s="39"/>
      <c r="D423" s="41"/>
      <c r="E423" s="49"/>
      <c r="F423" s="45"/>
      <c r="G423" s="42"/>
      <c r="H423" s="42"/>
      <c r="I423" s="42"/>
      <c r="J423" s="42"/>
      <c r="K423" s="42"/>
      <c r="L423" s="42"/>
      <c r="M423" s="39"/>
      <c r="N423" s="39"/>
      <c r="O423" s="39"/>
    </row>
    <row r="424" spans="2:15">
      <c r="B424" s="37"/>
      <c r="C424" s="39"/>
      <c r="D424" s="41"/>
      <c r="E424" s="49"/>
      <c r="F424" s="45"/>
      <c r="G424" s="42"/>
      <c r="H424" s="42"/>
      <c r="I424" s="42"/>
      <c r="J424" s="42"/>
      <c r="K424" s="42"/>
      <c r="L424" s="42"/>
      <c r="M424" s="39"/>
      <c r="N424" s="39"/>
      <c r="O424" s="39"/>
    </row>
    <row r="425" spans="2:15">
      <c r="B425" s="37"/>
      <c r="C425" s="39"/>
      <c r="D425" s="41"/>
      <c r="E425" s="49"/>
      <c r="F425" s="45"/>
      <c r="G425" s="42"/>
      <c r="H425" s="42"/>
      <c r="I425" s="42"/>
      <c r="J425" s="42"/>
      <c r="K425" s="42"/>
      <c r="L425" s="42"/>
      <c r="M425" s="39"/>
      <c r="N425" s="39"/>
      <c r="O425" s="39"/>
    </row>
    <row r="426" spans="2:15">
      <c r="B426" s="37"/>
      <c r="C426" s="39"/>
      <c r="D426" s="41"/>
      <c r="E426" s="49"/>
      <c r="F426" s="45"/>
      <c r="G426" s="42"/>
      <c r="H426" s="42"/>
      <c r="I426" s="42"/>
      <c r="J426" s="42"/>
      <c r="K426" s="42"/>
      <c r="L426" s="42"/>
      <c r="M426" s="39"/>
      <c r="N426" s="39"/>
      <c r="O426" s="39"/>
    </row>
    <row r="427" spans="2:15">
      <c r="B427" s="37"/>
      <c r="C427" s="39"/>
      <c r="D427" s="41"/>
      <c r="E427" s="49"/>
      <c r="F427" s="45"/>
      <c r="G427" s="42"/>
      <c r="H427" s="42"/>
      <c r="I427" s="42"/>
      <c r="J427" s="42"/>
      <c r="K427" s="42"/>
      <c r="L427" s="42"/>
      <c r="M427" s="39"/>
      <c r="N427" s="39"/>
      <c r="O427" s="39"/>
    </row>
    <row r="428" spans="2:15">
      <c r="B428" s="37"/>
      <c r="C428" s="39"/>
      <c r="D428" s="41"/>
      <c r="E428" s="49"/>
      <c r="F428" s="45"/>
      <c r="G428" s="42"/>
      <c r="H428" s="42"/>
      <c r="I428" s="42"/>
      <c r="J428" s="42"/>
      <c r="K428" s="42"/>
      <c r="L428" s="42"/>
      <c r="M428" s="39"/>
      <c r="N428" s="39"/>
      <c r="O428" s="39"/>
    </row>
    <row r="429" spans="2:15">
      <c r="B429" s="37"/>
      <c r="C429" s="39"/>
      <c r="D429" s="41"/>
      <c r="E429" s="49"/>
      <c r="F429" s="45"/>
      <c r="G429" s="42"/>
      <c r="H429" s="42"/>
      <c r="I429" s="42"/>
      <c r="J429" s="42"/>
      <c r="K429" s="42"/>
      <c r="L429" s="42"/>
      <c r="M429" s="39"/>
      <c r="N429" s="39"/>
      <c r="O429" s="39"/>
    </row>
    <row r="430" spans="2:15">
      <c r="B430" s="37"/>
      <c r="C430" s="39"/>
      <c r="D430" s="41"/>
      <c r="E430" s="49"/>
      <c r="F430" s="45"/>
      <c r="G430" s="42"/>
      <c r="H430" s="42"/>
      <c r="I430" s="42"/>
      <c r="J430" s="42"/>
      <c r="K430" s="42"/>
      <c r="L430" s="42"/>
      <c r="M430" s="39"/>
      <c r="N430" s="39"/>
      <c r="O430" s="39"/>
    </row>
    <row r="431" spans="2:15">
      <c r="B431" s="37"/>
      <c r="C431" s="39"/>
      <c r="D431" s="41"/>
      <c r="E431" s="49"/>
      <c r="F431" s="45"/>
      <c r="G431" s="42"/>
      <c r="H431" s="42"/>
      <c r="I431" s="42"/>
      <c r="J431" s="42"/>
      <c r="K431" s="42"/>
      <c r="L431" s="42"/>
      <c r="M431" s="39"/>
      <c r="N431" s="39"/>
      <c r="O431" s="39"/>
    </row>
    <row r="432" spans="2:15">
      <c r="B432" s="37"/>
      <c r="C432" s="39"/>
      <c r="D432" s="41"/>
      <c r="E432" s="49"/>
      <c r="F432" s="45"/>
      <c r="G432" s="42"/>
      <c r="H432" s="42"/>
      <c r="I432" s="42"/>
      <c r="J432" s="42"/>
      <c r="K432" s="42"/>
      <c r="L432" s="42"/>
      <c r="M432" s="39"/>
      <c r="N432" s="39"/>
      <c r="O432" s="39"/>
    </row>
    <row r="433" spans="2:15">
      <c r="B433" s="37"/>
      <c r="C433" s="39"/>
      <c r="D433" s="41"/>
      <c r="E433" s="49"/>
      <c r="F433" s="45"/>
      <c r="G433" s="42"/>
      <c r="H433" s="42"/>
      <c r="I433" s="42"/>
      <c r="J433" s="42"/>
      <c r="K433" s="42"/>
      <c r="L433" s="42"/>
      <c r="M433" s="39"/>
      <c r="N433" s="39"/>
      <c r="O433" s="39"/>
    </row>
    <row r="434" spans="2:15">
      <c r="B434" s="37"/>
      <c r="C434" s="39"/>
      <c r="D434" s="41"/>
      <c r="E434" s="49"/>
      <c r="F434" s="45"/>
      <c r="G434" s="42"/>
      <c r="H434" s="42"/>
      <c r="I434" s="42"/>
      <c r="J434" s="42"/>
      <c r="K434" s="42"/>
      <c r="L434" s="42"/>
      <c r="M434" s="39"/>
      <c r="N434" s="39"/>
      <c r="O434" s="39"/>
    </row>
    <row r="435" spans="2:15">
      <c r="B435" s="37"/>
      <c r="C435" s="39"/>
      <c r="D435" s="41"/>
      <c r="E435" s="49"/>
      <c r="F435" s="45"/>
      <c r="G435" s="42"/>
      <c r="H435" s="42"/>
      <c r="I435" s="42"/>
      <c r="J435" s="42"/>
      <c r="K435" s="42"/>
      <c r="L435" s="42"/>
      <c r="M435" s="39"/>
      <c r="N435" s="39"/>
      <c r="O435" s="39"/>
    </row>
    <row r="436" spans="2:15">
      <c r="B436" s="37"/>
      <c r="C436" s="39"/>
      <c r="D436" s="41"/>
      <c r="E436" s="49"/>
      <c r="F436" s="45"/>
      <c r="G436" s="42"/>
      <c r="H436" s="42"/>
      <c r="I436" s="42"/>
      <c r="J436" s="42"/>
      <c r="K436" s="42"/>
      <c r="L436" s="42"/>
      <c r="M436" s="39"/>
      <c r="N436" s="39"/>
      <c r="O436" s="39"/>
    </row>
    <row r="437" spans="2:15">
      <c r="B437" s="37"/>
      <c r="C437" s="39"/>
      <c r="D437" s="41"/>
      <c r="E437" s="49"/>
      <c r="F437" s="45"/>
      <c r="G437" s="42"/>
      <c r="H437" s="42"/>
      <c r="I437" s="42"/>
      <c r="J437" s="42"/>
      <c r="K437" s="42"/>
      <c r="L437" s="42"/>
      <c r="M437" s="39"/>
      <c r="N437" s="39"/>
      <c r="O437" s="39"/>
    </row>
    <row r="438" spans="2:15">
      <c r="B438" s="37"/>
      <c r="C438" s="39"/>
      <c r="D438" s="41"/>
      <c r="E438" s="49"/>
      <c r="F438" s="45"/>
      <c r="G438" s="42"/>
      <c r="H438" s="42"/>
      <c r="I438" s="42"/>
      <c r="J438" s="42"/>
      <c r="K438" s="42"/>
      <c r="L438" s="42"/>
      <c r="M438" s="39"/>
      <c r="N438" s="39"/>
      <c r="O438" s="39"/>
    </row>
    <row r="439" spans="2:15">
      <c r="B439" s="37"/>
      <c r="C439" s="39"/>
      <c r="D439" s="41"/>
      <c r="E439" s="49"/>
      <c r="F439" s="45"/>
      <c r="G439" s="42"/>
      <c r="H439" s="42"/>
      <c r="I439" s="42"/>
      <c r="J439" s="42"/>
      <c r="K439" s="42"/>
      <c r="L439" s="42"/>
      <c r="M439" s="39"/>
      <c r="N439" s="39"/>
      <c r="O439" s="39"/>
    </row>
    <row r="440" spans="2:15">
      <c r="B440" s="37"/>
      <c r="C440" s="39"/>
      <c r="D440" s="41"/>
      <c r="E440" s="49"/>
      <c r="F440" s="45"/>
      <c r="G440" s="42"/>
      <c r="H440" s="42"/>
      <c r="I440" s="42"/>
      <c r="J440" s="42"/>
      <c r="K440" s="42"/>
      <c r="L440" s="42"/>
      <c r="M440" s="39"/>
      <c r="N440" s="39"/>
      <c r="O440" s="39"/>
    </row>
    <row r="441" spans="2:15">
      <c r="B441" s="37"/>
      <c r="C441" s="39"/>
      <c r="D441" s="41"/>
      <c r="E441" s="49"/>
      <c r="F441" s="45"/>
      <c r="G441" s="42"/>
      <c r="H441" s="42"/>
      <c r="I441" s="42"/>
      <c r="J441" s="42"/>
      <c r="K441" s="42"/>
      <c r="L441" s="42"/>
      <c r="M441" s="39"/>
      <c r="N441" s="39"/>
      <c r="O441" s="39"/>
    </row>
    <row r="442" spans="2:15">
      <c r="B442" s="37"/>
      <c r="C442" s="39"/>
      <c r="D442" s="41"/>
      <c r="E442" s="49"/>
      <c r="F442" s="45"/>
      <c r="G442" s="42"/>
      <c r="H442" s="42"/>
      <c r="I442" s="42"/>
      <c r="J442" s="42"/>
      <c r="K442" s="42"/>
      <c r="L442" s="42"/>
      <c r="M442" s="39"/>
      <c r="N442" s="39"/>
      <c r="O442" s="39"/>
    </row>
    <row r="443" spans="2:15">
      <c r="B443" s="37"/>
      <c r="C443" s="39"/>
      <c r="D443" s="41"/>
      <c r="E443" s="49"/>
      <c r="F443" s="45"/>
      <c r="G443" s="42"/>
      <c r="H443" s="42"/>
      <c r="I443" s="42"/>
      <c r="J443" s="42"/>
      <c r="K443" s="42"/>
      <c r="L443" s="42"/>
      <c r="M443" s="39"/>
      <c r="N443" s="39"/>
      <c r="O443" s="39"/>
    </row>
    <row r="444" spans="2:15">
      <c r="B444" s="37"/>
      <c r="C444" s="39"/>
      <c r="D444" s="41"/>
      <c r="E444" s="49"/>
      <c r="F444" s="45"/>
      <c r="G444" s="42"/>
      <c r="H444" s="42"/>
      <c r="I444" s="42"/>
      <c r="J444" s="42"/>
      <c r="K444" s="42"/>
      <c r="L444" s="42"/>
      <c r="M444" s="39"/>
      <c r="N444" s="39"/>
      <c r="O444" s="39"/>
    </row>
    <row r="445" spans="2:15">
      <c r="B445" s="37"/>
      <c r="C445" s="39"/>
      <c r="D445" s="41"/>
      <c r="E445" s="49"/>
      <c r="F445" s="45"/>
      <c r="G445" s="42"/>
      <c r="H445" s="42"/>
      <c r="I445" s="42"/>
      <c r="J445" s="42"/>
      <c r="K445" s="42"/>
      <c r="L445" s="42"/>
      <c r="M445" s="39"/>
      <c r="N445" s="39"/>
      <c r="O445" s="39"/>
    </row>
    <row r="446" spans="2:15">
      <c r="B446" s="37"/>
      <c r="C446" s="39"/>
      <c r="D446" s="41"/>
      <c r="E446" s="49"/>
      <c r="F446" s="45"/>
      <c r="G446" s="42"/>
      <c r="H446" s="42"/>
      <c r="I446" s="42"/>
      <c r="J446" s="42"/>
      <c r="K446" s="42"/>
      <c r="L446" s="42"/>
      <c r="M446" s="39"/>
      <c r="N446" s="39"/>
      <c r="O446" s="39"/>
    </row>
    <row r="447" spans="2:15">
      <c r="B447" s="37"/>
      <c r="C447" s="39"/>
      <c r="D447" s="41"/>
      <c r="E447" s="49"/>
      <c r="F447" s="45"/>
      <c r="G447" s="42"/>
      <c r="H447" s="42"/>
      <c r="I447" s="42"/>
      <c r="J447" s="42"/>
      <c r="K447" s="42"/>
      <c r="L447" s="42"/>
      <c r="M447" s="39"/>
      <c r="N447" s="39"/>
      <c r="O447" s="39"/>
    </row>
    <row r="448" spans="2:15">
      <c r="B448" s="37"/>
      <c r="C448" s="39"/>
      <c r="D448" s="41"/>
      <c r="E448" s="49"/>
      <c r="F448" s="45"/>
      <c r="G448" s="42"/>
      <c r="H448" s="42"/>
      <c r="I448" s="42"/>
      <c r="J448" s="42"/>
      <c r="K448" s="42"/>
      <c r="L448" s="42"/>
      <c r="M448" s="39"/>
      <c r="N448" s="39"/>
      <c r="O448" s="39"/>
    </row>
    <row r="449" spans="2:15">
      <c r="B449" s="37"/>
      <c r="C449" s="39"/>
      <c r="D449" s="41"/>
      <c r="E449" s="49"/>
      <c r="F449" s="45"/>
      <c r="G449" s="42"/>
      <c r="H449" s="42"/>
      <c r="I449" s="42"/>
      <c r="J449" s="42"/>
      <c r="K449" s="42"/>
      <c r="L449" s="42"/>
      <c r="M449" s="39"/>
      <c r="N449" s="39"/>
      <c r="O449" s="39"/>
    </row>
    <row r="450" spans="2:15">
      <c r="B450" s="37"/>
      <c r="C450" s="39"/>
      <c r="D450" s="41"/>
      <c r="E450" s="49"/>
      <c r="F450" s="45"/>
      <c r="G450" s="42"/>
      <c r="H450" s="42"/>
      <c r="I450" s="42"/>
      <c r="J450" s="42"/>
      <c r="K450" s="42"/>
      <c r="L450" s="42"/>
      <c r="M450" s="39"/>
      <c r="N450" s="39"/>
      <c r="O450" s="39"/>
    </row>
    <row r="451" spans="2:15">
      <c r="B451" s="37"/>
      <c r="C451" s="39"/>
      <c r="D451" s="41"/>
      <c r="E451" s="49"/>
      <c r="F451" s="45"/>
      <c r="G451" s="42"/>
      <c r="H451" s="42"/>
      <c r="I451" s="42"/>
      <c r="J451" s="42"/>
      <c r="K451" s="42"/>
      <c r="L451" s="42"/>
      <c r="M451" s="39"/>
      <c r="N451" s="39"/>
      <c r="O451" s="39"/>
    </row>
    <row r="452" spans="2:15">
      <c r="B452" s="37"/>
      <c r="C452" s="39"/>
      <c r="D452" s="41"/>
      <c r="E452" s="49"/>
      <c r="F452" s="45"/>
      <c r="G452" s="42"/>
      <c r="H452" s="42"/>
      <c r="I452" s="42"/>
      <c r="J452" s="42"/>
      <c r="K452" s="42"/>
      <c r="L452" s="42"/>
      <c r="M452" s="39"/>
      <c r="N452" s="39"/>
      <c r="O452" s="39"/>
    </row>
    <row r="453" spans="2:15">
      <c r="B453" s="37"/>
      <c r="C453" s="39"/>
      <c r="D453" s="41"/>
      <c r="E453" s="49"/>
      <c r="F453" s="45"/>
      <c r="G453" s="42"/>
      <c r="H453" s="42"/>
      <c r="I453" s="42"/>
      <c r="J453" s="42"/>
      <c r="K453" s="42"/>
      <c r="L453" s="42"/>
      <c r="M453" s="39"/>
      <c r="N453" s="39"/>
      <c r="O453" s="39"/>
    </row>
    <row r="454" spans="2:15">
      <c r="B454" s="37"/>
      <c r="C454" s="39"/>
      <c r="D454" s="41"/>
      <c r="E454" s="49"/>
      <c r="F454" s="45"/>
      <c r="G454" s="42"/>
      <c r="H454" s="42"/>
      <c r="I454" s="42"/>
      <c r="J454" s="42"/>
      <c r="K454" s="42"/>
      <c r="L454" s="42"/>
      <c r="M454" s="39"/>
      <c r="N454" s="39"/>
      <c r="O454" s="39"/>
    </row>
    <row r="455" spans="2:15">
      <c r="B455" s="37"/>
      <c r="C455" s="39"/>
      <c r="D455" s="41"/>
      <c r="E455" s="49"/>
      <c r="F455" s="45"/>
      <c r="G455" s="42"/>
      <c r="H455" s="42"/>
      <c r="I455" s="42"/>
      <c r="J455" s="42"/>
      <c r="K455" s="42"/>
      <c r="L455" s="42"/>
      <c r="M455" s="39"/>
      <c r="N455" s="39"/>
      <c r="O455" s="39"/>
    </row>
    <row r="456" spans="2:15">
      <c r="B456" s="37"/>
      <c r="C456" s="39"/>
      <c r="D456" s="41"/>
      <c r="E456" s="49"/>
      <c r="F456" s="45"/>
      <c r="G456" s="42"/>
      <c r="H456" s="42"/>
      <c r="I456" s="42"/>
      <c r="J456" s="42"/>
      <c r="K456" s="42"/>
      <c r="L456" s="42"/>
      <c r="M456" s="39"/>
      <c r="N456" s="39"/>
      <c r="O456" s="39"/>
    </row>
    <row r="457" spans="2:15">
      <c r="B457" s="37"/>
      <c r="C457" s="39"/>
      <c r="D457" s="41"/>
      <c r="E457" s="49"/>
      <c r="F457" s="45"/>
      <c r="G457" s="42"/>
      <c r="H457" s="42"/>
      <c r="I457" s="42"/>
      <c r="J457" s="42"/>
      <c r="K457" s="42"/>
      <c r="L457" s="42"/>
      <c r="M457" s="39"/>
      <c r="N457" s="39"/>
      <c r="O457" s="39"/>
    </row>
    <row r="458" spans="2:15">
      <c r="B458" s="37"/>
      <c r="C458" s="39"/>
      <c r="D458" s="41"/>
      <c r="E458" s="49"/>
      <c r="F458" s="45"/>
      <c r="G458" s="42"/>
      <c r="H458" s="42"/>
      <c r="I458" s="42"/>
      <c r="J458" s="42"/>
      <c r="K458" s="42"/>
      <c r="L458" s="42"/>
      <c r="M458" s="39"/>
      <c r="N458" s="39"/>
      <c r="O458" s="39"/>
    </row>
    <row r="459" spans="2:15">
      <c r="B459" s="37"/>
      <c r="C459" s="39"/>
      <c r="D459" s="41"/>
      <c r="E459" s="49"/>
      <c r="F459" s="45"/>
      <c r="G459" s="42"/>
      <c r="H459" s="42"/>
      <c r="I459" s="42"/>
      <c r="J459" s="42"/>
      <c r="K459" s="42"/>
      <c r="L459" s="42"/>
      <c r="M459" s="39"/>
      <c r="N459" s="39"/>
      <c r="O459" s="39"/>
    </row>
    <row r="460" spans="2:15">
      <c r="B460" s="37"/>
      <c r="C460" s="39"/>
      <c r="D460" s="41"/>
      <c r="E460" s="49"/>
      <c r="F460" s="45"/>
      <c r="G460" s="42"/>
      <c r="H460" s="42"/>
      <c r="I460" s="42"/>
      <c r="J460" s="42"/>
      <c r="K460" s="42"/>
      <c r="L460" s="42"/>
      <c r="M460" s="39"/>
      <c r="N460" s="39"/>
      <c r="O460" s="39"/>
    </row>
    <row r="461" spans="2:15">
      <c r="B461" s="37"/>
      <c r="C461" s="39"/>
      <c r="D461" s="41"/>
      <c r="E461" s="49"/>
      <c r="F461" s="45"/>
      <c r="G461" s="42"/>
      <c r="H461" s="42"/>
      <c r="I461" s="42"/>
      <c r="J461" s="42"/>
      <c r="K461" s="42"/>
      <c r="L461" s="42"/>
      <c r="M461" s="39"/>
      <c r="N461" s="39"/>
      <c r="O461" s="39"/>
    </row>
    <row r="462" spans="2:15">
      <c r="B462" s="37"/>
      <c r="C462" s="39"/>
      <c r="D462" s="41"/>
      <c r="E462" s="49"/>
      <c r="F462" s="45"/>
      <c r="G462" s="42"/>
      <c r="H462" s="42"/>
      <c r="I462" s="42"/>
      <c r="J462" s="42"/>
      <c r="K462" s="42"/>
      <c r="L462" s="42"/>
      <c r="M462" s="39"/>
      <c r="N462" s="39"/>
      <c r="O462" s="39"/>
    </row>
    <row r="463" spans="2:15">
      <c r="B463" s="37"/>
      <c r="C463" s="39"/>
      <c r="D463" s="41"/>
      <c r="E463" s="49"/>
      <c r="F463" s="45"/>
      <c r="G463" s="42"/>
      <c r="H463" s="42"/>
      <c r="I463" s="42"/>
      <c r="J463" s="42"/>
      <c r="K463" s="42"/>
      <c r="L463" s="42"/>
      <c r="M463" s="39"/>
      <c r="N463" s="39"/>
      <c r="O463" s="39"/>
    </row>
    <row r="464" spans="2:15">
      <c r="B464" s="37"/>
      <c r="C464" s="39"/>
      <c r="D464" s="41"/>
      <c r="E464" s="49"/>
      <c r="F464" s="45"/>
      <c r="G464" s="42"/>
      <c r="H464" s="42"/>
      <c r="I464" s="42"/>
      <c r="J464" s="42"/>
      <c r="K464" s="42"/>
      <c r="L464" s="42"/>
      <c r="M464" s="39"/>
      <c r="N464" s="39"/>
      <c r="O464" s="39"/>
    </row>
    <row r="465" spans="2:15">
      <c r="B465" s="37"/>
      <c r="C465" s="39"/>
      <c r="D465" s="41"/>
      <c r="E465" s="49"/>
      <c r="F465" s="45"/>
      <c r="G465" s="42"/>
      <c r="H465" s="42"/>
      <c r="I465" s="42"/>
      <c r="J465" s="42"/>
      <c r="K465" s="42"/>
      <c r="L465" s="42"/>
      <c r="M465" s="39"/>
      <c r="N465" s="39"/>
      <c r="O465" s="39"/>
    </row>
    <row r="466" spans="2:15">
      <c r="B466" s="37"/>
      <c r="C466" s="39"/>
      <c r="D466" s="41"/>
      <c r="E466" s="49"/>
      <c r="F466" s="45"/>
      <c r="G466" s="42"/>
      <c r="H466" s="42"/>
      <c r="I466" s="42"/>
      <c r="J466" s="42"/>
      <c r="K466" s="42"/>
      <c r="L466" s="42"/>
      <c r="M466" s="39"/>
      <c r="N466" s="39"/>
      <c r="O466" s="39"/>
    </row>
    <row r="467" spans="2:15">
      <c r="B467" s="37"/>
      <c r="C467" s="39"/>
      <c r="D467" s="41"/>
      <c r="E467" s="49"/>
      <c r="F467" s="45"/>
      <c r="G467" s="42"/>
      <c r="H467" s="42"/>
      <c r="I467" s="42"/>
      <c r="J467" s="42"/>
      <c r="K467" s="42"/>
      <c r="L467" s="42"/>
      <c r="M467" s="39"/>
      <c r="N467" s="39"/>
      <c r="O467" s="39"/>
    </row>
    <row r="468" spans="2:15">
      <c r="B468" s="37"/>
      <c r="C468" s="39"/>
      <c r="D468" s="41"/>
      <c r="E468" s="49"/>
      <c r="F468" s="45"/>
      <c r="G468" s="42"/>
      <c r="H468" s="42"/>
      <c r="I468" s="42"/>
      <c r="J468" s="42"/>
      <c r="K468" s="42"/>
      <c r="L468" s="42"/>
      <c r="M468" s="39"/>
      <c r="N468" s="39"/>
      <c r="O468" s="39"/>
    </row>
    <row r="469" spans="2:15">
      <c r="B469" s="37"/>
      <c r="C469" s="39"/>
      <c r="D469" s="41"/>
      <c r="E469" s="49"/>
      <c r="F469" s="45"/>
      <c r="G469" s="42"/>
      <c r="H469" s="42"/>
      <c r="I469" s="42"/>
      <c r="J469" s="42"/>
      <c r="K469" s="42"/>
      <c r="L469" s="42"/>
      <c r="M469" s="39"/>
      <c r="N469" s="39"/>
      <c r="O469" s="39"/>
    </row>
    <row r="470" spans="2:15">
      <c r="B470" s="37"/>
      <c r="C470" s="39"/>
      <c r="D470" s="41"/>
      <c r="E470" s="49"/>
      <c r="F470" s="45"/>
      <c r="G470" s="42"/>
      <c r="H470" s="42"/>
      <c r="I470" s="42"/>
      <c r="J470" s="42"/>
      <c r="K470" s="42"/>
      <c r="L470" s="42"/>
      <c r="M470" s="39"/>
      <c r="N470" s="39"/>
      <c r="O470" s="39"/>
    </row>
    <row r="471" spans="2:15">
      <c r="B471" s="37"/>
      <c r="C471" s="39"/>
      <c r="D471" s="41"/>
      <c r="E471" s="49"/>
      <c r="F471" s="45"/>
      <c r="G471" s="42"/>
      <c r="H471" s="42"/>
      <c r="I471" s="42"/>
      <c r="J471" s="42"/>
      <c r="K471" s="42"/>
      <c r="L471" s="42"/>
      <c r="M471" s="39"/>
      <c r="N471" s="39"/>
      <c r="O471" s="39"/>
    </row>
    <row r="472" spans="2:15">
      <c r="B472" s="37"/>
      <c r="C472" s="39"/>
      <c r="D472" s="41"/>
      <c r="E472" s="49"/>
      <c r="F472" s="45"/>
      <c r="G472" s="42"/>
      <c r="H472" s="42"/>
      <c r="I472" s="42"/>
      <c r="J472" s="42"/>
      <c r="K472" s="42"/>
      <c r="L472" s="42"/>
      <c r="M472" s="39"/>
      <c r="N472" s="39"/>
      <c r="O472" s="39"/>
    </row>
    <row r="473" spans="2:15">
      <c r="B473" s="37"/>
      <c r="C473" s="39"/>
      <c r="D473" s="41"/>
      <c r="E473" s="49"/>
      <c r="F473" s="45"/>
      <c r="G473" s="42"/>
      <c r="H473" s="42"/>
      <c r="I473" s="42"/>
      <c r="J473" s="42"/>
      <c r="K473" s="42"/>
      <c r="L473" s="42"/>
      <c r="M473" s="39"/>
      <c r="N473" s="39"/>
      <c r="O473" s="39"/>
    </row>
    <row r="474" spans="2:15">
      <c r="B474" s="37"/>
      <c r="C474" s="39"/>
      <c r="D474" s="41"/>
      <c r="E474" s="49"/>
      <c r="F474" s="45"/>
      <c r="G474" s="42"/>
      <c r="H474" s="42"/>
      <c r="I474" s="42"/>
      <c r="J474" s="42"/>
      <c r="K474" s="42"/>
      <c r="L474" s="42"/>
      <c r="M474" s="39"/>
      <c r="N474" s="39"/>
      <c r="O474" s="39"/>
    </row>
    <row r="475" spans="2:15">
      <c r="B475" s="37"/>
      <c r="C475" s="39"/>
      <c r="D475" s="41"/>
      <c r="E475" s="49"/>
      <c r="F475" s="45"/>
      <c r="G475" s="42"/>
      <c r="H475" s="42"/>
      <c r="I475" s="42"/>
      <c r="J475" s="42"/>
      <c r="K475" s="42"/>
      <c r="L475" s="42"/>
      <c r="M475" s="39"/>
      <c r="N475" s="39"/>
      <c r="O475" s="39"/>
    </row>
    <row r="476" spans="2:15">
      <c r="B476" s="37"/>
      <c r="C476" s="39"/>
      <c r="D476" s="41"/>
      <c r="E476" s="49"/>
      <c r="F476" s="45"/>
      <c r="G476" s="42"/>
      <c r="H476" s="42"/>
      <c r="I476" s="42"/>
      <c r="J476" s="42"/>
      <c r="K476" s="42"/>
      <c r="L476" s="42"/>
      <c r="M476" s="39"/>
      <c r="N476" s="39"/>
      <c r="O476" s="39"/>
    </row>
    <row r="477" spans="2:15">
      <c r="B477" s="37"/>
      <c r="C477" s="39"/>
      <c r="D477" s="41"/>
      <c r="E477" s="49"/>
      <c r="F477" s="45"/>
      <c r="G477" s="42"/>
      <c r="H477" s="42"/>
      <c r="I477" s="42"/>
      <c r="J477" s="42"/>
      <c r="K477" s="42"/>
      <c r="L477" s="42"/>
      <c r="M477" s="39"/>
      <c r="N477" s="39"/>
      <c r="O477" s="39"/>
    </row>
    <row r="478" spans="2:15">
      <c r="B478" s="37"/>
      <c r="C478" s="39"/>
      <c r="D478" s="41"/>
      <c r="E478" s="49"/>
      <c r="F478" s="45"/>
      <c r="G478" s="42"/>
      <c r="H478" s="42"/>
      <c r="I478" s="42"/>
      <c r="J478" s="42"/>
      <c r="K478" s="42"/>
      <c r="L478" s="42"/>
      <c r="M478" s="39"/>
      <c r="N478" s="39"/>
      <c r="O478" s="39"/>
    </row>
    <row r="479" spans="2:15">
      <c r="B479" s="37"/>
      <c r="C479" s="39"/>
      <c r="D479" s="41"/>
      <c r="E479" s="49"/>
      <c r="F479" s="45"/>
      <c r="G479" s="42"/>
      <c r="H479" s="42"/>
      <c r="I479" s="42"/>
      <c r="J479" s="42"/>
      <c r="K479" s="42"/>
      <c r="L479" s="42"/>
      <c r="M479" s="39"/>
      <c r="N479" s="39"/>
      <c r="O479" s="39"/>
    </row>
    <row r="480" spans="2:15">
      <c r="B480" s="37"/>
      <c r="C480" s="39"/>
      <c r="D480" s="41"/>
      <c r="E480" s="49"/>
      <c r="F480" s="45"/>
      <c r="G480" s="42"/>
      <c r="H480" s="42"/>
      <c r="I480" s="42"/>
      <c r="J480" s="42"/>
      <c r="K480" s="42"/>
      <c r="L480" s="42"/>
      <c r="M480" s="39"/>
      <c r="N480" s="39"/>
      <c r="O480" s="39"/>
    </row>
    <row r="481" spans="2:15">
      <c r="B481" s="37"/>
      <c r="C481" s="39"/>
      <c r="D481" s="41"/>
      <c r="E481" s="49"/>
      <c r="F481" s="45"/>
      <c r="G481" s="42"/>
      <c r="H481" s="42"/>
      <c r="I481" s="42"/>
      <c r="J481" s="42"/>
      <c r="K481" s="42"/>
      <c r="L481" s="42"/>
      <c r="M481" s="39"/>
      <c r="N481" s="39"/>
      <c r="O481" s="39"/>
    </row>
    <row r="482" spans="2:15">
      <c r="B482" s="37"/>
      <c r="C482" s="39"/>
      <c r="D482" s="41"/>
      <c r="E482" s="49"/>
      <c r="F482" s="45"/>
      <c r="G482" s="42"/>
      <c r="H482" s="42"/>
      <c r="I482" s="42"/>
      <c r="J482" s="42"/>
      <c r="K482" s="42"/>
      <c r="L482" s="42"/>
      <c r="M482" s="39"/>
      <c r="N482" s="39"/>
      <c r="O482" s="39"/>
    </row>
    <row r="483" spans="2:15">
      <c r="B483" s="37"/>
      <c r="C483" s="39"/>
      <c r="D483" s="41"/>
      <c r="E483" s="49"/>
      <c r="F483" s="45"/>
      <c r="G483" s="42"/>
      <c r="H483" s="42"/>
      <c r="I483" s="42"/>
      <c r="J483" s="42"/>
      <c r="K483" s="42"/>
      <c r="L483" s="42"/>
      <c r="M483" s="39"/>
      <c r="N483" s="39"/>
      <c r="O483" s="39"/>
    </row>
    <row r="484" spans="2:15">
      <c r="B484" s="37"/>
      <c r="C484" s="39"/>
      <c r="D484" s="41"/>
      <c r="E484" s="49"/>
      <c r="F484" s="45"/>
      <c r="G484" s="42"/>
      <c r="H484" s="42"/>
      <c r="I484" s="42"/>
      <c r="J484" s="42"/>
      <c r="K484" s="42"/>
      <c r="L484" s="42"/>
      <c r="M484" s="39"/>
      <c r="N484" s="39"/>
      <c r="O484" s="39"/>
    </row>
    <row r="485" spans="2:15">
      <c r="B485" s="37"/>
      <c r="C485" s="39"/>
      <c r="D485" s="41"/>
      <c r="E485" s="49"/>
      <c r="F485" s="45"/>
      <c r="G485" s="42"/>
      <c r="H485" s="42"/>
      <c r="I485" s="42"/>
      <c r="J485" s="42"/>
      <c r="K485" s="42"/>
      <c r="L485" s="42"/>
      <c r="M485" s="39"/>
      <c r="N485" s="39"/>
      <c r="O485" s="39"/>
    </row>
    <row r="486" spans="2:15">
      <c r="B486" s="37"/>
      <c r="C486" s="39"/>
      <c r="D486" s="41"/>
      <c r="E486" s="49"/>
      <c r="F486" s="45"/>
      <c r="G486" s="42"/>
      <c r="H486" s="42"/>
      <c r="I486" s="42"/>
      <c r="J486" s="42"/>
      <c r="K486" s="42"/>
      <c r="L486" s="42"/>
      <c r="M486" s="39"/>
      <c r="N486" s="39"/>
      <c r="O486" s="39"/>
    </row>
    <row r="487" spans="2:15">
      <c r="B487" s="37"/>
      <c r="C487" s="39"/>
      <c r="D487" s="41"/>
      <c r="E487" s="49"/>
      <c r="F487" s="45"/>
      <c r="G487" s="42"/>
      <c r="H487" s="42"/>
      <c r="I487" s="42"/>
      <c r="J487" s="42"/>
      <c r="K487" s="42"/>
      <c r="L487" s="42"/>
      <c r="M487" s="39"/>
      <c r="N487" s="39"/>
      <c r="O487" s="39"/>
    </row>
    <row r="488" spans="2:15">
      <c r="B488" s="37"/>
      <c r="C488" s="39"/>
      <c r="D488" s="41"/>
      <c r="E488" s="49"/>
      <c r="F488" s="45"/>
      <c r="G488" s="42"/>
      <c r="H488" s="42"/>
      <c r="I488" s="42"/>
      <c r="J488" s="42"/>
      <c r="K488" s="42"/>
      <c r="L488" s="42"/>
      <c r="M488" s="39"/>
      <c r="N488" s="39"/>
      <c r="O488" s="39"/>
    </row>
    <row r="489" spans="2:15">
      <c r="B489" s="37"/>
      <c r="C489" s="39"/>
      <c r="D489" s="41"/>
      <c r="E489" s="49"/>
      <c r="F489" s="45"/>
      <c r="G489" s="42"/>
      <c r="H489" s="42"/>
      <c r="I489" s="42"/>
      <c r="J489" s="42"/>
      <c r="K489" s="42"/>
      <c r="L489" s="42"/>
      <c r="M489" s="39"/>
      <c r="N489" s="39"/>
      <c r="O489" s="39"/>
    </row>
    <row r="490" spans="2:15">
      <c r="B490" s="37"/>
      <c r="C490" s="39"/>
      <c r="D490" s="41"/>
      <c r="E490" s="49"/>
      <c r="F490" s="45"/>
      <c r="G490" s="42"/>
      <c r="H490" s="42"/>
      <c r="I490" s="42"/>
      <c r="J490" s="42"/>
      <c r="K490" s="42"/>
      <c r="L490" s="42"/>
      <c r="M490" s="39"/>
      <c r="N490" s="39"/>
      <c r="O490" s="39"/>
    </row>
    <row r="491" spans="2:15">
      <c r="B491" s="37"/>
      <c r="C491" s="39"/>
      <c r="D491" s="41"/>
      <c r="E491" s="49"/>
      <c r="F491" s="45"/>
      <c r="G491" s="42"/>
      <c r="H491" s="42"/>
      <c r="I491" s="42"/>
      <c r="J491" s="42"/>
      <c r="K491" s="42"/>
      <c r="L491" s="42"/>
      <c r="M491" s="39"/>
      <c r="N491" s="39"/>
      <c r="O491" s="39"/>
    </row>
    <row r="492" spans="2:15">
      <c r="B492" s="37"/>
      <c r="C492" s="39"/>
      <c r="D492" s="41"/>
      <c r="E492" s="49"/>
      <c r="F492" s="45"/>
      <c r="G492" s="42"/>
      <c r="H492" s="42"/>
      <c r="I492" s="42"/>
      <c r="J492" s="42"/>
      <c r="K492" s="42"/>
      <c r="L492" s="42"/>
      <c r="M492" s="39"/>
      <c r="N492" s="39"/>
      <c r="O492" s="39"/>
    </row>
    <row r="493" spans="2:15">
      <c r="B493" s="37"/>
      <c r="C493" s="39"/>
      <c r="D493" s="41"/>
      <c r="E493" s="49"/>
      <c r="F493" s="45"/>
      <c r="G493" s="42"/>
      <c r="H493" s="42"/>
      <c r="I493" s="42"/>
      <c r="J493" s="42"/>
      <c r="K493" s="42"/>
      <c r="L493" s="42"/>
      <c r="M493" s="39"/>
      <c r="N493" s="39"/>
      <c r="O493" s="39"/>
    </row>
    <row r="494" spans="2:15">
      <c r="B494" s="37"/>
      <c r="C494" s="39"/>
      <c r="D494" s="41"/>
      <c r="E494" s="49"/>
      <c r="F494" s="45"/>
      <c r="G494" s="42"/>
      <c r="H494" s="42"/>
      <c r="I494" s="42"/>
      <c r="J494" s="42"/>
      <c r="K494" s="42"/>
      <c r="L494" s="42"/>
      <c r="M494" s="39"/>
      <c r="N494" s="39"/>
      <c r="O494" s="39"/>
    </row>
    <row r="495" spans="2:15">
      <c r="B495" s="37"/>
      <c r="C495" s="39"/>
      <c r="D495" s="41"/>
      <c r="E495" s="49"/>
      <c r="F495" s="45"/>
      <c r="G495" s="42"/>
      <c r="H495" s="42"/>
      <c r="I495" s="42"/>
      <c r="J495" s="42"/>
      <c r="K495" s="42"/>
      <c r="L495" s="42"/>
      <c r="M495" s="39"/>
      <c r="N495" s="39"/>
      <c r="O495" s="39"/>
    </row>
    <row r="496" spans="2:15">
      <c r="B496" s="37"/>
      <c r="C496" s="39"/>
      <c r="D496" s="41"/>
      <c r="E496" s="49"/>
      <c r="F496" s="45"/>
      <c r="G496" s="42"/>
      <c r="H496" s="42"/>
      <c r="I496" s="42"/>
      <c r="J496" s="42"/>
      <c r="K496" s="42"/>
      <c r="L496" s="42"/>
      <c r="M496" s="39"/>
      <c r="N496" s="39"/>
      <c r="O496" s="39"/>
    </row>
    <row r="497" spans="2:15">
      <c r="B497" s="37"/>
      <c r="C497" s="39"/>
      <c r="D497" s="41"/>
      <c r="E497" s="49"/>
      <c r="F497" s="45"/>
      <c r="G497" s="42"/>
      <c r="H497" s="42"/>
      <c r="I497" s="42"/>
      <c r="J497" s="42"/>
      <c r="K497" s="42"/>
      <c r="L497" s="42"/>
      <c r="M497" s="39"/>
      <c r="N497" s="39"/>
      <c r="O497" s="39"/>
    </row>
    <row r="498" spans="2:15">
      <c r="B498" s="37"/>
      <c r="C498" s="39"/>
      <c r="D498" s="41"/>
      <c r="E498" s="49"/>
      <c r="F498" s="45"/>
      <c r="G498" s="42"/>
      <c r="H498" s="42"/>
      <c r="I498" s="42"/>
      <c r="J498" s="42"/>
      <c r="K498" s="42"/>
      <c r="L498" s="42"/>
      <c r="M498" s="39"/>
      <c r="N498" s="39"/>
      <c r="O498" s="39"/>
    </row>
    <row r="499" spans="2:15">
      <c r="B499" s="37"/>
      <c r="C499" s="39"/>
      <c r="D499" s="41"/>
      <c r="E499" s="49"/>
      <c r="F499" s="45"/>
      <c r="G499" s="42"/>
      <c r="H499" s="42"/>
      <c r="I499" s="42"/>
      <c r="J499" s="42"/>
      <c r="K499" s="42"/>
      <c r="L499" s="42"/>
      <c r="M499" s="39"/>
      <c r="N499" s="39"/>
      <c r="O499" s="39"/>
    </row>
    <row r="500" spans="2:15">
      <c r="B500" s="37"/>
      <c r="C500" s="39"/>
      <c r="D500" s="41"/>
      <c r="E500" s="49"/>
      <c r="F500" s="45"/>
      <c r="G500" s="42"/>
      <c r="H500" s="42"/>
      <c r="I500" s="42"/>
      <c r="J500" s="42"/>
      <c r="K500" s="42"/>
      <c r="L500" s="42"/>
      <c r="M500" s="39"/>
      <c r="N500" s="39"/>
      <c r="O500" s="39"/>
    </row>
    <row r="501" spans="2:15">
      <c r="B501" s="37"/>
      <c r="C501" s="39"/>
      <c r="D501" s="41"/>
      <c r="E501" s="49"/>
      <c r="F501" s="45"/>
      <c r="G501" s="42"/>
      <c r="H501" s="42"/>
      <c r="I501" s="42"/>
      <c r="J501" s="42"/>
      <c r="K501" s="42"/>
      <c r="L501" s="42"/>
      <c r="M501" s="39"/>
      <c r="N501" s="39"/>
      <c r="O501" s="39"/>
    </row>
    <row r="502" spans="2:15">
      <c r="B502" s="37"/>
      <c r="C502" s="39"/>
      <c r="D502" s="41"/>
      <c r="E502" s="49"/>
      <c r="F502" s="45"/>
      <c r="G502" s="42"/>
      <c r="H502" s="42"/>
      <c r="I502" s="42"/>
      <c r="J502" s="42"/>
      <c r="K502" s="42"/>
      <c r="L502" s="42"/>
      <c r="M502" s="39"/>
      <c r="N502" s="39"/>
      <c r="O502" s="39"/>
    </row>
    <row r="503" spans="2:15">
      <c r="B503" s="37"/>
      <c r="C503" s="39"/>
      <c r="D503" s="41"/>
      <c r="E503" s="49"/>
      <c r="F503" s="45"/>
      <c r="G503" s="42"/>
      <c r="H503" s="42"/>
      <c r="I503" s="42"/>
      <c r="J503" s="42"/>
      <c r="K503" s="42"/>
      <c r="L503" s="42"/>
      <c r="M503" s="39"/>
      <c r="N503" s="39"/>
      <c r="O503" s="39"/>
    </row>
    <row r="504" spans="2:15">
      <c r="B504" s="37"/>
      <c r="C504" s="39"/>
      <c r="D504" s="41"/>
      <c r="E504" s="49"/>
      <c r="F504" s="45"/>
      <c r="G504" s="42"/>
      <c r="H504" s="42"/>
      <c r="I504" s="42"/>
      <c r="J504" s="42"/>
      <c r="K504" s="42"/>
      <c r="L504" s="42"/>
      <c r="M504" s="39"/>
      <c r="N504" s="39"/>
      <c r="O504" s="39"/>
    </row>
    <row r="505" spans="2:15">
      <c r="B505" s="37"/>
      <c r="C505" s="39"/>
      <c r="D505" s="41"/>
      <c r="E505" s="49"/>
      <c r="F505" s="45"/>
      <c r="G505" s="42"/>
      <c r="H505" s="42"/>
      <c r="I505" s="42"/>
      <c r="J505" s="42"/>
      <c r="K505" s="42"/>
      <c r="L505" s="42"/>
      <c r="M505" s="39"/>
      <c r="N505" s="39"/>
      <c r="O505" s="39"/>
    </row>
    <row r="506" spans="2:15">
      <c r="B506" s="37"/>
      <c r="C506" s="39"/>
      <c r="D506" s="41"/>
      <c r="E506" s="49"/>
      <c r="F506" s="45"/>
      <c r="G506" s="42"/>
      <c r="H506" s="42"/>
      <c r="I506" s="42"/>
      <c r="J506" s="42"/>
      <c r="K506" s="42"/>
      <c r="L506" s="42"/>
      <c r="M506" s="39"/>
      <c r="N506" s="39"/>
      <c r="O506" s="39"/>
    </row>
    <row r="507" spans="2:15">
      <c r="B507" s="37"/>
      <c r="C507" s="39"/>
      <c r="D507" s="41"/>
      <c r="E507" s="49"/>
      <c r="F507" s="45"/>
      <c r="G507" s="42"/>
      <c r="H507" s="42"/>
      <c r="I507" s="42"/>
      <c r="J507" s="42"/>
      <c r="K507" s="42"/>
      <c r="L507" s="42"/>
      <c r="M507" s="39"/>
      <c r="N507" s="39"/>
      <c r="O507" s="39"/>
    </row>
    <row r="508" spans="2:15">
      <c r="B508" s="37"/>
      <c r="C508" s="39"/>
      <c r="D508" s="41"/>
      <c r="E508" s="49"/>
      <c r="F508" s="45"/>
      <c r="G508" s="42"/>
      <c r="H508" s="42"/>
      <c r="I508" s="42"/>
      <c r="J508" s="42"/>
      <c r="K508" s="42"/>
      <c r="L508" s="42"/>
      <c r="M508" s="39"/>
      <c r="N508" s="39"/>
      <c r="O508" s="39"/>
    </row>
    <row r="509" spans="2:15">
      <c r="B509" s="37"/>
      <c r="C509" s="39"/>
      <c r="D509" s="41"/>
      <c r="E509" s="49"/>
      <c r="F509" s="45"/>
      <c r="G509" s="42"/>
      <c r="H509" s="42"/>
      <c r="I509" s="42"/>
      <c r="J509" s="42"/>
      <c r="K509" s="42"/>
      <c r="L509" s="42"/>
      <c r="M509" s="39"/>
      <c r="N509" s="39"/>
      <c r="O509" s="39"/>
    </row>
    <row r="510" spans="2:15">
      <c r="B510" s="37"/>
      <c r="C510" s="39"/>
      <c r="D510" s="41"/>
      <c r="E510" s="49"/>
      <c r="F510" s="45"/>
      <c r="G510" s="42"/>
      <c r="H510" s="42"/>
      <c r="I510" s="42"/>
      <c r="J510" s="42"/>
      <c r="K510" s="42"/>
      <c r="L510" s="42"/>
      <c r="M510" s="39"/>
      <c r="N510" s="39"/>
      <c r="O510" s="39"/>
    </row>
    <row r="511" spans="2:15">
      <c r="B511" s="37"/>
      <c r="C511" s="39"/>
      <c r="D511" s="41"/>
      <c r="E511" s="49"/>
      <c r="F511" s="45"/>
      <c r="G511" s="42"/>
      <c r="H511" s="42"/>
      <c r="I511" s="42"/>
      <c r="J511" s="42"/>
      <c r="K511" s="42"/>
      <c r="L511" s="42"/>
      <c r="M511" s="39"/>
      <c r="N511" s="39"/>
      <c r="O511" s="39"/>
    </row>
    <row r="512" spans="2:15">
      <c r="B512" s="37"/>
      <c r="C512" s="39"/>
      <c r="D512" s="41"/>
      <c r="E512" s="49"/>
      <c r="F512" s="45"/>
      <c r="G512" s="42"/>
      <c r="H512" s="42"/>
      <c r="I512" s="42"/>
      <c r="J512" s="42"/>
      <c r="K512" s="42"/>
      <c r="L512" s="42"/>
      <c r="M512" s="39"/>
      <c r="N512" s="39"/>
      <c r="O512" s="39"/>
    </row>
    <row r="513" spans="2:15">
      <c r="B513" s="37"/>
      <c r="C513" s="39"/>
      <c r="D513" s="41"/>
      <c r="E513" s="49"/>
      <c r="F513" s="45"/>
      <c r="G513" s="42"/>
      <c r="H513" s="42"/>
      <c r="I513" s="42"/>
      <c r="J513" s="42"/>
      <c r="K513" s="42"/>
      <c r="L513" s="42"/>
      <c r="M513" s="39"/>
      <c r="N513" s="39"/>
      <c r="O513" s="39"/>
    </row>
    <row r="514" spans="2:15">
      <c r="B514" s="37"/>
      <c r="C514" s="39"/>
      <c r="D514" s="41"/>
      <c r="E514" s="49"/>
      <c r="F514" s="45"/>
      <c r="G514" s="42"/>
      <c r="H514" s="42"/>
      <c r="I514" s="42"/>
      <c r="J514" s="42"/>
      <c r="K514" s="42"/>
      <c r="L514" s="42"/>
      <c r="M514" s="39"/>
      <c r="N514" s="39"/>
      <c r="O514" s="39"/>
    </row>
    <row r="515" spans="2:15">
      <c r="B515" s="37"/>
      <c r="C515" s="39"/>
      <c r="D515" s="41"/>
      <c r="E515" s="49"/>
      <c r="F515" s="45"/>
      <c r="G515" s="42"/>
      <c r="H515" s="42"/>
      <c r="I515" s="42"/>
      <c r="J515" s="42"/>
      <c r="K515" s="42"/>
      <c r="L515" s="42"/>
      <c r="M515" s="39"/>
      <c r="N515" s="39"/>
      <c r="O515" s="39"/>
    </row>
    <row r="516" spans="2:15">
      <c r="B516" s="37"/>
      <c r="C516" s="39"/>
      <c r="D516" s="41"/>
      <c r="E516" s="49"/>
      <c r="F516" s="45"/>
      <c r="G516" s="42"/>
      <c r="H516" s="42"/>
      <c r="I516" s="42"/>
      <c r="J516" s="42"/>
      <c r="K516" s="42"/>
      <c r="L516" s="42"/>
      <c r="M516" s="39"/>
      <c r="N516" s="39"/>
      <c r="O516" s="39"/>
    </row>
    <row r="517" spans="2:15">
      <c r="B517" s="37"/>
      <c r="C517" s="39"/>
      <c r="D517" s="41"/>
      <c r="E517" s="49"/>
      <c r="F517" s="45"/>
      <c r="G517" s="42"/>
      <c r="H517" s="42"/>
      <c r="I517" s="42"/>
      <c r="J517" s="42"/>
      <c r="K517" s="42"/>
      <c r="L517" s="42"/>
      <c r="M517" s="39"/>
      <c r="N517" s="39"/>
      <c r="O517" s="39"/>
    </row>
    <row r="518" spans="2:15">
      <c r="B518" s="37"/>
      <c r="C518" s="39"/>
      <c r="D518" s="41"/>
      <c r="E518" s="49"/>
      <c r="F518" s="45"/>
      <c r="G518" s="42"/>
      <c r="H518" s="42"/>
      <c r="I518" s="42"/>
      <c r="J518" s="42"/>
      <c r="K518" s="42"/>
      <c r="L518" s="42"/>
      <c r="M518" s="39"/>
      <c r="N518" s="39"/>
      <c r="O518" s="39"/>
    </row>
    <row r="519" spans="2:15">
      <c r="B519" s="37"/>
      <c r="C519" s="39"/>
      <c r="D519" s="41"/>
      <c r="E519" s="49"/>
      <c r="F519" s="45"/>
      <c r="G519" s="42"/>
      <c r="H519" s="42"/>
      <c r="I519" s="42"/>
      <c r="J519" s="42"/>
      <c r="K519" s="42"/>
      <c r="L519" s="42"/>
      <c r="M519" s="39"/>
      <c r="N519" s="39"/>
      <c r="O519" s="39"/>
    </row>
    <row r="520" spans="2:15">
      <c r="B520" s="37"/>
      <c r="C520" s="39"/>
      <c r="D520" s="41"/>
      <c r="E520" s="49"/>
      <c r="F520" s="45"/>
      <c r="G520" s="42"/>
      <c r="H520" s="42"/>
      <c r="I520" s="42"/>
      <c r="J520" s="42"/>
      <c r="K520" s="42"/>
      <c r="L520" s="42"/>
      <c r="M520" s="39"/>
      <c r="N520" s="39"/>
      <c r="O520" s="39"/>
    </row>
    <row r="521" spans="2:15">
      <c r="B521" s="37"/>
      <c r="C521" s="39"/>
      <c r="D521" s="41"/>
      <c r="E521" s="49"/>
      <c r="F521" s="45"/>
      <c r="G521" s="42"/>
      <c r="H521" s="42"/>
      <c r="I521" s="42"/>
      <c r="J521" s="42"/>
      <c r="K521" s="42"/>
      <c r="L521" s="42"/>
      <c r="M521" s="39"/>
      <c r="N521" s="39"/>
      <c r="O521" s="39"/>
    </row>
    <row r="522" spans="2:15">
      <c r="B522" s="37"/>
      <c r="C522" s="39"/>
      <c r="D522" s="41"/>
      <c r="E522" s="49"/>
      <c r="F522" s="45"/>
      <c r="G522" s="42"/>
      <c r="H522" s="42"/>
      <c r="I522" s="42"/>
      <c r="J522" s="42"/>
      <c r="K522" s="42"/>
      <c r="L522" s="42"/>
      <c r="M522" s="39"/>
      <c r="N522" s="39"/>
      <c r="O522" s="39"/>
    </row>
    <row r="523" spans="2:15">
      <c r="B523" s="37"/>
      <c r="C523" s="39"/>
      <c r="D523" s="41"/>
      <c r="E523" s="49"/>
      <c r="F523" s="45"/>
      <c r="G523" s="42"/>
      <c r="H523" s="42"/>
      <c r="I523" s="42"/>
      <c r="J523" s="42"/>
      <c r="K523" s="42"/>
      <c r="L523" s="42"/>
      <c r="M523" s="39"/>
      <c r="N523" s="39"/>
      <c r="O523" s="39"/>
    </row>
    <row r="524" spans="2:15">
      <c r="B524" s="37"/>
      <c r="C524" s="39"/>
      <c r="D524" s="41"/>
      <c r="E524" s="49"/>
      <c r="F524" s="45"/>
      <c r="G524" s="42"/>
      <c r="H524" s="42"/>
      <c r="I524" s="42"/>
      <c r="J524" s="42"/>
      <c r="K524" s="42"/>
      <c r="L524" s="42"/>
      <c r="M524" s="39"/>
      <c r="N524" s="39"/>
      <c r="O524" s="39"/>
    </row>
    <row r="525" spans="2:15">
      <c r="B525" s="37"/>
      <c r="C525" s="39"/>
      <c r="D525" s="41"/>
      <c r="E525" s="49"/>
      <c r="F525" s="45"/>
      <c r="G525" s="42"/>
      <c r="H525" s="42"/>
      <c r="I525" s="42"/>
      <c r="J525" s="42"/>
      <c r="K525" s="42"/>
      <c r="L525" s="42"/>
      <c r="M525" s="39"/>
      <c r="N525" s="39"/>
      <c r="O525" s="39"/>
    </row>
    <row r="526" spans="2:15">
      <c r="B526" s="37"/>
      <c r="C526" s="39"/>
      <c r="D526" s="41"/>
      <c r="E526" s="49"/>
      <c r="F526" s="45"/>
      <c r="G526" s="42"/>
      <c r="H526" s="42"/>
      <c r="I526" s="42"/>
      <c r="J526" s="42"/>
      <c r="K526" s="42"/>
      <c r="L526" s="42"/>
      <c r="M526" s="39"/>
      <c r="N526" s="39"/>
      <c r="O526" s="39"/>
    </row>
    <row r="527" spans="2:15">
      <c r="B527" s="37"/>
      <c r="C527" s="39"/>
      <c r="D527" s="41"/>
      <c r="E527" s="49"/>
      <c r="F527" s="45"/>
      <c r="G527" s="42"/>
      <c r="H527" s="42"/>
      <c r="I527" s="42"/>
      <c r="J527" s="42"/>
      <c r="K527" s="42"/>
      <c r="L527" s="42"/>
      <c r="M527" s="39"/>
      <c r="N527" s="39"/>
      <c r="O527" s="39"/>
    </row>
    <row r="528" spans="2:15">
      <c r="B528" s="37"/>
      <c r="C528" s="39"/>
      <c r="D528" s="41"/>
      <c r="E528" s="49"/>
      <c r="F528" s="45"/>
      <c r="G528" s="42"/>
      <c r="H528" s="42"/>
      <c r="I528" s="42"/>
      <c r="J528" s="42"/>
      <c r="K528" s="42"/>
      <c r="L528" s="42"/>
      <c r="M528" s="39"/>
      <c r="N528" s="39"/>
      <c r="O528" s="39"/>
    </row>
    <row r="529" spans="2:15">
      <c r="B529" s="37"/>
      <c r="C529" s="39"/>
      <c r="D529" s="41"/>
      <c r="E529" s="49"/>
      <c r="F529" s="45"/>
      <c r="G529" s="42"/>
      <c r="H529" s="42"/>
      <c r="I529" s="42"/>
      <c r="J529" s="42"/>
      <c r="K529" s="42"/>
      <c r="L529" s="42"/>
      <c r="M529" s="39"/>
      <c r="N529" s="39"/>
      <c r="O529" s="39"/>
    </row>
    <row r="530" spans="2:15">
      <c r="B530" s="37"/>
      <c r="C530" s="39"/>
      <c r="D530" s="41"/>
      <c r="E530" s="49"/>
      <c r="F530" s="45"/>
      <c r="G530" s="42"/>
      <c r="H530" s="42"/>
      <c r="I530" s="42"/>
      <c r="J530" s="42"/>
      <c r="K530" s="42"/>
      <c r="L530" s="42"/>
      <c r="M530" s="39"/>
      <c r="N530" s="39"/>
      <c r="O530" s="39"/>
    </row>
    <row r="531" spans="2:15">
      <c r="B531" s="37"/>
      <c r="C531" s="39"/>
      <c r="D531" s="41"/>
      <c r="E531" s="49"/>
      <c r="F531" s="45"/>
      <c r="G531" s="42"/>
      <c r="H531" s="42"/>
      <c r="I531" s="42"/>
      <c r="J531" s="42"/>
      <c r="K531" s="42"/>
      <c r="L531" s="42"/>
      <c r="M531" s="39"/>
      <c r="N531" s="39"/>
      <c r="O531" s="39"/>
    </row>
    <row r="532" spans="2:15">
      <c r="B532" s="37"/>
      <c r="C532" s="39"/>
      <c r="D532" s="41"/>
      <c r="E532" s="49"/>
      <c r="F532" s="45"/>
      <c r="G532" s="42"/>
      <c r="H532" s="42"/>
      <c r="I532" s="42"/>
      <c r="J532" s="42"/>
      <c r="K532" s="42"/>
      <c r="L532" s="42"/>
      <c r="M532" s="39"/>
      <c r="N532" s="39"/>
      <c r="O532" s="39"/>
    </row>
    <row r="533" spans="2:15">
      <c r="B533" s="37"/>
      <c r="C533" s="39"/>
      <c r="D533" s="41"/>
      <c r="E533" s="49"/>
      <c r="F533" s="45"/>
      <c r="G533" s="42"/>
      <c r="H533" s="42"/>
      <c r="I533" s="42"/>
      <c r="J533" s="42"/>
      <c r="K533" s="42"/>
      <c r="L533" s="42"/>
      <c r="M533" s="39"/>
      <c r="N533" s="39"/>
      <c r="O533" s="39"/>
    </row>
    <row r="534" spans="2:15">
      <c r="B534" s="37"/>
      <c r="C534" s="39"/>
      <c r="D534" s="41"/>
      <c r="E534" s="49"/>
      <c r="F534" s="45"/>
      <c r="G534" s="42"/>
      <c r="H534" s="42"/>
      <c r="I534" s="42"/>
      <c r="J534" s="42"/>
      <c r="K534" s="42"/>
      <c r="L534" s="42"/>
      <c r="M534" s="39"/>
      <c r="N534" s="39"/>
      <c r="O534" s="39"/>
    </row>
    <row r="535" spans="2:15">
      <c r="B535" s="37"/>
      <c r="C535" s="39"/>
      <c r="D535" s="41"/>
      <c r="E535" s="49"/>
      <c r="F535" s="45"/>
      <c r="G535" s="42"/>
      <c r="H535" s="42"/>
      <c r="I535" s="42"/>
      <c r="J535" s="42"/>
      <c r="K535" s="42"/>
      <c r="L535" s="42"/>
      <c r="M535" s="39"/>
      <c r="N535" s="39"/>
      <c r="O535" s="39"/>
    </row>
    <row r="536" spans="2:15">
      <c r="B536" s="37"/>
      <c r="C536" s="39"/>
      <c r="D536" s="41"/>
      <c r="E536" s="49"/>
      <c r="F536" s="45"/>
      <c r="G536" s="42"/>
      <c r="H536" s="42"/>
      <c r="I536" s="42"/>
      <c r="J536" s="42"/>
      <c r="K536" s="42"/>
      <c r="L536" s="42"/>
      <c r="M536" s="39"/>
      <c r="N536" s="39"/>
      <c r="O536" s="39"/>
    </row>
    <row r="537" spans="2:15">
      <c r="B537" s="37"/>
      <c r="C537" s="39"/>
      <c r="D537" s="41"/>
      <c r="E537" s="49"/>
      <c r="F537" s="45"/>
      <c r="G537" s="42"/>
      <c r="H537" s="42"/>
      <c r="I537" s="42"/>
      <c r="J537" s="42"/>
      <c r="K537" s="42"/>
      <c r="L537" s="42"/>
      <c r="M537" s="39"/>
      <c r="N537" s="39"/>
      <c r="O537" s="39"/>
    </row>
    <row r="538" spans="2:15">
      <c r="B538" s="37"/>
      <c r="C538" s="39"/>
      <c r="D538" s="41"/>
      <c r="E538" s="49"/>
      <c r="F538" s="45"/>
      <c r="G538" s="42"/>
      <c r="H538" s="42"/>
      <c r="I538" s="42"/>
      <c r="J538" s="42"/>
      <c r="K538" s="42"/>
      <c r="L538" s="42"/>
      <c r="M538" s="39"/>
      <c r="N538" s="39"/>
      <c r="O538" s="39"/>
    </row>
    <row r="539" spans="2:15">
      <c r="B539" s="37"/>
      <c r="C539" s="39"/>
      <c r="D539" s="41"/>
      <c r="E539" s="49"/>
      <c r="F539" s="45"/>
      <c r="G539" s="42"/>
      <c r="H539" s="42"/>
      <c r="I539" s="42"/>
      <c r="J539" s="42"/>
      <c r="K539" s="42"/>
      <c r="L539" s="42"/>
      <c r="M539" s="39"/>
      <c r="N539" s="39"/>
      <c r="O539" s="39"/>
    </row>
    <row r="540" spans="2:15">
      <c r="B540" s="37"/>
      <c r="C540" s="39"/>
      <c r="D540" s="41"/>
      <c r="E540" s="49"/>
      <c r="F540" s="45"/>
      <c r="G540" s="42"/>
      <c r="H540" s="42"/>
      <c r="I540" s="42"/>
      <c r="J540" s="42"/>
      <c r="K540" s="42"/>
      <c r="L540" s="42"/>
      <c r="M540" s="39"/>
      <c r="N540" s="39"/>
      <c r="O540" s="39"/>
    </row>
    <row r="541" spans="2:15">
      <c r="B541" s="37"/>
      <c r="C541" s="39"/>
      <c r="D541" s="41"/>
      <c r="E541" s="49"/>
      <c r="F541" s="45"/>
      <c r="G541" s="42"/>
      <c r="H541" s="42"/>
      <c r="I541" s="42"/>
      <c r="J541" s="42"/>
      <c r="K541" s="42"/>
      <c r="L541" s="42"/>
      <c r="M541" s="39"/>
      <c r="N541" s="39"/>
      <c r="O541" s="39"/>
    </row>
    <row r="542" spans="2:15">
      <c r="B542" s="37"/>
      <c r="C542" s="39"/>
      <c r="D542" s="41"/>
      <c r="E542" s="49"/>
      <c r="F542" s="45"/>
      <c r="G542" s="42"/>
      <c r="H542" s="42"/>
      <c r="I542" s="42"/>
      <c r="J542" s="42"/>
      <c r="K542" s="42"/>
      <c r="L542" s="42"/>
      <c r="M542" s="39"/>
      <c r="N542" s="39"/>
      <c r="O542" s="39"/>
    </row>
    <row r="543" spans="2:15">
      <c r="B543" s="37"/>
      <c r="C543" s="39"/>
      <c r="D543" s="41"/>
      <c r="E543" s="49"/>
      <c r="F543" s="45"/>
      <c r="G543" s="42"/>
      <c r="H543" s="42"/>
      <c r="I543" s="42"/>
      <c r="J543" s="42"/>
      <c r="K543" s="42"/>
      <c r="L543" s="42"/>
      <c r="M543" s="39"/>
      <c r="N543" s="39"/>
      <c r="O543" s="39"/>
    </row>
    <row r="544" spans="2:15">
      <c r="B544" s="37"/>
      <c r="C544" s="39"/>
      <c r="D544" s="41"/>
      <c r="E544" s="49"/>
      <c r="F544" s="45"/>
      <c r="G544" s="42"/>
      <c r="H544" s="42"/>
      <c r="I544" s="42"/>
      <c r="J544" s="42"/>
      <c r="K544" s="42"/>
      <c r="L544" s="42"/>
      <c r="M544" s="39"/>
      <c r="N544" s="39"/>
      <c r="O544" s="39"/>
    </row>
    <row r="545" spans="2:15">
      <c r="B545" s="37"/>
      <c r="C545" s="39"/>
      <c r="D545" s="41"/>
      <c r="E545" s="49"/>
      <c r="F545" s="45"/>
      <c r="G545" s="42"/>
      <c r="H545" s="42"/>
      <c r="I545" s="42"/>
      <c r="J545" s="42"/>
      <c r="K545" s="42"/>
      <c r="L545" s="42"/>
      <c r="M545" s="39"/>
      <c r="N545" s="39"/>
      <c r="O545" s="39"/>
    </row>
    <row r="546" spans="2:15">
      <c r="B546" s="37"/>
      <c r="C546" s="39"/>
      <c r="D546" s="41"/>
      <c r="E546" s="49"/>
      <c r="F546" s="45"/>
      <c r="G546" s="42"/>
      <c r="H546" s="42"/>
      <c r="I546" s="42"/>
      <c r="J546" s="42"/>
      <c r="K546" s="42"/>
      <c r="L546" s="42"/>
      <c r="M546" s="39"/>
      <c r="N546" s="39"/>
      <c r="O546" s="39"/>
    </row>
    <row r="547" spans="2:15">
      <c r="B547" s="37"/>
      <c r="C547" s="39"/>
      <c r="D547" s="41"/>
      <c r="E547" s="49"/>
      <c r="F547" s="45"/>
      <c r="G547" s="42"/>
      <c r="H547" s="42"/>
      <c r="I547" s="42"/>
      <c r="J547" s="42"/>
      <c r="K547" s="42"/>
      <c r="L547" s="42"/>
      <c r="M547" s="39"/>
      <c r="N547" s="39"/>
      <c r="O547" s="39"/>
    </row>
    <row r="548" spans="2:15">
      <c r="B548" s="37"/>
      <c r="C548" s="39"/>
      <c r="D548" s="41"/>
      <c r="E548" s="49"/>
      <c r="F548" s="45"/>
      <c r="G548" s="42"/>
      <c r="H548" s="42"/>
      <c r="I548" s="42"/>
      <c r="J548" s="42"/>
      <c r="K548" s="42"/>
      <c r="L548" s="42"/>
      <c r="M548" s="39"/>
      <c r="N548" s="39"/>
      <c r="O548" s="39"/>
    </row>
    <row r="549" spans="2:15">
      <c r="B549" s="37"/>
      <c r="C549" s="39"/>
      <c r="D549" s="41"/>
      <c r="E549" s="49"/>
      <c r="F549" s="45"/>
      <c r="G549" s="42"/>
      <c r="H549" s="42"/>
      <c r="I549" s="42"/>
      <c r="J549" s="42"/>
      <c r="K549" s="42"/>
      <c r="L549" s="42"/>
      <c r="M549" s="39"/>
      <c r="N549" s="39"/>
      <c r="O549" s="39"/>
    </row>
    <row r="550" spans="2:15">
      <c r="B550" s="37"/>
      <c r="C550" s="39"/>
      <c r="D550" s="41"/>
      <c r="E550" s="49"/>
      <c r="F550" s="45"/>
      <c r="G550" s="42"/>
      <c r="H550" s="42"/>
      <c r="I550" s="42"/>
      <c r="J550" s="42"/>
      <c r="K550" s="42"/>
      <c r="L550" s="42"/>
      <c r="M550" s="39"/>
      <c r="N550" s="39"/>
      <c r="O550" s="39"/>
    </row>
    <row r="551" spans="2:15">
      <c r="B551" s="37"/>
      <c r="C551" s="39"/>
      <c r="D551" s="41"/>
      <c r="E551" s="49"/>
      <c r="F551" s="45"/>
      <c r="G551" s="42"/>
      <c r="H551" s="42"/>
      <c r="I551" s="42"/>
      <c r="J551" s="42"/>
      <c r="K551" s="42"/>
      <c r="L551" s="42"/>
      <c r="M551" s="39"/>
      <c r="N551" s="39"/>
      <c r="O551" s="39"/>
    </row>
    <row r="552" spans="2:15">
      <c r="B552" s="37"/>
      <c r="C552" s="39"/>
      <c r="D552" s="41"/>
      <c r="E552" s="49"/>
      <c r="F552" s="45"/>
      <c r="G552" s="42"/>
      <c r="H552" s="42"/>
      <c r="I552" s="42"/>
      <c r="J552" s="42"/>
      <c r="K552" s="42"/>
      <c r="L552" s="42"/>
      <c r="M552" s="39"/>
      <c r="N552" s="39"/>
      <c r="O552" s="39"/>
    </row>
    <row r="553" spans="2:15">
      <c r="B553" s="37"/>
      <c r="C553" s="39"/>
      <c r="D553" s="41"/>
      <c r="E553" s="49"/>
      <c r="F553" s="45"/>
      <c r="G553" s="42"/>
      <c r="H553" s="42"/>
      <c r="I553" s="42"/>
      <c r="J553" s="42"/>
      <c r="K553" s="42"/>
      <c r="L553" s="42"/>
      <c r="M553" s="39"/>
      <c r="N553" s="39"/>
      <c r="O553" s="39"/>
    </row>
    <row r="554" spans="2:15">
      <c r="B554" s="37"/>
      <c r="C554" s="39"/>
      <c r="D554" s="41"/>
      <c r="E554" s="49"/>
      <c r="F554" s="45"/>
      <c r="G554" s="42"/>
      <c r="H554" s="42"/>
      <c r="I554" s="42"/>
      <c r="J554" s="42"/>
      <c r="K554" s="42"/>
      <c r="L554" s="42"/>
      <c r="M554" s="39"/>
      <c r="N554" s="39"/>
      <c r="O554" s="39"/>
    </row>
    <row r="555" spans="2:15">
      <c r="B555" s="37"/>
      <c r="C555" s="39"/>
      <c r="D555" s="41"/>
      <c r="E555" s="49"/>
      <c r="F555" s="45"/>
      <c r="G555" s="42"/>
      <c r="H555" s="42"/>
      <c r="I555" s="42"/>
      <c r="J555" s="42"/>
      <c r="K555" s="42"/>
      <c r="L555" s="42"/>
      <c r="M555" s="39"/>
      <c r="N555" s="39"/>
      <c r="O555" s="39"/>
    </row>
    <row r="556" spans="2:15">
      <c r="B556" s="37"/>
      <c r="C556" s="39"/>
      <c r="D556" s="41"/>
      <c r="E556" s="49"/>
      <c r="F556" s="45"/>
      <c r="G556" s="42"/>
      <c r="H556" s="42"/>
      <c r="I556" s="42"/>
      <c r="J556" s="42"/>
      <c r="K556" s="42"/>
      <c r="L556" s="42"/>
      <c r="M556" s="39"/>
      <c r="N556" s="39"/>
      <c r="O556" s="39"/>
    </row>
    <row r="557" spans="2:15">
      <c r="B557" s="37"/>
      <c r="C557" s="39"/>
      <c r="D557" s="41"/>
      <c r="E557" s="49"/>
      <c r="F557" s="45"/>
      <c r="G557" s="42"/>
      <c r="H557" s="42"/>
      <c r="I557" s="42"/>
      <c r="J557" s="42"/>
      <c r="K557" s="42"/>
      <c r="L557" s="42"/>
      <c r="M557" s="39"/>
      <c r="N557" s="39"/>
      <c r="O557" s="39"/>
    </row>
    <row r="558" spans="2:15">
      <c r="B558" s="37"/>
      <c r="C558" s="39"/>
      <c r="D558" s="41"/>
      <c r="E558" s="49"/>
      <c r="F558" s="45"/>
      <c r="G558" s="42"/>
      <c r="H558" s="42"/>
      <c r="I558" s="42"/>
      <c r="J558" s="42"/>
      <c r="K558" s="42"/>
      <c r="L558" s="42"/>
      <c r="M558" s="39"/>
      <c r="N558" s="39"/>
      <c r="O558" s="39"/>
    </row>
    <row r="559" spans="2:15">
      <c r="B559" s="37"/>
      <c r="C559" s="39"/>
      <c r="D559" s="41"/>
      <c r="E559" s="49"/>
      <c r="F559" s="45"/>
      <c r="G559" s="42"/>
      <c r="H559" s="42"/>
      <c r="I559" s="42"/>
      <c r="J559" s="42"/>
      <c r="K559" s="42"/>
      <c r="L559" s="42"/>
      <c r="M559" s="39"/>
      <c r="N559" s="39"/>
      <c r="O559" s="39"/>
    </row>
    <row r="560" spans="2:15">
      <c r="B560" s="37"/>
      <c r="C560" s="39"/>
      <c r="D560" s="41"/>
      <c r="E560" s="49"/>
      <c r="F560" s="45"/>
      <c r="G560" s="42"/>
      <c r="H560" s="42"/>
      <c r="I560" s="42"/>
      <c r="J560" s="42"/>
      <c r="K560" s="42"/>
      <c r="L560" s="42"/>
      <c r="M560" s="39"/>
      <c r="N560" s="39"/>
      <c r="O560" s="39"/>
    </row>
    <row r="561" spans="2:15">
      <c r="B561" s="37"/>
      <c r="C561" s="39"/>
      <c r="D561" s="41"/>
      <c r="E561" s="49"/>
      <c r="F561" s="45"/>
      <c r="G561" s="42"/>
      <c r="H561" s="42"/>
      <c r="I561" s="42"/>
      <c r="J561" s="42"/>
      <c r="K561" s="42"/>
      <c r="L561" s="42"/>
      <c r="M561" s="39"/>
      <c r="N561" s="39"/>
      <c r="O561" s="39"/>
    </row>
    <row r="562" spans="2:15">
      <c r="B562" s="37"/>
      <c r="C562" s="39"/>
      <c r="D562" s="41"/>
      <c r="E562" s="49"/>
      <c r="F562" s="45"/>
      <c r="G562" s="42"/>
      <c r="H562" s="42"/>
      <c r="I562" s="42"/>
      <c r="J562" s="42"/>
      <c r="K562" s="42"/>
      <c r="L562" s="42"/>
      <c r="M562" s="39"/>
      <c r="N562" s="39"/>
      <c r="O562" s="39"/>
    </row>
    <row r="563" spans="2:15">
      <c r="B563" s="37"/>
      <c r="C563" s="39"/>
      <c r="D563" s="41"/>
      <c r="E563" s="49"/>
      <c r="F563" s="45"/>
      <c r="G563" s="42"/>
      <c r="H563" s="42"/>
      <c r="I563" s="42"/>
      <c r="J563" s="42"/>
      <c r="K563" s="42"/>
      <c r="L563" s="42"/>
      <c r="M563" s="39"/>
      <c r="N563" s="39"/>
      <c r="O563" s="39"/>
    </row>
    <row r="564" spans="2:15">
      <c r="B564" s="37"/>
      <c r="C564" s="39"/>
      <c r="D564" s="41"/>
      <c r="E564" s="49"/>
      <c r="F564" s="45"/>
      <c r="G564" s="42"/>
      <c r="H564" s="42"/>
      <c r="I564" s="42"/>
      <c r="J564" s="42"/>
      <c r="K564" s="42"/>
      <c r="L564" s="42"/>
      <c r="M564" s="39"/>
      <c r="N564" s="39"/>
      <c r="O564" s="39"/>
    </row>
    <row r="565" spans="2:15">
      <c r="B565" s="37"/>
      <c r="C565" s="39"/>
      <c r="D565" s="41"/>
      <c r="E565" s="49"/>
      <c r="F565" s="45"/>
      <c r="G565" s="42"/>
      <c r="H565" s="42"/>
      <c r="I565" s="42"/>
      <c r="J565" s="42"/>
      <c r="K565" s="42"/>
      <c r="L565" s="42"/>
      <c r="M565" s="39"/>
      <c r="N565" s="39"/>
      <c r="O565" s="39"/>
    </row>
    <row r="566" spans="2:15">
      <c r="B566" s="37"/>
      <c r="C566" s="39"/>
      <c r="D566" s="41"/>
      <c r="E566" s="49"/>
      <c r="F566" s="45"/>
      <c r="G566" s="42"/>
      <c r="H566" s="42"/>
      <c r="I566" s="42"/>
      <c r="J566" s="42"/>
      <c r="K566" s="42"/>
      <c r="L566" s="42"/>
      <c r="M566" s="39"/>
      <c r="N566" s="39"/>
      <c r="O566" s="39"/>
    </row>
    <row r="567" spans="2:15">
      <c r="B567" s="37"/>
      <c r="C567" s="39"/>
      <c r="D567" s="41"/>
      <c r="E567" s="49"/>
      <c r="F567" s="45"/>
      <c r="G567" s="42"/>
      <c r="H567" s="42"/>
      <c r="I567" s="42"/>
      <c r="J567" s="42"/>
      <c r="K567" s="42"/>
      <c r="L567" s="42"/>
      <c r="M567" s="39"/>
      <c r="N567" s="39"/>
      <c r="O567" s="39"/>
    </row>
    <row r="568" spans="2:15">
      <c r="B568" s="37"/>
      <c r="C568" s="39"/>
      <c r="D568" s="41"/>
      <c r="E568" s="49"/>
      <c r="F568" s="45"/>
      <c r="G568" s="42"/>
      <c r="H568" s="42"/>
      <c r="I568" s="42"/>
      <c r="J568" s="42"/>
      <c r="K568" s="42"/>
      <c r="L568" s="42"/>
      <c r="M568" s="39"/>
      <c r="N568" s="39"/>
      <c r="O568" s="39"/>
    </row>
    <row r="569" spans="2:15">
      <c r="B569" s="37"/>
      <c r="C569" s="39"/>
      <c r="D569" s="41"/>
      <c r="E569" s="49"/>
      <c r="F569" s="45"/>
      <c r="G569" s="42"/>
      <c r="H569" s="42"/>
      <c r="I569" s="42"/>
      <c r="J569" s="42"/>
      <c r="K569" s="42"/>
      <c r="L569" s="42"/>
      <c r="M569" s="39"/>
      <c r="N569" s="39"/>
      <c r="O569" s="39"/>
    </row>
    <row r="570" spans="2:15">
      <c r="B570" s="37"/>
      <c r="C570" s="39"/>
      <c r="D570" s="41"/>
      <c r="E570" s="49"/>
      <c r="F570" s="45"/>
      <c r="G570" s="42"/>
      <c r="H570" s="42"/>
      <c r="I570" s="42"/>
      <c r="J570" s="42"/>
      <c r="K570" s="42"/>
      <c r="L570" s="42"/>
      <c r="M570" s="39"/>
      <c r="N570" s="39"/>
      <c r="O570" s="39"/>
    </row>
    <row r="571" spans="2:15">
      <c r="B571" s="37"/>
      <c r="C571" s="39"/>
      <c r="D571" s="41"/>
      <c r="E571" s="49"/>
      <c r="F571" s="45"/>
      <c r="G571" s="42"/>
      <c r="H571" s="42"/>
      <c r="I571" s="42"/>
      <c r="J571" s="42"/>
      <c r="K571" s="42"/>
      <c r="L571" s="42"/>
      <c r="M571" s="39"/>
      <c r="N571" s="39"/>
      <c r="O571" s="39"/>
    </row>
    <row r="572" spans="2:15">
      <c r="B572" s="37"/>
      <c r="C572" s="39"/>
      <c r="D572" s="41"/>
      <c r="E572" s="49"/>
      <c r="F572" s="45"/>
      <c r="G572" s="42"/>
      <c r="H572" s="42"/>
      <c r="I572" s="42"/>
      <c r="J572" s="42"/>
      <c r="K572" s="42"/>
      <c r="L572" s="42"/>
      <c r="M572" s="39"/>
      <c r="N572" s="39"/>
      <c r="O572" s="39"/>
    </row>
    <row r="573" spans="2:15">
      <c r="B573" s="37"/>
      <c r="C573" s="39"/>
      <c r="D573" s="41"/>
      <c r="E573" s="49"/>
      <c r="F573" s="45"/>
      <c r="G573" s="42"/>
      <c r="H573" s="42"/>
      <c r="I573" s="42"/>
      <c r="J573" s="42"/>
      <c r="K573" s="42"/>
      <c r="L573" s="42"/>
      <c r="M573" s="39"/>
      <c r="N573" s="39"/>
      <c r="O573" s="39"/>
    </row>
    <row r="574" spans="2:15">
      <c r="B574" s="37"/>
      <c r="C574" s="39"/>
      <c r="D574" s="41"/>
      <c r="E574" s="49"/>
      <c r="F574" s="45"/>
      <c r="G574" s="42"/>
      <c r="H574" s="42"/>
      <c r="I574" s="42"/>
      <c r="J574" s="42"/>
      <c r="K574" s="42"/>
      <c r="L574" s="42"/>
      <c r="M574" s="39"/>
      <c r="N574" s="39"/>
      <c r="O574" s="39"/>
    </row>
    <row r="575" spans="2:15">
      <c r="B575" s="37"/>
      <c r="C575" s="39"/>
      <c r="D575" s="41"/>
      <c r="E575" s="49"/>
      <c r="F575" s="45"/>
      <c r="G575" s="42"/>
      <c r="H575" s="42"/>
      <c r="I575" s="42"/>
      <c r="J575" s="42"/>
      <c r="K575" s="42"/>
      <c r="L575" s="42"/>
      <c r="M575" s="39"/>
      <c r="N575" s="39"/>
      <c r="O575" s="39"/>
    </row>
    <row r="576" spans="2:15">
      <c r="B576" s="37"/>
      <c r="C576" s="39"/>
      <c r="D576" s="41"/>
      <c r="E576" s="49"/>
      <c r="F576" s="45"/>
      <c r="G576" s="42"/>
      <c r="H576" s="42"/>
      <c r="I576" s="42"/>
      <c r="J576" s="42"/>
      <c r="K576" s="42"/>
      <c r="L576" s="42"/>
      <c r="M576" s="39"/>
      <c r="N576" s="39"/>
      <c r="O576" s="39"/>
    </row>
    <row r="577" spans="2:15">
      <c r="B577" s="37"/>
      <c r="C577" s="39"/>
      <c r="D577" s="41"/>
      <c r="E577" s="49"/>
      <c r="F577" s="45"/>
      <c r="G577" s="42"/>
      <c r="H577" s="42"/>
      <c r="I577" s="42"/>
      <c r="J577" s="42"/>
      <c r="K577" s="42"/>
      <c r="L577" s="42"/>
      <c r="M577" s="39"/>
      <c r="N577" s="39"/>
      <c r="O577" s="39"/>
    </row>
    <row r="578" spans="2:15">
      <c r="B578" s="37"/>
      <c r="C578" s="39"/>
      <c r="D578" s="41"/>
      <c r="E578" s="49"/>
      <c r="F578" s="45"/>
      <c r="G578" s="42"/>
      <c r="H578" s="42"/>
      <c r="I578" s="42"/>
      <c r="J578" s="42"/>
      <c r="K578" s="42"/>
      <c r="L578" s="42"/>
      <c r="M578" s="39"/>
      <c r="N578" s="39"/>
      <c r="O578" s="39"/>
    </row>
    <row r="579" spans="2:15">
      <c r="B579" s="37"/>
      <c r="C579" s="39"/>
      <c r="D579" s="41"/>
      <c r="E579" s="49"/>
      <c r="F579" s="45"/>
      <c r="G579" s="42"/>
      <c r="H579" s="42"/>
      <c r="I579" s="42"/>
      <c r="J579" s="42"/>
      <c r="K579" s="42"/>
      <c r="L579" s="42"/>
      <c r="M579" s="39"/>
      <c r="N579" s="39"/>
      <c r="O579" s="39"/>
    </row>
    <row r="580" spans="2:15">
      <c r="B580" s="37"/>
      <c r="C580" s="39"/>
      <c r="D580" s="41"/>
      <c r="E580" s="49"/>
      <c r="F580" s="45"/>
      <c r="G580" s="42"/>
      <c r="H580" s="42"/>
      <c r="I580" s="42"/>
      <c r="J580" s="42"/>
      <c r="K580" s="42"/>
      <c r="L580" s="42"/>
      <c r="M580" s="39"/>
      <c r="N580" s="39"/>
      <c r="O580" s="39"/>
    </row>
    <row r="581" spans="2:15">
      <c r="B581" s="37"/>
      <c r="C581" s="39"/>
      <c r="D581" s="41"/>
      <c r="E581" s="49"/>
      <c r="F581" s="45"/>
      <c r="G581" s="42"/>
      <c r="H581" s="42"/>
      <c r="I581" s="42"/>
      <c r="J581" s="42"/>
      <c r="K581" s="42"/>
      <c r="L581" s="42"/>
      <c r="M581" s="39"/>
      <c r="N581" s="39"/>
      <c r="O581" s="39"/>
    </row>
    <row r="582" spans="2:15">
      <c r="B582" s="37"/>
      <c r="C582" s="39"/>
      <c r="D582" s="41"/>
      <c r="E582" s="49"/>
      <c r="F582" s="45"/>
      <c r="G582" s="42"/>
      <c r="H582" s="42"/>
      <c r="I582" s="42"/>
      <c r="J582" s="42"/>
      <c r="K582" s="42"/>
      <c r="L582" s="42"/>
      <c r="M582" s="39"/>
      <c r="N582" s="39"/>
      <c r="O582" s="39"/>
    </row>
    <row r="583" spans="2:15">
      <c r="B583" s="37"/>
      <c r="C583" s="39"/>
      <c r="D583" s="41"/>
      <c r="E583" s="49"/>
      <c r="F583" s="45"/>
      <c r="G583" s="42"/>
      <c r="H583" s="42"/>
      <c r="I583" s="42"/>
      <c r="J583" s="42"/>
      <c r="K583" s="42"/>
      <c r="L583" s="42"/>
      <c r="M583" s="39"/>
      <c r="N583" s="39"/>
      <c r="O583" s="39"/>
    </row>
    <row r="584" spans="2:15">
      <c r="B584" s="37"/>
      <c r="C584" s="39"/>
      <c r="D584" s="41"/>
      <c r="E584" s="49"/>
      <c r="F584" s="45"/>
      <c r="G584" s="42"/>
      <c r="H584" s="42"/>
      <c r="I584" s="42"/>
      <c r="J584" s="42"/>
      <c r="K584" s="42"/>
      <c r="L584" s="42"/>
      <c r="M584" s="39"/>
      <c r="N584" s="39"/>
      <c r="O584" s="39"/>
    </row>
    <row r="585" spans="2:15">
      <c r="B585" s="37"/>
      <c r="C585" s="39"/>
      <c r="D585" s="41"/>
      <c r="E585" s="49"/>
      <c r="F585" s="45"/>
      <c r="G585" s="42"/>
      <c r="H585" s="42"/>
      <c r="I585" s="42"/>
      <c r="J585" s="42"/>
      <c r="K585" s="42"/>
      <c r="L585" s="42"/>
      <c r="M585" s="39"/>
      <c r="N585" s="39"/>
      <c r="O585" s="39"/>
    </row>
    <row r="586" spans="2:15">
      <c r="B586" s="37"/>
      <c r="C586" s="39"/>
      <c r="D586" s="41"/>
      <c r="E586" s="49"/>
      <c r="F586" s="45"/>
      <c r="G586" s="42"/>
      <c r="H586" s="42"/>
      <c r="I586" s="42"/>
      <c r="J586" s="42"/>
      <c r="K586" s="42"/>
      <c r="L586" s="42"/>
      <c r="M586" s="39"/>
      <c r="N586" s="39"/>
      <c r="O586" s="39"/>
    </row>
    <row r="587" spans="2:15">
      <c r="B587" s="37"/>
      <c r="C587" s="39"/>
      <c r="D587" s="41"/>
      <c r="E587" s="49"/>
      <c r="F587" s="45"/>
      <c r="G587" s="42"/>
      <c r="H587" s="42"/>
      <c r="I587" s="42"/>
      <c r="J587" s="42"/>
      <c r="K587" s="42"/>
      <c r="L587" s="42"/>
      <c r="M587" s="39"/>
      <c r="N587" s="39"/>
      <c r="O587" s="39"/>
    </row>
    <row r="588" spans="2:15">
      <c r="B588" s="37"/>
      <c r="C588" s="39"/>
      <c r="D588" s="41"/>
      <c r="E588" s="49"/>
      <c r="F588" s="45"/>
      <c r="G588" s="42"/>
      <c r="H588" s="42"/>
      <c r="I588" s="42"/>
      <c r="J588" s="42"/>
      <c r="K588" s="42"/>
      <c r="L588" s="42"/>
      <c r="M588" s="39"/>
      <c r="N588" s="39"/>
      <c r="O588" s="39"/>
    </row>
    <row r="589" spans="2:15">
      <c r="B589" s="37"/>
      <c r="C589" s="39"/>
      <c r="D589" s="41"/>
      <c r="E589" s="49"/>
      <c r="F589" s="45"/>
      <c r="G589" s="42"/>
      <c r="H589" s="42"/>
      <c r="I589" s="42"/>
      <c r="J589" s="42"/>
      <c r="K589" s="42"/>
      <c r="L589" s="42"/>
      <c r="M589" s="39"/>
      <c r="N589" s="39"/>
      <c r="O589" s="39"/>
    </row>
    <row r="590" spans="2:15">
      <c r="B590" s="37"/>
      <c r="C590" s="39"/>
      <c r="D590" s="41"/>
      <c r="E590" s="49"/>
      <c r="F590" s="45"/>
      <c r="G590" s="42"/>
      <c r="H590" s="42"/>
      <c r="I590" s="42"/>
      <c r="J590" s="42"/>
      <c r="K590" s="42"/>
      <c r="L590" s="42"/>
      <c r="M590" s="39"/>
      <c r="N590" s="39"/>
      <c r="O590" s="39"/>
    </row>
    <row r="591" spans="2:15">
      <c r="B591" s="37"/>
      <c r="C591" s="39"/>
      <c r="D591" s="41"/>
      <c r="E591" s="49"/>
      <c r="F591" s="45"/>
      <c r="G591" s="42"/>
      <c r="H591" s="42"/>
      <c r="I591" s="42"/>
      <c r="J591" s="42"/>
      <c r="K591" s="42"/>
      <c r="L591" s="42"/>
      <c r="M591" s="39"/>
      <c r="N591" s="39"/>
      <c r="O591" s="39"/>
    </row>
    <row r="592" spans="2:15">
      <c r="B592" s="37"/>
      <c r="C592" s="39"/>
      <c r="D592" s="41"/>
      <c r="E592" s="49"/>
      <c r="F592" s="45"/>
      <c r="G592" s="42"/>
      <c r="H592" s="42"/>
      <c r="I592" s="42"/>
      <c r="J592" s="42"/>
      <c r="K592" s="42"/>
      <c r="L592" s="42"/>
      <c r="M592" s="39"/>
      <c r="N592" s="39"/>
      <c r="O592" s="39"/>
    </row>
    <row r="593" spans="2:15">
      <c r="B593" s="37"/>
      <c r="C593" s="39"/>
      <c r="D593" s="41"/>
      <c r="E593" s="49"/>
      <c r="F593" s="45"/>
      <c r="G593" s="42"/>
      <c r="H593" s="42"/>
      <c r="I593" s="42"/>
      <c r="J593" s="42"/>
      <c r="K593" s="42"/>
      <c r="L593" s="42"/>
      <c r="M593" s="39"/>
      <c r="N593" s="39"/>
      <c r="O593" s="39"/>
    </row>
    <row r="594" spans="2:15">
      <c r="B594" s="37"/>
      <c r="C594" s="39"/>
      <c r="D594" s="41"/>
      <c r="E594" s="49"/>
      <c r="F594" s="45"/>
      <c r="G594" s="42"/>
      <c r="H594" s="42"/>
      <c r="I594" s="42"/>
      <c r="J594" s="42"/>
      <c r="K594" s="42"/>
      <c r="L594" s="42"/>
      <c r="M594" s="39"/>
      <c r="N594" s="39"/>
      <c r="O594" s="39"/>
    </row>
    <row r="595" spans="2:15">
      <c r="B595" s="37"/>
      <c r="C595" s="39"/>
      <c r="D595" s="41"/>
      <c r="E595" s="49"/>
      <c r="F595" s="45"/>
      <c r="G595" s="42"/>
      <c r="H595" s="42"/>
      <c r="I595" s="42"/>
      <c r="J595" s="42"/>
      <c r="K595" s="42"/>
      <c r="L595" s="42"/>
      <c r="M595" s="39"/>
      <c r="N595" s="39"/>
      <c r="O595" s="39"/>
    </row>
    <row r="596" spans="2:15">
      <c r="B596" s="37"/>
      <c r="C596" s="39"/>
      <c r="D596" s="41"/>
      <c r="E596" s="49"/>
      <c r="F596" s="45"/>
      <c r="G596" s="42"/>
      <c r="H596" s="42"/>
      <c r="I596" s="42"/>
      <c r="J596" s="42"/>
      <c r="K596" s="42"/>
      <c r="L596" s="42"/>
      <c r="M596" s="39"/>
      <c r="N596" s="39"/>
      <c r="O596" s="39"/>
    </row>
    <row r="597" spans="2:15">
      <c r="B597" s="37"/>
      <c r="C597" s="39"/>
      <c r="D597" s="41"/>
      <c r="E597" s="49"/>
      <c r="F597" s="45"/>
      <c r="G597" s="42"/>
      <c r="H597" s="42"/>
      <c r="I597" s="42"/>
      <c r="J597" s="42"/>
      <c r="K597" s="42"/>
      <c r="L597" s="42"/>
      <c r="M597" s="39"/>
      <c r="N597" s="39"/>
      <c r="O597" s="39"/>
    </row>
    <row r="598" spans="2:15">
      <c r="B598" s="37"/>
      <c r="C598" s="39"/>
      <c r="D598" s="41"/>
      <c r="E598" s="49"/>
      <c r="F598" s="45"/>
      <c r="G598" s="42"/>
      <c r="H598" s="42"/>
      <c r="I598" s="42"/>
      <c r="J598" s="42"/>
      <c r="K598" s="42"/>
      <c r="L598" s="42"/>
      <c r="M598" s="39"/>
      <c r="N598" s="39"/>
      <c r="O598" s="39"/>
    </row>
    <row r="599" spans="2:15">
      <c r="B599" s="37"/>
      <c r="C599" s="39"/>
      <c r="D599" s="41"/>
      <c r="E599" s="49"/>
      <c r="F599" s="45"/>
      <c r="G599" s="42"/>
      <c r="H599" s="42"/>
      <c r="I599" s="42"/>
      <c r="J599" s="42"/>
      <c r="K599" s="42"/>
      <c r="L599" s="42"/>
      <c r="M599" s="39"/>
      <c r="N599" s="39"/>
      <c r="O599" s="39"/>
    </row>
    <row r="600" spans="2:15">
      <c r="B600" s="37"/>
      <c r="C600" s="39"/>
      <c r="D600" s="41"/>
      <c r="E600" s="49"/>
      <c r="F600" s="45"/>
      <c r="G600" s="42"/>
      <c r="H600" s="42"/>
      <c r="I600" s="42"/>
      <c r="J600" s="42"/>
      <c r="K600" s="42"/>
      <c r="L600" s="42"/>
      <c r="M600" s="39"/>
      <c r="N600" s="39"/>
      <c r="O600" s="39"/>
    </row>
    <row r="601" spans="2:15">
      <c r="B601" s="37"/>
      <c r="C601" s="39"/>
      <c r="D601" s="41"/>
      <c r="E601" s="49"/>
      <c r="F601" s="45"/>
      <c r="G601" s="42"/>
      <c r="H601" s="42"/>
      <c r="I601" s="42"/>
      <c r="J601" s="42"/>
      <c r="K601" s="42"/>
      <c r="L601" s="42"/>
      <c r="M601" s="39"/>
      <c r="N601" s="39"/>
      <c r="O601" s="39"/>
    </row>
    <row r="602" spans="2:15">
      <c r="B602" s="37"/>
      <c r="C602" s="39"/>
      <c r="D602" s="41"/>
      <c r="E602" s="49"/>
      <c r="F602" s="45"/>
      <c r="G602" s="42"/>
      <c r="H602" s="42"/>
      <c r="I602" s="42"/>
      <c r="J602" s="42"/>
      <c r="K602" s="42"/>
      <c r="L602" s="42"/>
      <c r="M602" s="39"/>
      <c r="N602" s="39"/>
      <c r="O602" s="39"/>
    </row>
    <row r="603" spans="2:15">
      <c r="B603" s="37"/>
      <c r="C603" s="39"/>
      <c r="D603" s="41"/>
      <c r="E603" s="49"/>
      <c r="F603" s="45"/>
      <c r="G603" s="42"/>
      <c r="H603" s="42"/>
      <c r="I603" s="42"/>
      <c r="J603" s="42"/>
      <c r="K603" s="42"/>
      <c r="L603" s="42"/>
      <c r="M603" s="39"/>
      <c r="N603" s="39"/>
      <c r="O603" s="39"/>
    </row>
    <row r="604" spans="2:15">
      <c r="B604" s="37"/>
      <c r="C604" s="39"/>
      <c r="D604" s="41"/>
      <c r="E604" s="49"/>
      <c r="F604" s="45"/>
      <c r="G604" s="42"/>
      <c r="H604" s="42"/>
      <c r="I604" s="42"/>
      <c r="J604" s="42"/>
      <c r="K604" s="42"/>
      <c r="L604" s="42"/>
      <c r="M604" s="39"/>
      <c r="N604" s="39"/>
      <c r="O604" s="39"/>
    </row>
    <row r="605" spans="2:15">
      <c r="B605" s="37"/>
      <c r="C605" s="39"/>
      <c r="D605" s="41"/>
      <c r="E605" s="49"/>
      <c r="F605" s="45"/>
      <c r="G605" s="42"/>
      <c r="H605" s="42"/>
      <c r="I605" s="42"/>
      <c r="J605" s="42"/>
      <c r="K605" s="42"/>
      <c r="L605" s="42"/>
      <c r="M605" s="39"/>
      <c r="N605" s="39"/>
      <c r="O605" s="39"/>
    </row>
    <row r="606" spans="2:15">
      <c r="B606" s="37"/>
      <c r="C606" s="39"/>
      <c r="D606" s="41"/>
      <c r="E606" s="49"/>
      <c r="F606" s="45"/>
      <c r="G606" s="42"/>
      <c r="H606" s="42"/>
      <c r="I606" s="42"/>
      <c r="J606" s="42"/>
      <c r="K606" s="42"/>
      <c r="L606" s="42"/>
      <c r="M606" s="39"/>
      <c r="N606" s="39"/>
      <c r="O606" s="39"/>
    </row>
    <row r="607" spans="2:15">
      <c r="B607" s="37"/>
      <c r="C607" s="39"/>
      <c r="D607" s="41"/>
      <c r="E607" s="49"/>
      <c r="F607" s="45"/>
      <c r="G607" s="42"/>
      <c r="H607" s="42"/>
      <c r="I607" s="42"/>
      <c r="J607" s="42"/>
      <c r="K607" s="42"/>
      <c r="L607" s="42"/>
      <c r="M607" s="39"/>
      <c r="N607" s="39"/>
      <c r="O607" s="39"/>
    </row>
    <row r="608" spans="2:15">
      <c r="B608" s="37"/>
      <c r="C608" s="39"/>
      <c r="D608" s="41"/>
      <c r="E608" s="49"/>
      <c r="F608" s="45"/>
      <c r="G608" s="42"/>
      <c r="H608" s="42"/>
      <c r="I608" s="42"/>
      <c r="J608" s="42"/>
      <c r="K608" s="42"/>
      <c r="L608" s="42"/>
      <c r="M608" s="39"/>
      <c r="N608" s="39"/>
      <c r="O608" s="39"/>
    </row>
    <row r="609" spans="2:15">
      <c r="B609" s="37"/>
      <c r="C609" s="39"/>
      <c r="D609" s="41"/>
      <c r="E609" s="49"/>
      <c r="F609" s="45"/>
      <c r="G609" s="42"/>
      <c r="H609" s="42"/>
      <c r="I609" s="42"/>
      <c r="J609" s="42"/>
      <c r="K609" s="42"/>
      <c r="L609" s="42"/>
      <c r="M609" s="39"/>
      <c r="N609" s="39"/>
      <c r="O609" s="39"/>
    </row>
    <row r="610" spans="2:15">
      <c r="B610" s="37"/>
      <c r="C610" s="39"/>
      <c r="D610" s="41"/>
      <c r="E610" s="49"/>
      <c r="F610" s="45"/>
      <c r="G610" s="42"/>
      <c r="H610" s="42"/>
      <c r="I610" s="42"/>
      <c r="J610" s="42"/>
      <c r="K610" s="42"/>
      <c r="L610" s="42"/>
      <c r="M610" s="39"/>
      <c r="N610" s="39"/>
      <c r="O610" s="39"/>
    </row>
    <row r="611" spans="2:15">
      <c r="B611" s="37"/>
      <c r="C611" s="39"/>
      <c r="D611" s="41"/>
      <c r="E611" s="49"/>
      <c r="F611" s="45"/>
      <c r="G611" s="42"/>
      <c r="H611" s="42"/>
      <c r="I611" s="42"/>
      <c r="J611" s="42"/>
      <c r="K611" s="42"/>
      <c r="L611" s="42"/>
      <c r="M611" s="39"/>
      <c r="N611" s="39"/>
      <c r="O611" s="39"/>
    </row>
    <row r="612" spans="2:15">
      <c r="B612" s="37"/>
      <c r="C612" s="39"/>
      <c r="D612" s="41"/>
      <c r="E612" s="49"/>
      <c r="F612" s="45"/>
      <c r="G612" s="42"/>
      <c r="H612" s="42"/>
      <c r="I612" s="42"/>
      <c r="J612" s="42"/>
      <c r="K612" s="42"/>
      <c r="L612" s="42"/>
      <c r="M612" s="39"/>
      <c r="N612" s="39"/>
      <c r="O612" s="39"/>
    </row>
    <row r="613" spans="2:15">
      <c r="B613" s="37"/>
      <c r="C613" s="39"/>
      <c r="D613" s="41"/>
      <c r="E613" s="49"/>
      <c r="F613" s="45"/>
      <c r="G613" s="42"/>
      <c r="H613" s="42"/>
      <c r="I613" s="42"/>
      <c r="J613" s="42"/>
      <c r="K613" s="42"/>
      <c r="L613" s="42"/>
      <c r="M613" s="39"/>
      <c r="N613" s="39"/>
      <c r="O613" s="39"/>
    </row>
    <row r="614" spans="2:15">
      <c r="B614" s="37"/>
      <c r="C614" s="39"/>
      <c r="D614" s="41"/>
      <c r="E614" s="49"/>
      <c r="F614" s="45"/>
      <c r="G614" s="42"/>
      <c r="H614" s="42"/>
      <c r="I614" s="42"/>
      <c r="J614" s="42"/>
      <c r="K614" s="42"/>
      <c r="L614" s="42"/>
      <c r="M614" s="39"/>
      <c r="N614" s="39"/>
      <c r="O614" s="39"/>
    </row>
    <row r="615" spans="2:15">
      <c r="B615" s="37"/>
      <c r="C615" s="39"/>
      <c r="D615" s="41"/>
      <c r="E615" s="49"/>
      <c r="F615" s="45"/>
      <c r="G615" s="42"/>
      <c r="H615" s="42"/>
      <c r="I615" s="42"/>
      <c r="J615" s="42"/>
      <c r="K615" s="42"/>
      <c r="L615" s="42"/>
      <c r="M615" s="39"/>
      <c r="N615" s="39"/>
      <c r="O615" s="39"/>
    </row>
    <row r="616" spans="2:15">
      <c r="B616" s="37"/>
      <c r="C616" s="39"/>
      <c r="D616" s="41"/>
      <c r="E616" s="49"/>
      <c r="F616" s="45"/>
      <c r="G616" s="42"/>
      <c r="H616" s="42"/>
      <c r="I616" s="42"/>
      <c r="J616" s="42"/>
      <c r="K616" s="42"/>
      <c r="L616" s="42"/>
      <c r="M616" s="39"/>
      <c r="N616" s="39"/>
      <c r="O616" s="39"/>
    </row>
    <row r="617" spans="2:15">
      <c r="B617" s="37"/>
      <c r="C617" s="39"/>
      <c r="D617" s="41"/>
      <c r="E617" s="49"/>
      <c r="F617" s="45"/>
      <c r="G617" s="42"/>
      <c r="H617" s="42"/>
      <c r="I617" s="42"/>
      <c r="J617" s="42"/>
      <c r="K617" s="42"/>
      <c r="L617" s="42"/>
      <c r="M617" s="39"/>
      <c r="N617" s="39"/>
      <c r="O617" s="39"/>
    </row>
    <row r="618" spans="2:15">
      <c r="B618" s="37"/>
      <c r="C618" s="39"/>
      <c r="D618" s="41"/>
      <c r="E618" s="49"/>
      <c r="F618" s="45"/>
      <c r="G618" s="42"/>
      <c r="H618" s="42"/>
      <c r="I618" s="42"/>
      <c r="J618" s="42"/>
      <c r="K618" s="42"/>
      <c r="L618" s="42"/>
      <c r="M618" s="39"/>
      <c r="N618" s="39"/>
      <c r="O618" s="39"/>
    </row>
    <row r="619" spans="2:15">
      <c r="B619" s="37"/>
      <c r="C619" s="39"/>
      <c r="D619" s="41"/>
      <c r="E619" s="49"/>
      <c r="F619" s="45"/>
      <c r="G619" s="42"/>
      <c r="H619" s="42"/>
      <c r="I619" s="42"/>
      <c r="J619" s="42"/>
      <c r="K619" s="42"/>
      <c r="L619" s="42"/>
      <c r="M619" s="39"/>
      <c r="N619" s="39"/>
      <c r="O619" s="39"/>
    </row>
    <row r="620" spans="2:15">
      <c r="B620" s="37"/>
      <c r="C620" s="39"/>
      <c r="D620" s="41"/>
      <c r="E620" s="49"/>
      <c r="F620" s="45"/>
      <c r="G620" s="42"/>
      <c r="H620" s="42"/>
      <c r="I620" s="42"/>
      <c r="J620" s="42"/>
      <c r="K620" s="42"/>
      <c r="L620" s="42"/>
      <c r="M620" s="39"/>
      <c r="N620" s="39"/>
      <c r="O620" s="39"/>
    </row>
    <row r="621" spans="2:15">
      <c r="B621" s="37"/>
      <c r="C621" s="39"/>
      <c r="D621" s="41"/>
      <c r="E621" s="49"/>
      <c r="F621" s="45"/>
      <c r="G621" s="42"/>
      <c r="H621" s="42"/>
      <c r="I621" s="42"/>
      <c r="J621" s="42"/>
      <c r="K621" s="42"/>
      <c r="L621" s="42"/>
      <c r="M621" s="39"/>
      <c r="N621" s="39"/>
      <c r="O621" s="39"/>
    </row>
    <row r="622" spans="2:15">
      <c r="B622" s="37"/>
      <c r="C622" s="39"/>
      <c r="D622" s="41"/>
      <c r="E622" s="49"/>
      <c r="F622" s="45"/>
      <c r="G622" s="42"/>
      <c r="H622" s="42"/>
      <c r="I622" s="42"/>
      <c r="J622" s="42"/>
      <c r="K622" s="42"/>
      <c r="L622" s="42"/>
      <c r="M622" s="39"/>
      <c r="N622" s="39"/>
      <c r="O622" s="39"/>
    </row>
    <row r="623" spans="2:15">
      <c r="B623" s="37"/>
      <c r="C623" s="39"/>
      <c r="D623" s="41"/>
      <c r="E623" s="49"/>
      <c r="F623" s="45"/>
      <c r="G623" s="42"/>
      <c r="H623" s="42"/>
      <c r="I623" s="42"/>
      <c r="J623" s="42"/>
      <c r="K623" s="42"/>
      <c r="L623" s="42"/>
      <c r="M623" s="39"/>
      <c r="N623" s="39"/>
      <c r="O623" s="39"/>
    </row>
    <row r="624" spans="2:15">
      <c r="B624" s="37"/>
      <c r="C624" s="39"/>
      <c r="D624" s="41"/>
      <c r="E624" s="49"/>
      <c r="F624" s="45"/>
      <c r="G624" s="42"/>
      <c r="H624" s="42"/>
      <c r="I624" s="42"/>
      <c r="J624" s="42"/>
      <c r="K624" s="42"/>
      <c r="L624" s="42"/>
      <c r="M624" s="39"/>
      <c r="N624" s="39"/>
      <c r="O624" s="39"/>
    </row>
    <row r="625" spans="2:15">
      <c r="B625" s="37"/>
      <c r="C625" s="39"/>
      <c r="D625" s="41"/>
      <c r="E625" s="49"/>
      <c r="F625" s="45"/>
      <c r="G625" s="42"/>
      <c r="H625" s="42"/>
      <c r="I625" s="42"/>
      <c r="J625" s="42"/>
      <c r="K625" s="42"/>
      <c r="L625" s="42"/>
      <c r="M625" s="39"/>
      <c r="N625" s="39"/>
      <c r="O625" s="39"/>
    </row>
    <row r="626" spans="2:15">
      <c r="B626" s="37"/>
      <c r="C626" s="39"/>
      <c r="D626" s="41"/>
      <c r="E626" s="49"/>
      <c r="F626" s="45"/>
      <c r="G626" s="42"/>
      <c r="H626" s="42"/>
      <c r="I626" s="42"/>
      <c r="J626" s="42"/>
      <c r="K626" s="42"/>
      <c r="L626" s="42"/>
      <c r="M626" s="39"/>
      <c r="N626" s="39"/>
      <c r="O626" s="39"/>
    </row>
    <row r="627" spans="2:15">
      <c r="B627" s="37"/>
      <c r="C627" s="39"/>
      <c r="D627" s="41"/>
      <c r="E627" s="49"/>
      <c r="F627" s="45"/>
      <c r="G627" s="42"/>
      <c r="H627" s="42"/>
      <c r="I627" s="42"/>
      <c r="J627" s="42"/>
      <c r="K627" s="42"/>
      <c r="L627" s="42"/>
      <c r="M627" s="39"/>
      <c r="N627" s="39"/>
      <c r="O627" s="39"/>
    </row>
    <row r="628" spans="2:15">
      <c r="B628" s="37"/>
      <c r="C628" s="39"/>
      <c r="D628" s="41"/>
      <c r="E628" s="49"/>
      <c r="F628" s="45"/>
      <c r="G628" s="42"/>
      <c r="H628" s="42"/>
      <c r="I628" s="42"/>
      <c r="J628" s="42"/>
      <c r="K628" s="42"/>
      <c r="L628" s="42"/>
      <c r="M628" s="39"/>
      <c r="N628" s="39"/>
      <c r="O628" s="39"/>
    </row>
    <row r="629" spans="2:15">
      <c r="B629" s="37"/>
      <c r="C629" s="39"/>
      <c r="D629" s="41"/>
      <c r="E629" s="49"/>
      <c r="F629" s="45"/>
      <c r="G629" s="42"/>
      <c r="H629" s="42"/>
      <c r="I629" s="42"/>
      <c r="J629" s="42"/>
      <c r="K629" s="42"/>
      <c r="L629" s="42"/>
      <c r="M629" s="39"/>
      <c r="N629" s="39"/>
      <c r="O629" s="39"/>
    </row>
    <row r="630" spans="2:15">
      <c r="B630" s="37"/>
      <c r="C630" s="39"/>
      <c r="D630" s="41"/>
      <c r="E630" s="49"/>
      <c r="F630" s="45"/>
      <c r="G630" s="42"/>
      <c r="H630" s="42"/>
      <c r="I630" s="42"/>
      <c r="J630" s="42"/>
      <c r="K630" s="42"/>
      <c r="L630" s="42"/>
      <c r="M630" s="39"/>
      <c r="N630" s="39"/>
      <c r="O630" s="39"/>
    </row>
    <row r="631" spans="2:15">
      <c r="B631" s="37"/>
      <c r="C631" s="39"/>
      <c r="D631" s="41"/>
      <c r="E631" s="49"/>
      <c r="F631" s="45"/>
      <c r="G631" s="42"/>
      <c r="H631" s="42"/>
      <c r="I631" s="42"/>
      <c r="J631" s="42"/>
      <c r="K631" s="42"/>
      <c r="L631" s="42"/>
      <c r="M631" s="39"/>
      <c r="N631" s="39"/>
      <c r="O631" s="39"/>
    </row>
    <row r="632" spans="2:15">
      <c r="B632" s="37"/>
      <c r="C632" s="39"/>
      <c r="D632" s="41"/>
      <c r="E632" s="49"/>
      <c r="F632" s="45"/>
      <c r="G632" s="42"/>
      <c r="H632" s="42"/>
      <c r="I632" s="42"/>
      <c r="J632" s="42"/>
      <c r="K632" s="42"/>
      <c r="L632" s="42"/>
      <c r="M632" s="39"/>
      <c r="N632" s="39"/>
      <c r="O632" s="39"/>
    </row>
    <row r="633" spans="2:15">
      <c r="B633" s="37"/>
      <c r="C633" s="39"/>
      <c r="D633" s="41"/>
      <c r="E633" s="49"/>
      <c r="F633" s="45"/>
      <c r="G633" s="42"/>
      <c r="H633" s="42"/>
      <c r="I633" s="42"/>
      <c r="J633" s="42"/>
      <c r="K633" s="42"/>
      <c r="L633" s="42"/>
      <c r="M633" s="39"/>
      <c r="N633" s="39"/>
      <c r="O633" s="39"/>
    </row>
    <row r="634" spans="2:15">
      <c r="B634" s="37"/>
      <c r="C634" s="39"/>
      <c r="D634" s="41"/>
      <c r="E634" s="49"/>
      <c r="F634" s="45"/>
      <c r="G634" s="42"/>
      <c r="H634" s="42"/>
      <c r="I634" s="42"/>
      <c r="J634" s="42"/>
      <c r="K634" s="42"/>
      <c r="L634" s="42"/>
      <c r="M634" s="39"/>
      <c r="N634" s="39"/>
      <c r="O634" s="39"/>
    </row>
    <row r="635" spans="2:15">
      <c r="B635" s="37"/>
      <c r="C635" s="39"/>
      <c r="D635" s="41"/>
      <c r="E635" s="49"/>
      <c r="F635" s="45"/>
      <c r="G635" s="42"/>
      <c r="H635" s="42"/>
      <c r="I635" s="42"/>
      <c r="J635" s="42"/>
      <c r="K635" s="42"/>
      <c r="L635" s="42"/>
      <c r="M635" s="39"/>
      <c r="N635" s="39"/>
      <c r="O635" s="39"/>
    </row>
    <row r="636" spans="2:15">
      <c r="B636" s="37"/>
      <c r="C636" s="39"/>
      <c r="D636" s="41"/>
      <c r="E636" s="49"/>
      <c r="F636" s="45"/>
      <c r="G636" s="42"/>
      <c r="H636" s="42"/>
      <c r="I636" s="42"/>
      <c r="J636" s="42"/>
      <c r="K636" s="42"/>
      <c r="L636" s="42"/>
      <c r="M636" s="39"/>
      <c r="N636" s="39"/>
      <c r="O636" s="39"/>
    </row>
    <row r="637" spans="2:15">
      <c r="B637" s="37"/>
      <c r="C637" s="39"/>
      <c r="D637" s="41"/>
      <c r="E637" s="49"/>
      <c r="F637" s="45"/>
      <c r="G637" s="42"/>
      <c r="H637" s="42"/>
      <c r="I637" s="42"/>
      <c r="J637" s="42"/>
      <c r="K637" s="42"/>
      <c r="L637" s="42"/>
      <c r="M637" s="39"/>
      <c r="N637" s="39"/>
      <c r="O637" s="39"/>
    </row>
    <row r="638" spans="2:15">
      <c r="B638" s="37"/>
      <c r="C638" s="39"/>
      <c r="D638" s="41"/>
      <c r="E638" s="49"/>
      <c r="F638" s="45"/>
      <c r="G638" s="42"/>
      <c r="H638" s="42"/>
      <c r="I638" s="42"/>
      <c r="J638" s="42"/>
      <c r="K638" s="42"/>
      <c r="L638" s="42"/>
      <c r="M638" s="39"/>
      <c r="N638" s="39"/>
      <c r="O638" s="39"/>
    </row>
    <row r="639" spans="2:15">
      <c r="B639" s="37"/>
      <c r="C639" s="39"/>
      <c r="D639" s="41"/>
      <c r="E639" s="49"/>
      <c r="F639" s="45"/>
      <c r="G639" s="42"/>
      <c r="H639" s="42"/>
      <c r="I639" s="42"/>
      <c r="J639" s="42"/>
      <c r="K639" s="42"/>
      <c r="L639" s="42"/>
      <c r="M639" s="39"/>
      <c r="N639" s="39"/>
      <c r="O639" s="39"/>
    </row>
    <row r="640" spans="2:15">
      <c r="B640" s="37"/>
      <c r="C640" s="39"/>
      <c r="D640" s="41"/>
      <c r="E640" s="49"/>
      <c r="F640" s="45"/>
      <c r="G640" s="42"/>
      <c r="H640" s="42"/>
      <c r="I640" s="42"/>
      <c r="J640" s="42"/>
      <c r="K640" s="42"/>
      <c r="L640" s="42"/>
      <c r="M640" s="39"/>
      <c r="N640" s="39"/>
      <c r="O640" s="39"/>
    </row>
    <row r="641" spans="2:15">
      <c r="B641" s="37"/>
      <c r="C641" s="39"/>
      <c r="D641" s="41"/>
      <c r="E641" s="49"/>
      <c r="F641" s="45"/>
      <c r="G641" s="42"/>
      <c r="H641" s="42"/>
      <c r="I641" s="42"/>
      <c r="J641" s="42"/>
      <c r="K641" s="42"/>
      <c r="L641" s="42"/>
      <c r="M641" s="39"/>
      <c r="N641" s="39"/>
      <c r="O641" s="39"/>
    </row>
    <row r="642" spans="2:15">
      <c r="B642" s="37"/>
      <c r="C642" s="39"/>
      <c r="D642" s="41"/>
      <c r="E642" s="49"/>
      <c r="F642" s="45"/>
      <c r="G642" s="42"/>
      <c r="H642" s="42"/>
      <c r="I642" s="42"/>
      <c r="J642" s="42"/>
      <c r="K642" s="42"/>
      <c r="L642" s="42"/>
      <c r="M642" s="39"/>
      <c r="N642" s="39"/>
      <c r="O642" s="39"/>
    </row>
    <row r="643" spans="2:15">
      <c r="B643" s="37"/>
      <c r="C643" s="39"/>
      <c r="D643" s="41"/>
      <c r="E643" s="49"/>
      <c r="F643" s="45"/>
      <c r="G643" s="42"/>
      <c r="H643" s="42"/>
      <c r="I643" s="42"/>
      <c r="J643" s="42"/>
      <c r="K643" s="42"/>
      <c r="L643" s="42"/>
      <c r="M643" s="39"/>
      <c r="N643" s="39"/>
      <c r="O643" s="39"/>
    </row>
    <row r="644" spans="2:15">
      <c r="B644" s="37"/>
      <c r="C644" s="39"/>
      <c r="D644" s="41"/>
      <c r="E644" s="49"/>
      <c r="F644" s="45"/>
      <c r="G644" s="42"/>
      <c r="H644" s="42"/>
      <c r="I644" s="42"/>
      <c r="J644" s="42"/>
      <c r="K644" s="42"/>
      <c r="L644" s="42"/>
      <c r="M644" s="39"/>
      <c r="N644" s="39"/>
      <c r="O644" s="39"/>
    </row>
    <row r="645" spans="2:15">
      <c r="B645" s="37"/>
      <c r="C645" s="39"/>
      <c r="D645" s="41"/>
      <c r="E645" s="49"/>
      <c r="F645" s="45"/>
      <c r="G645" s="42"/>
      <c r="H645" s="42"/>
      <c r="I645" s="42"/>
      <c r="J645" s="42"/>
      <c r="K645" s="42"/>
      <c r="L645" s="42"/>
      <c r="M645" s="39"/>
      <c r="N645" s="39"/>
      <c r="O645" s="39"/>
    </row>
    <row r="646" spans="2:15">
      <c r="B646" s="37"/>
      <c r="C646" s="39"/>
      <c r="D646" s="41"/>
      <c r="E646" s="49"/>
      <c r="F646" s="45"/>
      <c r="G646" s="42"/>
      <c r="H646" s="42"/>
      <c r="I646" s="42"/>
      <c r="J646" s="42"/>
      <c r="K646" s="42"/>
      <c r="L646" s="42"/>
      <c r="M646" s="39"/>
      <c r="N646" s="39"/>
      <c r="O646" s="39"/>
    </row>
    <row r="647" spans="2:15">
      <c r="B647" s="37"/>
      <c r="C647" s="39"/>
      <c r="D647" s="41"/>
      <c r="E647" s="49"/>
      <c r="F647" s="45"/>
      <c r="G647" s="42"/>
      <c r="H647" s="42"/>
      <c r="I647" s="42"/>
      <c r="J647" s="42"/>
      <c r="K647" s="42"/>
      <c r="L647" s="42"/>
      <c r="M647" s="39"/>
      <c r="N647" s="39"/>
      <c r="O647" s="39"/>
    </row>
    <row r="648" spans="2:15">
      <c r="B648" s="37"/>
      <c r="C648" s="39"/>
      <c r="D648" s="41"/>
      <c r="E648" s="49"/>
      <c r="F648" s="45"/>
      <c r="G648" s="42"/>
      <c r="H648" s="42"/>
      <c r="I648" s="42"/>
      <c r="J648" s="42"/>
      <c r="K648" s="42"/>
      <c r="L648" s="42"/>
      <c r="M648" s="39"/>
      <c r="N648" s="39"/>
      <c r="O648" s="39"/>
    </row>
    <row r="649" spans="2:15">
      <c r="B649" s="37"/>
      <c r="C649" s="39"/>
      <c r="D649" s="41"/>
      <c r="E649" s="49"/>
      <c r="F649" s="45"/>
      <c r="G649" s="42"/>
      <c r="H649" s="42"/>
      <c r="I649" s="42"/>
      <c r="J649" s="42"/>
      <c r="K649" s="42"/>
      <c r="L649" s="42"/>
      <c r="M649" s="39"/>
      <c r="N649" s="39"/>
      <c r="O649" s="39"/>
    </row>
    <row r="650" spans="2:15">
      <c r="B650" s="37"/>
      <c r="C650" s="39"/>
      <c r="D650" s="41"/>
      <c r="E650" s="49"/>
      <c r="F650" s="45"/>
      <c r="G650" s="42"/>
      <c r="H650" s="42"/>
      <c r="I650" s="42"/>
      <c r="J650" s="42"/>
      <c r="K650" s="42"/>
      <c r="L650" s="42"/>
      <c r="M650" s="39"/>
      <c r="N650" s="39"/>
      <c r="O650" s="39"/>
    </row>
    <row r="651" spans="2:15">
      <c r="B651" s="37"/>
      <c r="C651" s="39"/>
      <c r="D651" s="41"/>
      <c r="E651" s="49"/>
      <c r="F651" s="45"/>
      <c r="G651" s="42"/>
      <c r="H651" s="42"/>
      <c r="I651" s="42"/>
      <c r="J651" s="42"/>
      <c r="K651" s="42"/>
      <c r="L651" s="42"/>
      <c r="M651" s="39"/>
      <c r="N651" s="39"/>
      <c r="O651" s="39"/>
    </row>
    <row r="652" spans="2:15">
      <c r="B652" s="37"/>
      <c r="C652" s="39"/>
      <c r="D652" s="41"/>
      <c r="E652" s="49"/>
      <c r="F652" s="45"/>
      <c r="G652" s="42"/>
      <c r="H652" s="42"/>
      <c r="I652" s="42"/>
      <c r="J652" s="42"/>
      <c r="K652" s="42"/>
      <c r="L652" s="42"/>
      <c r="M652" s="39"/>
      <c r="N652" s="39"/>
      <c r="O652" s="39"/>
    </row>
    <row r="653" spans="2:15">
      <c r="B653" s="37"/>
      <c r="C653" s="39"/>
      <c r="D653" s="41"/>
      <c r="E653" s="49"/>
      <c r="F653" s="45"/>
      <c r="G653" s="42"/>
      <c r="H653" s="42"/>
      <c r="I653" s="42"/>
      <c r="J653" s="42"/>
      <c r="K653" s="42"/>
      <c r="L653" s="42"/>
      <c r="M653" s="39"/>
      <c r="N653" s="39"/>
      <c r="O653" s="39"/>
    </row>
    <row r="654" spans="2:15">
      <c r="B654" s="37"/>
      <c r="C654" s="39"/>
      <c r="D654" s="41"/>
      <c r="E654" s="49"/>
      <c r="F654" s="45"/>
      <c r="G654" s="42"/>
      <c r="H654" s="42"/>
      <c r="I654" s="42"/>
      <c r="J654" s="42"/>
      <c r="K654" s="42"/>
      <c r="L654" s="42"/>
      <c r="M654" s="39"/>
      <c r="N654" s="39"/>
      <c r="O654" s="39"/>
    </row>
    <row r="655" spans="2:15">
      <c r="B655" s="37"/>
      <c r="C655" s="39"/>
      <c r="D655" s="41"/>
      <c r="E655" s="49"/>
      <c r="F655" s="45"/>
      <c r="G655" s="42"/>
      <c r="H655" s="42"/>
      <c r="I655" s="42"/>
      <c r="J655" s="42"/>
      <c r="K655" s="42"/>
      <c r="L655" s="42"/>
      <c r="M655" s="39"/>
      <c r="N655" s="39"/>
      <c r="O655" s="39"/>
    </row>
    <row r="656" spans="2:15">
      <c r="B656" s="37"/>
      <c r="C656" s="39"/>
      <c r="D656" s="41"/>
      <c r="E656" s="49"/>
      <c r="F656" s="45"/>
      <c r="G656" s="42"/>
      <c r="H656" s="42"/>
      <c r="I656" s="42"/>
      <c r="J656" s="42"/>
      <c r="K656" s="42"/>
      <c r="L656" s="42"/>
      <c r="M656" s="39"/>
      <c r="N656" s="39"/>
      <c r="O656" s="39"/>
    </row>
    <row r="657" spans="2:15">
      <c r="B657" s="37"/>
      <c r="C657" s="39"/>
      <c r="D657" s="41"/>
      <c r="E657" s="49"/>
      <c r="F657" s="45"/>
      <c r="G657" s="42"/>
      <c r="H657" s="42"/>
      <c r="I657" s="42"/>
      <c r="J657" s="42"/>
      <c r="K657" s="42"/>
      <c r="L657" s="42"/>
      <c r="M657" s="39"/>
      <c r="N657" s="39"/>
      <c r="O657" s="39"/>
    </row>
    <row r="658" spans="2:15">
      <c r="B658" s="37"/>
      <c r="C658" s="39"/>
      <c r="D658" s="41"/>
      <c r="E658" s="49"/>
      <c r="F658" s="45"/>
      <c r="G658" s="42"/>
      <c r="H658" s="42"/>
      <c r="I658" s="42"/>
      <c r="J658" s="42"/>
      <c r="K658" s="42"/>
      <c r="L658" s="42"/>
      <c r="M658" s="39"/>
      <c r="N658" s="39"/>
      <c r="O658" s="39"/>
    </row>
    <row r="659" spans="2:15">
      <c r="B659" s="37"/>
      <c r="C659" s="39"/>
      <c r="D659" s="41"/>
      <c r="E659" s="49"/>
      <c r="F659" s="45"/>
      <c r="G659" s="42"/>
      <c r="H659" s="42"/>
      <c r="I659" s="42"/>
      <c r="J659" s="42"/>
      <c r="K659" s="42"/>
      <c r="L659" s="42"/>
      <c r="M659" s="39"/>
      <c r="N659" s="39"/>
      <c r="O659" s="39"/>
    </row>
    <row r="660" spans="2:15">
      <c r="B660" s="37"/>
      <c r="C660" s="39"/>
      <c r="D660" s="41"/>
      <c r="E660" s="49"/>
      <c r="F660" s="45"/>
      <c r="G660" s="42"/>
      <c r="H660" s="42"/>
      <c r="I660" s="42"/>
      <c r="J660" s="42"/>
      <c r="K660" s="42"/>
      <c r="L660" s="42"/>
      <c r="M660" s="39"/>
      <c r="N660" s="39"/>
      <c r="O660" s="39"/>
    </row>
    <row r="661" spans="2:15">
      <c r="B661" s="37"/>
      <c r="C661" s="39"/>
      <c r="D661" s="41"/>
      <c r="E661" s="49"/>
      <c r="F661" s="45"/>
      <c r="G661" s="42"/>
      <c r="H661" s="42"/>
      <c r="I661" s="42"/>
      <c r="J661" s="42"/>
      <c r="K661" s="42"/>
      <c r="L661" s="42"/>
      <c r="M661" s="39"/>
      <c r="N661" s="39"/>
      <c r="O661" s="39"/>
    </row>
    <row r="662" spans="2:15">
      <c r="B662" s="37"/>
      <c r="C662" s="39"/>
      <c r="D662" s="41"/>
      <c r="E662" s="49"/>
      <c r="F662" s="45"/>
      <c r="G662" s="42"/>
      <c r="H662" s="42"/>
      <c r="I662" s="42"/>
      <c r="J662" s="42"/>
      <c r="K662" s="42"/>
      <c r="L662" s="42"/>
      <c r="M662" s="39"/>
      <c r="N662" s="39"/>
      <c r="O662" s="39"/>
    </row>
    <row r="663" spans="2:15">
      <c r="B663" s="37"/>
      <c r="C663" s="39"/>
      <c r="D663" s="41"/>
      <c r="E663" s="49"/>
      <c r="F663" s="45"/>
      <c r="G663" s="42"/>
      <c r="H663" s="42"/>
      <c r="I663" s="42"/>
      <c r="J663" s="42"/>
      <c r="K663" s="42"/>
      <c r="L663" s="42"/>
      <c r="M663" s="39"/>
      <c r="N663" s="39"/>
      <c r="O663" s="39"/>
    </row>
    <row r="664" spans="2:15">
      <c r="B664" s="37"/>
      <c r="C664" s="39"/>
      <c r="D664" s="41"/>
      <c r="E664" s="49"/>
      <c r="F664" s="45"/>
      <c r="G664" s="42"/>
      <c r="H664" s="42"/>
      <c r="I664" s="42"/>
      <c r="J664" s="42"/>
      <c r="K664" s="42"/>
      <c r="L664" s="42"/>
      <c r="M664" s="39"/>
      <c r="N664" s="39"/>
      <c r="O664" s="39"/>
    </row>
    <row r="665" spans="2:15">
      <c r="B665" s="37"/>
      <c r="C665" s="39"/>
      <c r="D665" s="41"/>
      <c r="E665" s="49"/>
      <c r="F665" s="45"/>
      <c r="G665" s="42"/>
      <c r="H665" s="42"/>
      <c r="I665" s="42"/>
      <c r="J665" s="42"/>
      <c r="K665" s="42"/>
      <c r="L665" s="42"/>
      <c r="M665" s="39"/>
      <c r="N665" s="39"/>
      <c r="O665" s="39"/>
    </row>
    <row r="666" spans="2:15">
      <c r="B666" s="37"/>
      <c r="C666" s="39"/>
      <c r="D666" s="41"/>
      <c r="E666" s="49"/>
      <c r="F666" s="45"/>
      <c r="G666" s="42"/>
      <c r="H666" s="42"/>
      <c r="I666" s="42"/>
      <c r="J666" s="42"/>
      <c r="K666" s="42"/>
      <c r="L666" s="42"/>
      <c r="M666" s="39"/>
      <c r="N666" s="39"/>
      <c r="O666" s="39"/>
    </row>
    <row r="667" spans="2:15">
      <c r="B667" s="37"/>
      <c r="C667" s="39"/>
      <c r="D667" s="41"/>
      <c r="E667" s="49"/>
      <c r="F667" s="45"/>
      <c r="G667" s="42"/>
      <c r="H667" s="42"/>
      <c r="I667" s="42"/>
      <c r="J667" s="42"/>
      <c r="K667" s="42"/>
      <c r="L667" s="42"/>
      <c r="M667" s="39"/>
      <c r="N667" s="39"/>
      <c r="O667" s="39"/>
    </row>
    <row r="668" spans="2:15">
      <c r="B668" s="37"/>
      <c r="C668" s="39"/>
      <c r="D668" s="41"/>
      <c r="E668" s="49"/>
      <c r="F668" s="45"/>
      <c r="G668" s="42"/>
      <c r="H668" s="42"/>
      <c r="I668" s="42"/>
      <c r="J668" s="42"/>
      <c r="K668" s="42"/>
      <c r="L668" s="42"/>
      <c r="M668" s="39"/>
      <c r="N668" s="39"/>
      <c r="O668" s="39"/>
    </row>
    <row r="669" spans="2:15">
      <c r="B669" s="37"/>
      <c r="C669" s="39"/>
      <c r="D669" s="41"/>
      <c r="E669" s="49"/>
      <c r="F669" s="45"/>
      <c r="G669" s="42"/>
      <c r="H669" s="42"/>
      <c r="I669" s="42"/>
      <c r="J669" s="42"/>
      <c r="K669" s="42"/>
      <c r="L669" s="42"/>
      <c r="M669" s="39"/>
      <c r="N669" s="39"/>
      <c r="O669" s="39"/>
    </row>
  </sheetData>
  <mergeCells count="20">
    <mergeCell ref="D167:F167"/>
    <mergeCell ref="G167:I167"/>
    <mergeCell ref="J167:L167"/>
    <mergeCell ref="M167:O167"/>
    <mergeCell ref="D2:F2"/>
    <mergeCell ref="G2:I2"/>
    <mergeCell ref="J2:L2"/>
    <mergeCell ref="M2:O2"/>
    <mergeCell ref="D85:F85"/>
    <mergeCell ref="G85:I85"/>
    <mergeCell ref="J85:L85"/>
    <mergeCell ref="M85:O85"/>
    <mergeCell ref="D249:F249"/>
    <mergeCell ref="G249:I249"/>
    <mergeCell ref="J249:L249"/>
    <mergeCell ref="M249:O249"/>
    <mergeCell ref="D333:F333"/>
    <mergeCell ref="G333:I333"/>
    <mergeCell ref="J333:L333"/>
    <mergeCell ref="M333:O333"/>
  </mergeCells>
  <pageMargins left="0.70866141732283472" right="0.57065217391304346" top="0.296875" bottom="0.74803149606299213" header="0.31496062992125984" footer="0.31496062992125984"/>
  <pageSetup paperSize="9" scale="13" orientation="portrait" r:id="rId1"/>
  <headerFooter alignWithMargins="0">
    <oddHeader>&amp;C&amp;14UTN - FRLP - 
CÁTEDRA TÉRMODINAMICA Y MÁQUINAS TÉRMICAS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117FD-54F5-4E9B-AE38-85F6F0EC922C}">
  <sheetPr codeName="Hoja8"/>
  <dimension ref="A1:M40"/>
  <sheetViews>
    <sheetView showGridLines="0" topLeftCell="A3" zoomScale="145" zoomScaleNormal="145" workbookViewId="0">
      <selection activeCell="B32" sqref="B32"/>
    </sheetView>
  </sheetViews>
  <sheetFormatPr baseColWidth="10" defaultColWidth="11.453125" defaultRowHeight="14"/>
  <cols>
    <col min="1" max="1" width="35.6328125" style="184" customWidth="1"/>
    <col min="2" max="2" width="17.81640625" style="184" bestFit="1" customWidth="1"/>
    <col min="3" max="3" width="15.36328125" style="184" bestFit="1" customWidth="1"/>
    <col min="4" max="4" width="18.90625" style="184" bestFit="1" customWidth="1"/>
    <col min="5" max="5" width="15.81640625" style="184" customWidth="1"/>
    <col min="6" max="7" width="15" style="184" customWidth="1"/>
    <col min="8" max="8" width="16.453125" style="184" bestFit="1" customWidth="1"/>
    <col min="9" max="9" width="13.54296875" style="184" bestFit="1" customWidth="1"/>
    <col min="10" max="16384" width="11.453125" style="184"/>
  </cols>
  <sheetData>
    <row r="1" spans="1:13" ht="14" customHeight="1">
      <c r="B1" s="296" t="s">
        <v>330</v>
      </c>
      <c r="C1" s="296"/>
      <c r="D1" s="296"/>
      <c r="E1" s="296"/>
      <c r="F1" s="296"/>
      <c r="G1" s="298"/>
      <c r="H1" s="299"/>
      <c r="I1" s="299"/>
      <c r="J1" s="299"/>
      <c r="K1" s="299"/>
      <c r="L1" s="299"/>
      <c r="M1" s="299"/>
    </row>
    <row r="2" spans="1:13" ht="14" customHeight="1">
      <c r="A2" s="185"/>
      <c r="B2" s="296"/>
      <c r="C2" s="296"/>
      <c r="D2" s="296"/>
      <c r="E2" s="296"/>
      <c r="F2" s="296"/>
      <c r="G2" s="299"/>
      <c r="H2" s="299"/>
      <c r="I2" s="299"/>
      <c r="J2" s="299"/>
      <c r="K2" s="299"/>
      <c r="L2" s="299"/>
      <c r="M2" s="299"/>
    </row>
    <row r="3" spans="1:13" ht="14" customHeight="1">
      <c r="A3" s="185"/>
      <c r="B3" s="296"/>
      <c r="C3" s="296"/>
      <c r="D3" s="296"/>
      <c r="E3" s="296"/>
      <c r="F3" s="296"/>
      <c r="G3" s="299"/>
      <c r="H3" s="299"/>
      <c r="I3" s="299"/>
      <c r="J3" s="299"/>
      <c r="K3" s="299"/>
      <c r="L3" s="299"/>
      <c r="M3" s="299"/>
    </row>
    <row r="4" spans="1:13" ht="14" customHeight="1">
      <c r="A4" s="185"/>
      <c r="B4" s="296"/>
      <c r="C4" s="296"/>
      <c r="D4" s="296"/>
      <c r="E4" s="296"/>
      <c r="F4" s="296"/>
      <c r="G4" s="299"/>
      <c r="H4" s="299"/>
      <c r="I4" s="299"/>
      <c r="J4" s="299"/>
      <c r="K4" s="299"/>
      <c r="L4" s="299"/>
      <c r="M4" s="299"/>
    </row>
    <row r="5" spans="1:13">
      <c r="B5" s="297"/>
      <c r="C5" s="297"/>
      <c r="D5" s="297"/>
      <c r="E5" s="297"/>
      <c r="F5" s="297"/>
    </row>
    <row r="6" spans="1:13" s="186" customFormat="1">
      <c r="A6" s="300" t="s">
        <v>329</v>
      </c>
      <c r="B6" s="301"/>
      <c r="C6" s="301"/>
      <c r="D6" s="301"/>
      <c r="E6" s="301"/>
      <c r="F6" s="302"/>
    </row>
    <row r="7" spans="1:13" s="186" customFormat="1">
      <c r="A7" s="303" t="s">
        <v>331</v>
      </c>
      <c r="B7" s="303"/>
      <c r="C7" s="303"/>
      <c r="D7" s="303"/>
      <c r="E7" s="303"/>
      <c r="F7" s="303"/>
    </row>
    <row r="8" spans="1:13" s="186" customFormat="1" ht="14.5" thickBot="1"/>
    <row r="9" spans="1:13" s="186" customFormat="1" ht="14.5" thickBot="1">
      <c r="A9" s="222" t="s">
        <v>332</v>
      </c>
      <c r="B9" s="214" t="s">
        <v>343</v>
      </c>
      <c r="D9" s="187"/>
      <c r="E9" s="187"/>
      <c r="F9" s="187"/>
    </row>
    <row r="10" spans="1:13" s="186" customFormat="1" ht="14.5" thickBot="1">
      <c r="D10" s="187"/>
      <c r="E10" s="187"/>
      <c r="F10" s="187"/>
    </row>
    <row r="11" spans="1:13" s="186" customFormat="1" ht="14.5" thickBot="1">
      <c r="A11" s="207" t="s">
        <v>327</v>
      </c>
      <c r="B11" s="229" t="s">
        <v>357</v>
      </c>
      <c r="C11" s="250" t="s">
        <v>358</v>
      </c>
      <c r="D11" s="187"/>
      <c r="E11" s="187"/>
      <c r="F11" s="187"/>
      <c r="H11" s="189"/>
      <c r="I11" s="189"/>
    </row>
    <row r="12" spans="1:13" s="186" customFormat="1">
      <c r="A12" s="206" t="s">
        <v>344</v>
      </c>
      <c r="B12" s="243">
        <v>13.9</v>
      </c>
      <c r="C12" s="239"/>
      <c r="D12" s="187"/>
      <c r="E12" s="187"/>
      <c r="F12" s="187"/>
    </row>
    <row r="13" spans="1:13" s="186" customFormat="1">
      <c r="A13" s="206" t="s">
        <v>336</v>
      </c>
      <c r="B13" s="244">
        <v>1.01325</v>
      </c>
      <c r="C13" s="240"/>
      <c r="D13" s="187"/>
      <c r="E13" s="187"/>
      <c r="F13" s="187"/>
    </row>
    <row r="14" spans="1:13" s="186" customFormat="1">
      <c r="A14" s="206" t="s">
        <v>353</v>
      </c>
      <c r="B14" s="245">
        <v>30</v>
      </c>
      <c r="C14" s="240"/>
      <c r="D14" s="187"/>
      <c r="E14" s="187"/>
      <c r="F14" s="187"/>
    </row>
    <row r="15" spans="1:13" s="186" customFormat="1">
      <c r="A15" s="206" t="s">
        <v>355</v>
      </c>
      <c r="B15" s="246">
        <v>0</v>
      </c>
      <c r="C15" s="228">
        <v>2</v>
      </c>
      <c r="E15" s="187"/>
      <c r="F15" s="187"/>
    </row>
    <row r="16" spans="1:13" s="186" customFormat="1" ht="14.5" thickBot="1">
      <c r="A16" s="206" t="s">
        <v>349</v>
      </c>
      <c r="B16" s="247">
        <v>6</v>
      </c>
      <c r="C16" s="240"/>
      <c r="D16" s="187"/>
      <c r="E16" s="187"/>
      <c r="F16"/>
    </row>
    <row r="17" spans="1:4" s="187" customFormat="1">
      <c r="A17" s="206" t="s">
        <v>350</v>
      </c>
      <c r="B17" s="248">
        <v>50</v>
      </c>
      <c r="C17" s="241"/>
    </row>
    <row r="18" spans="1:4" s="187" customFormat="1">
      <c r="A18" s="206" t="s">
        <v>351</v>
      </c>
      <c r="C18" s="226">
        <v>5.2999999999999999E-2</v>
      </c>
    </row>
    <row r="19" spans="1:4" s="187" customFormat="1" ht="14.5" thickBot="1">
      <c r="A19" s="206" t="s">
        <v>352</v>
      </c>
      <c r="B19" s="249">
        <v>16</v>
      </c>
      <c r="C19" s="242"/>
    </row>
    <row r="20" spans="1:4" s="187" customFormat="1" ht="13.5" thickBot="1"/>
    <row r="21" spans="1:4" s="186" customFormat="1" ht="14.5" thickBot="1">
      <c r="A21" s="211" t="s">
        <v>328</v>
      </c>
      <c r="B21" s="256"/>
      <c r="C21" s="257"/>
      <c r="D21" s="187"/>
    </row>
    <row r="22" spans="1:4" s="186" customFormat="1" ht="14.5" thickBot="1">
      <c r="A22" s="209" t="s">
        <v>354</v>
      </c>
      <c r="B22" s="255">
        <f>Tsat_p(((B12)+B13))</f>
        <v>198.02030336872303</v>
      </c>
      <c r="C22" s="253"/>
      <c r="D22" s="187"/>
    </row>
    <row r="23" spans="1:4" s="186" customFormat="1" ht="14.5" thickBot="1">
      <c r="A23" s="231" t="s">
        <v>339</v>
      </c>
      <c r="B23" s="232" cm="1">
        <f t="array" ref="B23">hV_p(B12+B13)</f>
        <v>2790.8371006464822</v>
      </c>
      <c r="C23" s="254"/>
      <c r="D23" s="187"/>
    </row>
    <row r="24" spans="1:4" s="187" customFormat="1" ht="13.5" thickBot="1"/>
    <row r="25" spans="1:4" s="186" customFormat="1" ht="14.5" thickBot="1">
      <c r="A25" s="211" t="s">
        <v>340</v>
      </c>
      <c r="B25" s="229" t="s">
        <v>357</v>
      </c>
      <c r="C25" s="229" t="s">
        <v>358</v>
      </c>
    </row>
    <row r="26" spans="1:4" s="186" customFormat="1">
      <c r="A26" s="206" t="s">
        <v>359</v>
      </c>
      <c r="B26" s="234">
        <f>B17*(2*PI()*(B22-B14))/(((1/C18)*LN((B16+2*B15)/B16))+(2/(B19*(B16+2*B15)*(2.54/100))))</f>
        <v>64355.636679429874</v>
      </c>
      <c r="C26" s="234">
        <f>B17*(2*PI()*(B22-B14))/(((1/C18)*LN((B16+2*C15)/B16))+(2/(B19*(B16+2*C15)*(2.54/100))))</f>
        <v>5210.5958390805527</v>
      </c>
      <c r="D26"/>
    </row>
    <row r="27" spans="1:4" s="186" customFormat="1">
      <c r="A27" s="206" t="s">
        <v>359</v>
      </c>
      <c r="B27" s="233">
        <f>B26*0.86</f>
        <v>55345.84754430969</v>
      </c>
      <c r="C27" s="233">
        <f>C26*0.86</f>
        <v>4481.1124216092749</v>
      </c>
      <c r="D27"/>
    </row>
    <row r="28" spans="1:4" s="186" customFormat="1" ht="14.5" thickBot="1">
      <c r="A28" s="206" t="s">
        <v>356</v>
      </c>
      <c r="B28" s="238">
        <f>3.6*B26/B23</f>
        <v>83.014623817448921</v>
      </c>
      <c r="C28" s="238">
        <f>3.6*C26/B23</f>
        <v>6.7213328274677044</v>
      </c>
      <c r="D28"/>
    </row>
    <row r="29" spans="1:4" s="186" customFormat="1" ht="14.5" thickBot="1">
      <c r="B29" s="227"/>
    </row>
    <row r="30" spans="1:4" s="186" customFormat="1" ht="14.5" thickBot="1">
      <c r="A30" s="251" t="s">
        <v>360</v>
      </c>
      <c r="B30" s="252">
        <f>(B28-C28)/B28</f>
        <v>0.91903435179989401</v>
      </c>
    </row>
    <row r="31" spans="1:4" s="186" customFormat="1"/>
    <row r="32" spans="1:4" s="186" customFormat="1"/>
    <row r="33" spans="2:3" s="186" customFormat="1"/>
    <row r="34" spans="2:3" s="186" customFormat="1"/>
    <row r="37" spans="2:3">
      <c r="B37" s="230"/>
      <c r="C37" s="230"/>
    </row>
    <row r="38" spans="2:3">
      <c r="B38" s="230"/>
      <c r="C38" s="230"/>
    </row>
    <row r="39" spans="2:3">
      <c r="B39" s="230"/>
      <c r="C39" s="230"/>
    </row>
    <row r="40" spans="2:3">
      <c r="B40" s="230"/>
      <c r="C40" s="230"/>
    </row>
  </sheetData>
  <mergeCells count="4">
    <mergeCell ref="B1:F5"/>
    <mergeCell ref="G1:M4"/>
    <mergeCell ref="A6:F6"/>
    <mergeCell ref="A7:F7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outlinePr summaryBelow="0"/>
  </sheetPr>
  <dimension ref="A1:H150"/>
  <sheetViews>
    <sheetView showGridLines="0" topLeftCell="A7" workbookViewId="0">
      <selection activeCell="F32" sqref="F32"/>
    </sheetView>
  </sheetViews>
  <sheetFormatPr baseColWidth="10" defaultColWidth="9.08984375" defaultRowHeight="13" outlineLevelRow="1"/>
  <cols>
    <col min="1" max="1" width="24.08984375" customWidth="1"/>
    <col min="2" max="2" width="4.6328125" customWidth="1"/>
    <col min="3" max="3" width="7.6328125" customWidth="1"/>
    <col min="4" max="4" width="4.6328125" customWidth="1"/>
    <col min="5" max="5" width="8.36328125" customWidth="1"/>
    <col min="6" max="6" width="10.453125" style="1" bestFit="1" customWidth="1"/>
    <col min="7" max="7" width="9.08984375" style="1" customWidth="1"/>
    <col min="8" max="8" width="7.54296875" style="2" customWidth="1"/>
  </cols>
  <sheetData>
    <row r="1" spans="1:8" s="10" customFormat="1" ht="17.5"/>
    <row r="2" spans="1:8" s="7" customFormat="1" ht="10.5"/>
    <row r="3" spans="1:8" s="5" customFormat="1" ht="10"/>
    <row r="4" spans="1:8" s="5" customFormat="1" ht="10"/>
    <row r="5" spans="1:8" s="5" customFormat="1" ht="10"/>
    <row r="7" spans="1:8" ht="12.5">
      <c r="A7" s="7"/>
      <c r="B7" s="2"/>
      <c r="C7" s="2"/>
      <c r="D7" s="2"/>
      <c r="E7" s="2"/>
      <c r="F7" s="2"/>
      <c r="G7" s="2"/>
    </row>
    <row r="8" spans="1:8" s="9" customFormat="1" ht="15.5">
      <c r="A8" s="13" t="s">
        <v>174</v>
      </c>
      <c r="F8" s="8"/>
      <c r="G8" s="8"/>
    </row>
    <row r="9" spans="1:8" s="5" customFormat="1" outlineLevel="1">
      <c r="A9" s="1" t="s">
        <v>26</v>
      </c>
      <c r="B9" s="2">
        <v>1</v>
      </c>
      <c r="C9" s="2" t="s">
        <v>176</v>
      </c>
      <c r="D9" s="2"/>
      <c r="E9" s="2"/>
      <c r="F9" s="1">
        <f>Tsat_p(B9)</f>
        <v>99.605918611337643</v>
      </c>
      <c r="G9" s="1" t="s">
        <v>177</v>
      </c>
      <c r="H9" s="2" t="s">
        <v>185</v>
      </c>
    </row>
    <row r="10" spans="1:8" s="5" customFormat="1" outlineLevel="1">
      <c r="A10" s="1" t="s">
        <v>25</v>
      </c>
      <c r="B10" s="2">
        <v>1</v>
      </c>
      <c r="C10" s="2" t="s">
        <v>176</v>
      </c>
      <c r="D10" s="2">
        <v>100</v>
      </c>
      <c r="E10" s="2" t="s">
        <v>169</v>
      </c>
      <c r="F10" s="1">
        <f>T_ph(B10,D10)</f>
        <v>23.844819075324835</v>
      </c>
      <c r="G10" s="1" t="s">
        <v>177</v>
      </c>
      <c r="H10" s="2" t="s">
        <v>210</v>
      </c>
    </row>
    <row r="11" spans="1:8" s="5" customFormat="1" outlineLevel="1">
      <c r="A11" s="1" t="s">
        <v>27</v>
      </c>
      <c r="B11" s="2">
        <v>1</v>
      </c>
      <c r="C11" s="2" t="s">
        <v>176</v>
      </c>
      <c r="D11" s="2">
        <v>1</v>
      </c>
      <c r="E11" s="2" t="s">
        <v>171</v>
      </c>
      <c r="F11" s="1">
        <f>T_ps(B11,D11)</f>
        <v>73.708594214408663</v>
      </c>
      <c r="G11" s="1" t="s">
        <v>177</v>
      </c>
      <c r="H11" s="2" t="s">
        <v>211</v>
      </c>
    </row>
    <row r="12" spans="1:8" s="5" customFormat="1" outlineLevel="1">
      <c r="A12" s="1" t="s">
        <v>24</v>
      </c>
      <c r="B12" s="2">
        <v>100</v>
      </c>
      <c r="C12" s="2" t="s">
        <v>169</v>
      </c>
      <c r="D12" s="2">
        <v>0.2</v>
      </c>
      <c r="E12" s="2" t="s">
        <v>171</v>
      </c>
      <c r="F12" s="1">
        <f>T_hs(B12,D12)</f>
        <v>13.849335111872563</v>
      </c>
      <c r="G12" s="1" t="s">
        <v>177</v>
      </c>
      <c r="H12" s="2" t="s">
        <v>225</v>
      </c>
    </row>
    <row r="13" spans="1:8" s="9" customFormat="1" ht="15.5">
      <c r="A13" s="13" t="s">
        <v>184</v>
      </c>
      <c r="F13" s="8"/>
      <c r="G13" s="8"/>
    </row>
    <row r="14" spans="1:8" s="5" customFormat="1" outlineLevel="1">
      <c r="A14" s="1" t="s">
        <v>23</v>
      </c>
      <c r="B14" s="2">
        <v>100</v>
      </c>
      <c r="C14" s="2" t="s">
        <v>177</v>
      </c>
      <c r="D14" s="2"/>
      <c r="E14" s="2"/>
      <c r="F14" s="1">
        <f>psat_t(B14)</f>
        <v>1.0141797792131013</v>
      </c>
      <c r="G14" s="1" t="s">
        <v>176</v>
      </c>
      <c r="H14" s="2" t="s">
        <v>186</v>
      </c>
    </row>
    <row r="15" spans="1:8" s="5" customFormat="1" outlineLevel="1">
      <c r="A15" s="1" t="s">
        <v>22</v>
      </c>
      <c r="B15" s="2">
        <v>84</v>
      </c>
      <c r="C15" s="2" t="s">
        <v>169</v>
      </c>
      <c r="D15" s="2">
        <v>0.29599999999999999</v>
      </c>
      <c r="E15" s="2" t="s">
        <v>171</v>
      </c>
      <c r="F15" s="1">
        <f>p_hs(B15,D15)</f>
        <v>2.2954982692809138</v>
      </c>
      <c r="G15" s="1" t="s">
        <v>176</v>
      </c>
      <c r="H15" s="2" t="s">
        <v>220</v>
      </c>
    </row>
    <row r="16" spans="1:8" s="5" customFormat="1" outlineLevel="1">
      <c r="A16" s="1" t="s">
        <v>21</v>
      </c>
      <c r="B16" s="2">
        <v>2000</v>
      </c>
      <c r="C16" s="2" t="s">
        <v>169</v>
      </c>
      <c r="D16" s="2">
        <v>5</v>
      </c>
      <c r="E16" s="2" t="s">
        <v>175</v>
      </c>
      <c r="F16" s="1">
        <f>p_hrho(B16,D16)</f>
        <v>6.0464690304783115</v>
      </c>
      <c r="G16" s="1" t="s">
        <v>176</v>
      </c>
      <c r="H16" s="2" t="s">
        <v>3</v>
      </c>
    </row>
    <row r="17" spans="1:8" s="9" customFormat="1" ht="15.5">
      <c r="A17" s="13" t="s">
        <v>173</v>
      </c>
      <c r="F17" s="8"/>
      <c r="G17" s="8"/>
    </row>
    <row r="18" spans="1:8" s="5" customFormat="1" outlineLevel="1">
      <c r="A18" s="1" t="s">
        <v>28</v>
      </c>
      <c r="B18" s="2">
        <v>1</v>
      </c>
      <c r="C18" s="2" t="s">
        <v>176</v>
      </c>
      <c r="D18" s="2"/>
      <c r="E18" s="2"/>
      <c r="F18" s="1">
        <f>hV_p(B18)</f>
        <v>2674.9496408321461</v>
      </c>
      <c r="G18" s="1" t="s">
        <v>169</v>
      </c>
      <c r="H18" s="2" t="s">
        <v>188</v>
      </c>
    </row>
    <row r="19" spans="1:8" s="5" customFormat="1" outlineLevel="1">
      <c r="A19" s="1" t="s">
        <v>29</v>
      </c>
      <c r="B19" s="2">
        <v>1</v>
      </c>
      <c r="C19" s="2" t="s">
        <v>176</v>
      </c>
      <c r="D19" s="2"/>
      <c r="E19" s="2"/>
      <c r="F19" s="1">
        <f>hL_p(B19)</f>
        <v>417.43648581623171</v>
      </c>
      <c r="G19" s="1" t="s">
        <v>169</v>
      </c>
      <c r="H19" s="2" t="s">
        <v>193</v>
      </c>
    </row>
    <row r="20" spans="1:8" s="5" customFormat="1" outlineLevel="1">
      <c r="A20" s="1" t="s">
        <v>30</v>
      </c>
      <c r="B20" s="2">
        <v>100</v>
      </c>
      <c r="C20" s="2" t="s">
        <v>177</v>
      </c>
      <c r="D20" s="2"/>
      <c r="E20" s="2"/>
      <c r="F20" s="1">
        <f>hV_T(B20)</f>
        <v>2675.5720292208343</v>
      </c>
      <c r="G20" s="1" t="s">
        <v>169</v>
      </c>
      <c r="H20" s="2" t="s">
        <v>188</v>
      </c>
    </row>
    <row r="21" spans="1:8" s="5" customFormat="1" outlineLevel="1">
      <c r="A21" s="1" t="s">
        <v>31</v>
      </c>
      <c r="B21" s="2">
        <v>100</v>
      </c>
      <c r="C21" s="2" t="s">
        <v>177</v>
      </c>
      <c r="D21" s="2"/>
      <c r="E21" s="2"/>
      <c r="F21" s="1">
        <f>hL_T(B21)</f>
        <v>419.09915499770312</v>
      </c>
      <c r="G21" s="1" t="s">
        <v>169</v>
      </c>
      <c r="H21" s="2" t="s">
        <v>193</v>
      </c>
    </row>
    <row r="22" spans="1:8" s="5" customFormat="1" outlineLevel="1">
      <c r="A22" s="1" t="s">
        <v>32</v>
      </c>
      <c r="B22" s="2">
        <v>1</v>
      </c>
      <c r="C22" s="2" t="s">
        <v>176</v>
      </c>
      <c r="D22" s="2">
        <v>20</v>
      </c>
      <c r="E22" s="2" t="s">
        <v>177</v>
      </c>
      <c r="F22" s="1">
        <f>h_pt(B22,D22)</f>
        <v>84.01181116713623</v>
      </c>
      <c r="G22" s="1" t="s">
        <v>169</v>
      </c>
      <c r="H22" s="2" t="s">
        <v>212</v>
      </c>
    </row>
    <row r="23" spans="1:8" s="5" customFormat="1" outlineLevel="1">
      <c r="A23" s="1" t="s">
        <v>33</v>
      </c>
      <c r="B23" s="2">
        <v>1</v>
      </c>
      <c r="C23" s="2" t="s">
        <v>176</v>
      </c>
      <c r="D23" s="2">
        <v>1</v>
      </c>
      <c r="E23" s="2" t="s">
        <v>171</v>
      </c>
      <c r="F23" s="1">
        <f>h_ps(B23,D23)</f>
        <v>308.61071708294634</v>
      </c>
      <c r="G23" s="1" t="s">
        <v>169</v>
      </c>
      <c r="H23" s="2" t="s">
        <v>213</v>
      </c>
    </row>
    <row r="24" spans="1:8" s="5" customFormat="1" outlineLevel="1">
      <c r="A24" s="1" t="s">
        <v>34</v>
      </c>
      <c r="B24" s="2">
        <v>1</v>
      </c>
      <c r="C24" s="2" t="s">
        <v>176</v>
      </c>
      <c r="D24" s="2">
        <v>0.5</v>
      </c>
      <c r="E24" s="2"/>
      <c r="F24" s="1">
        <f>h_px(B24,D24)</f>
        <v>1546.1930633241889</v>
      </c>
      <c r="G24" s="1" t="s">
        <v>169</v>
      </c>
      <c r="H24" s="2" t="s">
        <v>223</v>
      </c>
    </row>
    <row r="25" spans="1:8" s="5" customFormat="1" outlineLevel="1">
      <c r="A25" s="1" t="s">
        <v>35</v>
      </c>
      <c r="B25" s="2">
        <v>100</v>
      </c>
      <c r="C25" s="2" t="s">
        <v>177</v>
      </c>
      <c r="D25" s="2">
        <v>0.5</v>
      </c>
      <c r="E25" s="2"/>
      <c r="F25" s="1">
        <f>h_tx(B25,D25)</f>
        <v>1547.3355921092686</v>
      </c>
      <c r="G25" s="1" t="s">
        <v>169</v>
      </c>
      <c r="H25" s="2" t="s">
        <v>224</v>
      </c>
    </row>
    <row r="26" spans="1:8" s="5" customFormat="1" outlineLevel="1">
      <c r="A26" s="1" t="s">
        <v>36</v>
      </c>
      <c r="B26" s="2">
        <v>1</v>
      </c>
      <c r="C26" s="2" t="s">
        <v>176</v>
      </c>
      <c r="D26" s="2">
        <v>2</v>
      </c>
      <c r="E26" s="2" t="s">
        <v>175</v>
      </c>
      <c r="F26" s="1">
        <f>h_prho(B26,D26)</f>
        <v>1082.7733907600204</v>
      </c>
      <c r="G26" s="1" t="s">
        <v>169</v>
      </c>
      <c r="H26" s="2" t="s">
        <v>144</v>
      </c>
    </row>
    <row r="27" spans="1:8" s="9" customFormat="1" ht="15.5">
      <c r="A27" s="13" t="s">
        <v>187</v>
      </c>
      <c r="F27" s="8"/>
      <c r="G27" s="8"/>
    </row>
    <row r="28" spans="1:8" s="5" customFormat="1" outlineLevel="1">
      <c r="A28" s="1" t="s">
        <v>37</v>
      </c>
      <c r="B28" s="2">
        <v>1</v>
      </c>
      <c r="C28" s="2" t="s">
        <v>176</v>
      </c>
      <c r="D28" s="2"/>
      <c r="E28" s="2"/>
      <c r="F28" s="1">
        <f>vV_p(B28)</f>
        <v>1.6940225229026846</v>
      </c>
      <c r="G28" s="1" t="s">
        <v>170</v>
      </c>
      <c r="H28" s="2" t="s">
        <v>189</v>
      </c>
    </row>
    <row r="29" spans="1:8" s="5" customFormat="1" outlineLevel="1">
      <c r="A29" s="1" t="s">
        <v>38</v>
      </c>
      <c r="B29" s="2">
        <v>1</v>
      </c>
      <c r="C29" s="2" t="s">
        <v>176</v>
      </c>
      <c r="D29" s="2"/>
      <c r="E29" s="2"/>
      <c r="F29" s="1">
        <f>vL_p(B29)</f>
        <v>1.0431478391551838E-3</v>
      </c>
      <c r="G29" s="1" t="s">
        <v>170</v>
      </c>
      <c r="H29" s="2" t="s">
        <v>194</v>
      </c>
    </row>
    <row r="30" spans="1:8" s="5" customFormat="1" outlineLevel="1">
      <c r="A30" s="1" t="s">
        <v>39</v>
      </c>
      <c r="B30" s="2">
        <v>100</v>
      </c>
      <c r="C30" s="2" t="s">
        <v>177</v>
      </c>
      <c r="D30" s="2"/>
      <c r="E30" s="2"/>
      <c r="F30" s="1">
        <f>vV_T(B30)</f>
        <v>1.6718606010940367</v>
      </c>
      <c r="G30" s="1" t="s">
        <v>170</v>
      </c>
      <c r="H30" s="2" t="s">
        <v>189</v>
      </c>
    </row>
    <row r="31" spans="1:8" s="5" customFormat="1" outlineLevel="1">
      <c r="A31" s="1" t="s">
        <v>40</v>
      </c>
      <c r="B31" s="2">
        <v>100</v>
      </c>
      <c r="C31" s="2" t="s">
        <v>177</v>
      </c>
      <c r="D31" s="2"/>
      <c r="E31" s="2"/>
      <c r="F31" s="1">
        <f>vL_T(B31)</f>
        <v>1.0434554566105269E-3</v>
      </c>
      <c r="G31" s="1" t="s">
        <v>170</v>
      </c>
      <c r="H31" s="2" t="s">
        <v>194</v>
      </c>
    </row>
    <row r="32" spans="1:8" s="5" customFormat="1" outlineLevel="1">
      <c r="A32" s="1" t="s">
        <v>41</v>
      </c>
      <c r="B32" s="2">
        <v>1</v>
      </c>
      <c r="C32" s="2" t="s">
        <v>176</v>
      </c>
      <c r="D32" s="2">
        <v>100</v>
      </c>
      <c r="E32" s="2" t="s">
        <v>177</v>
      </c>
      <c r="F32" s="1">
        <f>v_pT(B32,D32)</f>
        <v>1.6959594073982218</v>
      </c>
      <c r="G32" s="1" t="s">
        <v>170</v>
      </c>
      <c r="H32" s="2" t="s">
        <v>226</v>
      </c>
    </row>
    <row r="33" spans="1:8" s="5" customFormat="1" outlineLevel="1">
      <c r="A33" s="1" t="s">
        <v>42</v>
      </c>
      <c r="B33" s="2">
        <v>1</v>
      </c>
      <c r="C33" s="2" t="s">
        <v>176</v>
      </c>
      <c r="D33" s="2">
        <v>1000</v>
      </c>
      <c r="E33" s="2" t="s">
        <v>169</v>
      </c>
      <c r="F33" s="1">
        <f>v_ph(B33,D33)</f>
        <v>0.43792565812986356</v>
      </c>
      <c r="G33" s="1" t="s">
        <v>170</v>
      </c>
      <c r="H33" s="2" t="s">
        <v>227</v>
      </c>
    </row>
    <row r="34" spans="1:8" s="5" customFormat="1" outlineLevel="1">
      <c r="A34" s="1" t="s">
        <v>43</v>
      </c>
      <c r="B34" s="2">
        <v>1</v>
      </c>
      <c r="C34" s="2" t="s">
        <v>176</v>
      </c>
      <c r="D34" s="2">
        <v>5</v>
      </c>
      <c r="E34" s="2" t="s">
        <v>171</v>
      </c>
      <c r="F34" s="1">
        <f>v_ps(B34,D34)</f>
        <v>1.0346353901862877</v>
      </c>
      <c r="G34" s="1" t="s">
        <v>170</v>
      </c>
      <c r="H34" s="2" t="s">
        <v>228</v>
      </c>
    </row>
    <row r="35" spans="1:8" s="9" customFormat="1" ht="15.5">
      <c r="A35" s="13" t="s">
        <v>179</v>
      </c>
      <c r="F35" s="8"/>
      <c r="G35" s="8"/>
    </row>
    <row r="36" spans="1:8" s="5" customFormat="1" outlineLevel="1">
      <c r="A36" s="1" t="s">
        <v>44</v>
      </c>
      <c r="B36" s="2">
        <v>1</v>
      </c>
      <c r="C36" s="2" t="s">
        <v>176</v>
      </c>
      <c r="D36" s="2"/>
      <c r="E36" s="2"/>
      <c r="F36" s="1">
        <f>rhoV_p(B36)</f>
        <v>0.59031092354457815</v>
      </c>
      <c r="G36" s="1" t="s">
        <v>175</v>
      </c>
      <c r="H36" s="2" t="s">
        <v>190</v>
      </c>
    </row>
    <row r="37" spans="1:8" s="5" customFormat="1" outlineLevel="1">
      <c r="A37" s="1" t="s">
        <v>45</v>
      </c>
      <c r="B37" s="2">
        <v>1</v>
      </c>
      <c r="C37" s="2" t="s">
        <v>176</v>
      </c>
      <c r="D37" s="2"/>
      <c r="E37" s="2"/>
      <c r="F37" s="1">
        <f>rhoL_P(B37)</f>
        <v>958.63688967603287</v>
      </c>
      <c r="G37" s="1" t="s">
        <v>175</v>
      </c>
      <c r="H37" s="2" t="s">
        <v>195</v>
      </c>
    </row>
    <row r="38" spans="1:8" s="5" customFormat="1" outlineLevel="1">
      <c r="A38" s="1" t="s">
        <v>46</v>
      </c>
      <c r="B38" s="2">
        <v>100</v>
      </c>
      <c r="C38" s="2" t="s">
        <v>177</v>
      </c>
      <c r="D38" s="2"/>
      <c r="E38" s="2"/>
      <c r="F38" s="1">
        <f>rhoV_T(B38)</f>
        <v>0.59813599252570293</v>
      </c>
      <c r="G38" s="1" t="s">
        <v>175</v>
      </c>
      <c r="H38" s="2" t="s">
        <v>190</v>
      </c>
    </row>
    <row r="39" spans="1:8" s="5" customFormat="1" outlineLevel="1">
      <c r="A39" s="1" t="s">
        <v>47</v>
      </c>
      <c r="B39" s="2">
        <v>100</v>
      </c>
      <c r="C39" s="2" t="s">
        <v>177</v>
      </c>
      <c r="D39" s="2"/>
      <c r="E39" s="2"/>
      <c r="F39" s="1">
        <f>rhoL_T(B39)</f>
        <v>958.35427728589013</v>
      </c>
      <c r="G39" s="1" t="s">
        <v>175</v>
      </c>
      <c r="H39" s="2" t="s">
        <v>195</v>
      </c>
    </row>
    <row r="40" spans="1:8" s="5" customFormat="1" outlineLevel="1">
      <c r="A40" s="1" t="s">
        <v>48</v>
      </c>
      <c r="B40" s="2">
        <v>1</v>
      </c>
      <c r="C40" s="2" t="s">
        <v>176</v>
      </c>
      <c r="D40" s="2">
        <v>100</v>
      </c>
      <c r="E40" s="2" t="s">
        <v>177</v>
      </c>
      <c r="F40" s="1">
        <f>rho_pT(B40,D40)</f>
        <v>0.5896367540624714</v>
      </c>
      <c r="G40" s="1" t="s">
        <v>175</v>
      </c>
      <c r="H40" s="2" t="s">
        <v>229</v>
      </c>
    </row>
    <row r="41" spans="1:8" s="5" customFormat="1" outlineLevel="1">
      <c r="A41" s="1" t="s">
        <v>49</v>
      </c>
      <c r="B41" s="2">
        <v>1</v>
      </c>
      <c r="C41" s="2" t="s">
        <v>176</v>
      </c>
      <c r="D41" s="2">
        <v>1000</v>
      </c>
      <c r="E41" s="2" t="s">
        <v>169</v>
      </c>
      <c r="F41" s="1">
        <f>rho_ph(B41,D41)</f>
        <v>2.2834926007086289</v>
      </c>
      <c r="G41" s="1" t="s">
        <v>175</v>
      </c>
      <c r="H41" s="2" t="s">
        <v>230</v>
      </c>
    </row>
    <row r="42" spans="1:8" s="5" customFormat="1" outlineLevel="1">
      <c r="A42" s="1" t="s">
        <v>50</v>
      </c>
      <c r="B42" s="2">
        <v>1</v>
      </c>
      <c r="C42" s="2" t="s">
        <v>176</v>
      </c>
      <c r="D42" s="2">
        <v>1</v>
      </c>
      <c r="E42" s="2" t="s">
        <v>171</v>
      </c>
      <c r="F42" s="1">
        <f>rho_ps(B42,D42)</f>
        <v>975.62367884823243</v>
      </c>
      <c r="G42" s="1" t="s">
        <v>175</v>
      </c>
      <c r="H42" s="2" t="s">
        <v>231</v>
      </c>
    </row>
    <row r="43" spans="1:8" s="9" customFormat="1" ht="15.5">
      <c r="A43" s="13" t="s">
        <v>178</v>
      </c>
      <c r="F43" s="8"/>
      <c r="G43" s="8"/>
    </row>
    <row r="44" spans="1:8" s="5" customFormat="1" outlineLevel="1">
      <c r="A44" s="1" t="s">
        <v>51</v>
      </c>
      <c r="B44" s="2">
        <v>6.117E-3</v>
      </c>
      <c r="C44" s="2" t="s">
        <v>176</v>
      </c>
      <c r="D44" s="2"/>
      <c r="E44" s="2"/>
      <c r="F44" s="1">
        <f>sV_p(B44)</f>
        <v>9.1554655557132456</v>
      </c>
      <c r="G44" s="1" t="s">
        <v>171</v>
      </c>
      <c r="H44" s="2" t="s">
        <v>191</v>
      </c>
    </row>
    <row r="45" spans="1:8" s="5" customFormat="1" outlineLevel="1">
      <c r="A45" s="1" t="s">
        <v>52</v>
      </c>
      <c r="B45" s="2">
        <v>6.1171000000000003E-3</v>
      </c>
      <c r="C45" s="2" t="s">
        <v>176</v>
      </c>
      <c r="D45" s="2"/>
      <c r="E45" s="2"/>
      <c r="F45" s="1">
        <f>sL_p(B45)</f>
        <v>1.8359025119631999E-5</v>
      </c>
      <c r="G45" s="1" t="s">
        <v>171</v>
      </c>
      <c r="H45" s="2" t="s">
        <v>196</v>
      </c>
    </row>
    <row r="46" spans="1:8" s="5" customFormat="1" outlineLevel="1">
      <c r="A46" s="1" t="s">
        <v>53</v>
      </c>
      <c r="B46" s="2">
        <v>1E-4</v>
      </c>
      <c r="C46" s="2" t="s">
        <v>177</v>
      </c>
      <c r="D46" s="2"/>
      <c r="E46" s="2"/>
      <c r="F46" s="1">
        <f>sV_T(B46)</f>
        <v>9.1557567158855857</v>
      </c>
      <c r="G46" s="1" t="s">
        <v>171</v>
      </c>
      <c r="H46" s="2" t="s">
        <v>191</v>
      </c>
    </row>
    <row r="47" spans="1:8" s="5" customFormat="1" outlineLevel="1">
      <c r="A47" s="1" t="s">
        <v>54</v>
      </c>
      <c r="B47" s="2">
        <v>100</v>
      </c>
      <c r="C47" s="2" t="s">
        <v>177</v>
      </c>
      <c r="D47" s="2"/>
      <c r="E47" s="2"/>
      <c r="F47" s="1">
        <f>sL_T(B47)</f>
        <v>1.3070143278413395</v>
      </c>
      <c r="G47" s="1" t="s">
        <v>171</v>
      </c>
      <c r="H47" s="2" t="s">
        <v>196</v>
      </c>
    </row>
    <row r="48" spans="1:8" s="5" customFormat="1" outlineLevel="1">
      <c r="A48" s="1" t="s">
        <v>55</v>
      </c>
      <c r="B48" s="2">
        <v>1</v>
      </c>
      <c r="C48" s="2" t="s">
        <v>176</v>
      </c>
      <c r="D48" s="2">
        <v>20</v>
      </c>
      <c r="E48" s="2" t="s">
        <v>177</v>
      </c>
      <c r="F48" s="1">
        <f>s_pT(B48,D48)</f>
        <v>0.29648292080641009</v>
      </c>
      <c r="G48" s="1" t="s">
        <v>171</v>
      </c>
      <c r="H48" s="2" t="s">
        <v>128</v>
      </c>
    </row>
    <row r="49" spans="1:8" s="5" customFormat="1" outlineLevel="1">
      <c r="A49" s="1" t="s">
        <v>56</v>
      </c>
      <c r="B49" s="2">
        <v>1</v>
      </c>
      <c r="C49" s="2" t="s">
        <v>176</v>
      </c>
      <c r="D49" s="2">
        <f>F22</f>
        <v>84.01181116713623</v>
      </c>
      <c r="E49" s="2" t="s">
        <v>169</v>
      </c>
      <c r="F49" s="1">
        <f>s_ph(B49,D49)</f>
        <v>0.29681384467642941</v>
      </c>
      <c r="G49" s="1" t="s">
        <v>171</v>
      </c>
      <c r="H49" s="2" t="s">
        <v>232</v>
      </c>
    </row>
    <row r="50" spans="1:8" s="9" customFormat="1" ht="15.5">
      <c r="A50" s="13" t="s">
        <v>180</v>
      </c>
      <c r="F50" s="8"/>
      <c r="G50" s="8"/>
    </row>
    <row r="51" spans="1:8" s="5" customFormat="1" outlineLevel="1">
      <c r="A51" s="1" t="s">
        <v>57</v>
      </c>
      <c r="B51" s="2">
        <v>1</v>
      </c>
      <c r="C51" s="2" t="s">
        <v>176</v>
      </c>
      <c r="D51" s="2"/>
      <c r="E51" s="2"/>
      <c r="F51" s="1">
        <f>uV_p(B51)</f>
        <v>2505.5473885418778</v>
      </c>
      <c r="G51" s="1" t="s">
        <v>169</v>
      </c>
      <c r="H51" s="2" t="s">
        <v>192</v>
      </c>
    </row>
    <row r="52" spans="1:8" s="5" customFormat="1" outlineLevel="1">
      <c r="A52" s="1" t="s">
        <v>58</v>
      </c>
      <c r="B52" s="2">
        <v>1</v>
      </c>
      <c r="C52" s="2" t="s">
        <v>176</v>
      </c>
      <c r="D52" s="2"/>
      <c r="E52" s="2"/>
      <c r="F52" s="1">
        <f>uL_p(B52)</f>
        <v>417.33217103231618</v>
      </c>
      <c r="G52" s="1" t="s">
        <v>169</v>
      </c>
      <c r="H52" s="2" t="s">
        <v>197</v>
      </c>
    </row>
    <row r="53" spans="1:8" s="5" customFormat="1" outlineLevel="1">
      <c r="A53" s="1" t="s">
        <v>59</v>
      </c>
      <c r="B53" s="2">
        <v>100</v>
      </c>
      <c r="C53" s="2" t="s">
        <v>177</v>
      </c>
      <c r="D53" s="2"/>
      <c r="E53" s="2"/>
      <c r="F53" s="1">
        <f>uV_T(B53)</f>
        <v>2506.0153076915708</v>
      </c>
      <c r="G53" s="1" t="s">
        <v>169</v>
      </c>
      <c r="H53" s="2" t="s">
        <v>192</v>
      </c>
    </row>
    <row r="54" spans="1:8" s="5" customFormat="1" outlineLevel="1">
      <c r="A54" s="1" t="s">
        <v>60</v>
      </c>
      <c r="B54" s="2">
        <v>100</v>
      </c>
      <c r="C54" s="2" t="s">
        <v>177</v>
      </c>
      <c r="D54" s="2"/>
      <c r="E54" s="2"/>
      <c r="F54" s="1">
        <f>uL_T(B54)</f>
        <v>418.99332985524268</v>
      </c>
      <c r="G54" s="1" t="s">
        <v>169</v>
      </c>
      <c r="H54" s="2" t="s">
        <v>197</v>
      </c>
    </row>
    <row r="55" spans="1:8" s="5" customFormat="1" outlineLevel="1">
      <c r="A55" s="1" t="s">
        <v>61</v>
      </c>
      <c r="B55" s="2">
        <v>1</v>
      </c>
      <c r="C55" s="2" t="s">
        <v>176</v>
      </c>
      <c r="D55" s="2">
        <v>100</v>
      </c>
      <c r="E55" s="2" t="s">
        <v>177</v>
      </c>
      <c r="F55" s="1">
        <f>u_pT(B55,D55)</f>
        <v>2506.1714264660072</v>
      </c>
      <c r="G55" s="1" t="s">
        <v>169</v>
      </c>
      <c r="H55" s="2" t="s">
        <v>233</v>
      </c>
    </row>
    <row r="56" spans="1:8" s="5" customFormat="1" outlineLevel="1">
      <c r="A56" s="1" t="s">
        <v>62</v>
      </c>
      <c r="B56" s="2">
        <v>1</v>
      </c>
      <c r="C56" s="2" t="s">
        <v>176</v>
      </c>
      <c r="D56" s="2">
        <v>1000</v>
      </c>
      <c r="E56" s="2" t="s">
        <v>169</v>
      </c>
      <c r="F56" s="1">
        <f>u_ph(B56,D56)</f>
        <v>956.20743418701375</v>
      </c>
      <c r="G56" s="1" t="s">
        <v>169</v>
      </c>
      <c r="H56" s="2" t="s">
        <v>234</v>
      </c>
    </row>
    <row r="57" spans="1:8" s="5" customFormat="1" outlineLevel="1">
      <c r="A57" s="1" t="s">
        <v>63</v>
      </c>
      <c r="B57" s="2">
        <v>1</v>
      </c>
      <c r="C57" s="2" t="s">
        <v>176</v>
      </c>
      <c r="D57" s="2">
        <v>1</v>
      </c>
      <c r="E57" s="2" t="s">
        <v>171</v>
      </c>
      <c r="F57" s="1">
        <f>u_ps(B57,D57)</f>
        <v>308.50821854568443</v>
      </c>
      <c r="G57" s="1" t="s">
        <v>169</v>
      </c>
      <c r="H57" s="2" t="s">
        <v>235</v>
      </c>
    </row>
    <row r="58" spans="1:8" s="9" customFormat="1" ht="15.5">
      <c r="A58" s="13" t="s">
        <v>181</v>
      </c>
      <c r="F58" s="8"/>
      <c r="G58" s="8"/>
    </row>
    <row r="59" spans="1:8" s="5" customFormat="1" outlineLevel="1">
      <c r="A59" s="1" t="s">
        <v>64</v>
      </c>
      <c r="B59" s="2">
        <v>1</v>
      </c>
      <c r="C59" s="2" t="s">
        <v>176</v>
      </c>
      <c r="D59" s="2"/>
      <c r="E59" s="2"/>
      <c r="F59" s="1">
        <f>CpV_p(B59)</f>
        <v>2.0759380252044393</v>
      </c>
      <c r="G59" s="1" t="s">
        <v>222</v>
      </c>
      <c r="H59" s="2" t="s">
        <v>199</v>
      </c>
    </row>
    <row r="60" spans="1:8" s="5" customFormat="1" outlineLevel="1">
      <c r="A60" s="1" t="s">
        <v>65</v>
      </c>
      <c r="B60" s="2">
        <v>1</v>
      </c>
      <c r="C60" s="2" t="s">
        <v>176</v>
      </c>
      <c r="D60" s="2"/>
      <c r="E60" s="2"/>
      <c r="F60" s="1">
        <f>CpL_p(B60)</f>
        <v>4.2161494308387475</v>
      </c>
      <c r="G60" s="1" t="s">
        <v>222</v>
      </c>
      <c r="H60" s="2" t="s">
        <v>198</v>
      </c>
    </row>
    <row r="61" spans="1:8" s="5" customFormat="1" outlineLevel="1">
      <c r="A61" s="1" t="s">
        <v>66</v>
      </c>
      <c r="B61" s="2">
        <v>100</v>
      </c>
      <c r="C61" s="2" t="s">
        <v>177</v>
      </c>
      <c r="D61" s="2"/>
      <c r="E61" s="2"/>
      <c r="F61" s="1">
        <f>CpV_T(B61)</f>
        <v>2.0774918684822654</v>
      </c>
      <c r="G61" s="1" t="s">
        <v>222</v>
      </c>
      <c r="H61" s="2" t="s">
        <v>199</v>
      </c>
    </row>
    <row r="62" spans="1:8" s="5" customFormat="1" outlineLevel="1">
      <c r="A62" s="1" t="s">
        <v>67</v>
      </c>
      <c r="B62" s="2">
        <v>100</v>
      </c>
      <c r="C62" s="2" t="s">
        <v>177</v>
      </c>
      <c r="D62" s="2"/>
      <c r="E62" s="2"/>
      <c r="F62" s="1">
        <f>CpL_T(B62)</f>
        <v>4.2166451189235845</v>
      </c>
      <c r="G62" s="1" t="s">
        <v>222</v>
      </c>
      <c r="H62" s="2" t="s">
        <v>198</v>
      </c>
    </row>
    <row r="63" spans="1:8" s="5" customFormat="1" outlineLevel="1">
      <c r="A63" s="1" t="s">
        <v>68</v>
      </c>
      <c r="B63" s="2">
        <v>1</v>
      </c>
      <c r="C63" s="2" t="s">
        <v>176</v>
      </c>
      <c r="D63" s="2">
        <v>100</v>
      </c>
      <c r="E63" s="2" t="s">
        <v>177</v>
      </c>
      <c r="F63" s="1">
        <f>Cp_pT(B63,D63)</f>
        <v>2.0741085545801092</v>
      </c>
      <c r="G63" s="1" t="s">
        <v>222</v>
      </c>
      <c r="H63" s="2" t="s">
        <v>236</v>
      </c>
    </row>
    <row r="64" spans="1:8" s="5" customFormat="1" outlineLevel="1">
      <c r="A64" s="1" t="s">
        <v>69</v>
      </c>
      <c r="B64" s="2">
        <v>1</v>
      </c>
      <c r="C64" s="2" t="s">
        <v>176</v>
      </c>
      <c r="D64" s="2">
        <v>200</v>
      </c>
      <c r="E64" s="2" t="s">
        <v>169</v>
      </c>
      <c r="F64" s="1">
        <f>Cp_ph(B64,D64)</f>
        <v>4.1791357316880209</v>
      </c>
      <c r="G64" s="1" t="s">
        <v>222</v>
      </c>
      <c r="H64" s="2" t="s">
        <v>237</v>
      </c>
    </row>
    <row r="65" spans="1:8" s="5" customFormat="1" outlineLevel="1">
      <c r="A65" s="1" t="s">
        <v>70</v>
      </c>
      <c r="B65" s="2">
        <v>1</v>
      </c>
      <c r="C65" s="2" t="s">
        <v>176</v>
      </c>
      <c r="D65" s="2">
        <v>1</v>
      </c>
      <c r="E65" s="2" t="s">
        <v>171</v>
      </c>
      <c r="F65" s="1">
        <f>Cp_ps(B65,D65)</f>
        <v>4.1906070379012936</v>
      </c>
      <c r="G65" s="1" t="s">
        <v>222</v>
      </c>
      <c r="H65" s="2" t="s">
        <v>238</v>
      </c>
    </row>
    <row r="66" spans="1:8" s="9" customFormat="1" ht="15.5">
      <c r="A66" s="13" t="s">
        <v>183</v>
      </c>
      <c r="F66" s="8"/>
      <c r="G66" s="8"/>
    </row>
    <row r="67" spans="1:8" s="5" customFormat="1" outlineLevel="1">
      <c r="A67" s="1" t="s">
        <v>71</v>
      </c>
      <c r="B67" s="2">
        <v>1</v>
      </c>
      <c r="C67" s="2" t="s">
        <v>176</v>
      </c>
      <c r="D67" s="2"/>
      <c r="E67" s="2"/>
      <c r="F67" s="1">
        <f>CvV_p(B67)</f>
        <v>1.5526969793308025</v>
      </c>
      <c r="G67" s="1" t="s">
        <v>222</v>
      </c>
      <c r="H67" s="2" t="s">
        <v>201</v>
      </c>
    </row>
    <row r="68" spans="1:8" s="5" customFormat="1" outlineLevel="1">
      <c r="A68" s="1" t="s">
        <v>72</v>
      </c>
      <c r="B68" s="2">
        <v>1</v>
      </c>
      <c r="C68" s="2" t="s">
        <v>176</v>
      </c>
      <c r="D68" s="2"/>
      <c r="E68" s="2"/>
      <c r="F68" s="1">
        <f>CvL_p(B68)</f>
        <v>3.7696996827334974</v>
      </c>
      <c r="G68" s="1" t="s">
        <v>222</v>
      </c>
      <c r="H68" s="2" t="s">
        <v>200</v>
      </c>
    </row>
    <row r="69" spans="1:8" s="5" customFormat="1" outlineLevel="1">
      <c r="A69" s="1" t="s">
        <v>73</v>
      </c>
      <c r="B69" s="2">
        <v>100</v>
      </c>
      <c r="C69" s="2" t="s">
        <v>177</v>
      </c>
      <c r="D69" s="2"/>
      <c r="E69" s="2"/>
      <c r="F69" s="1">
        <f>CvV_T(B69)</f>
        <v>1.5536986960345103</v>
      </c>
      <c r="G69" s="1" t="s">
        <v>222</v>
      </c>
      <c r="H69" s="2" t="s">
        <v>201</v>
      </c>
    </row>
    <row r="70" spans="1:8" s="5" customFormat="1" outlineLevel="1">
      <c r="A70" s="1" t="s">
        <v>74</v>
      </c>
      <c r="B70" s="2">
        <v>100</v>
      </c>
      <c r="C70" s="2" t="s">
        <v>177</v>
      </c>
      <c r="D70" s="2"/>
      <c r="E70" s="2"/>
      <c r="F70" s="1">
        <f>CvL_T(B70)</f>
        <v>3.7677002201427507</v>
      </c>
      <c r="G70" s="1" t="s">
        <v>222</v>
      </c>
      <c r="H70" s="2" t="s">
        <v>200</v>
      </c>
    </row>
    <row r="71" spans="1:8" s="5" customFormat="1" outlineLevel="1">
      <c r="A71" s="1" t="s">
        <v>75</v>
      </c>
      <c r="B71" s="2">
        <v>1</v>
      </c>
      <c r="C71" s="2" t="s">
        <v>176</v>
      </c>
      <c r="D71" s="2">
        <v>100</v>
      </c>
      <c r="E71" s="2" t="s">
        <v>177</v>
      </c>
      <c r="F71" s="1">
        <f>Cv_pT(B71,D71)</f>
        <v>1.5513972494644879</v>
      </c>
      <c r="G71" s="1" t="s">
        <v>222</v>
      </c>
      <c r="H71" s="2" t="s">
        <v>239</v>
      </c>
    </row>
    <row r="72" spans="1:8" s="5" customFormat="1" outlineLevel="1">
      <c r="A72" s="1" t="s">
        <v>76</v>
      </c>
      <c r="B72" s="2">
        <v>1</v>
      </c>
      <c r="C72" s="2" t="s">
        <v>176</v>
      </c>
      <c r="D72" s="2">
        <v>200</v>
      </c>
      <c r="E72" s="2" t="s">
        <v>169</v>
      </c>
      <c r="F72" s="1">
        <f>Cv_ph(B72,D72)</f>
        <v>4.0351763635796729</v>
      </c>
      <c r="G72" s="1" t="s">
        <v>222</v>
      </c>
      <c r="H72" s="2" t="s">
        <v>240</v>
      </c>
    </row>
    <row r="73" spans="1:8" s="5" customFormat="1" outlineLevel="1">
      <c r="A73" s="1" t="s">
        <v>77</v>
      </c>
      <c r="B73" s="2">
        <v>1</v>
      </c>
      <c r="C73" s="2" t="s">
        <v>176</v>
      </c>
      <c r="D73" s="2">
        <v>1</v>
      </c>
      <c r="E73" s="2" t="s">
        <v>171</v>
      </c>
      <c r="F73" s="1">
        <f>Cv_ps(B73,D73)</f>
        <v>3.9029194681136645</v>
      </c>
      <c r="G73" s="1" t="s">
        <v>222</v>
      </c>
      <c r="H73" s="2" t="s">
        <v>241</v>
      </c>
    </row>
    <row r="74" spans="1:8" s="9" customFormat="1" ht="15.5">
      <c r="A74" s="13" t="s">
        <v>182</v>
      </c>
      <c r="F74" s="8"/>
      <c r="G74" s="8"/>
    </row>
    <row r="75" spans="1:8" s="5" customFormat="1" outlineLevel="1">
      <c r="A75" s="1" t="s">
        <v>78</v>
      </c>
      <c r="B75" s="2">
        <v>1</v>
      </c>
      <c r="C75" s="2" t="s">
        <v>176</v>
      </c>
      <c r="D75" s="2"/>
      <c r="E75" s="2"/>
      <c r="F75" s="1">
        <f>wV_p(B75)</f>
        <v>472.05415710604763</v>
      </c>
      <c r="G75" s="1" t="s">
        <v>172</v>
      </c>
      <c r="H75" s="2" t="s">
        <v>203</v>
      </c>
    </row>
    <row r="76" spans="1:8" s="5" customFormat="1" outlineLevel="1">
      <c r="A76" s="1" t="s">
        <v>79</v>
      </c>
      <c r="B76" s="2">
        <v>1</v>
      </c>
      <c r="C76" s="2" t="s">
        <v>176</v>
      </c>
      <c r="D76" s="2"/>
      <c r="E76" s="2"/>
      <c r="F76" s="1">
        <f>wL_p(B76)</f>
        <v>1545.4519475339648</v>
      </c>
      <c r="G76" s="1" t="s">
        <v>172</v>
      </c>
      <c r="H76" s="2" t="s">
        <v>202</v>
      </c>
    </row>
    <row r="77" spans="1:8" s="5" customFormat="1" outlineLevel="1">
      <c r="A77" s="1" t="s">
        <v>80</v>
      </c>
      <c r="B77" s="2">
        <v>100</v>
      </c>
      <c r="C77" s="2" t="s">
        <v>177</v>
      </c>
      <c r="D77" s="2"/>
      <c r="E77" s="2"/>
      <c r="F77" s="1">
        <f>wV_T(B77)</f>
        <v>472.2559492389438</v>
      </c>
      <c r="G77" s="1" t="s">
        <v>172</v>
      </c>
      <c r="H77" s="2" t="s">
        <v>203</v>
      </c>
    </row>
    <row r="78" spans="1:8" s="5" customFormat="1" outlineLevel="1">
      <c r="A78" s="1" t="s">
        <v>81</v>
      </c>
      <c r="B78" s="2">
        <v>100</v>
      </c>
      <c r="C78" s="2" t="s">
        <v>177</v>
      </c>
      <c r="D78" s="2"/>
      <c r="E78" s="2"/>
      <c r="F78" s="1">
        <f>wL_T(B78)</f>
        <v>1545.0922491938707</v>
      </c>
      <c r="G78" s="1" t="s">
        <v>172</v>
      </c>
      <c r="H78" s="2" t="s">
        <v>202</v>
      </c>
    </row>
    <row r="79" spans="1:8" s="5" customFormat="1" outlineLevel="1">
      <c r="A79" s="1" t="s">
        <v>82</v>
      </c>
      <c r="B79" s="2">
        <v>1</v>
      </c>
      <c r="C79" s="2" t="s">
        <v>176</v>
      </c>
      <c r="D79" s="2">
        <v>100</v>
      </c>
      <c r="E79" s="2" t="s">
        <v>177</v>
      </c>
      <c r="F79" s="1">
        <f>w_pT(B79,D79)</f>
        <v>472.33752352485521</v>
      </c>
      <c r="G79" s="1" t="s">
        <v>172</v>
      </c>
      <c r="H79" s="2" t="s">
        <v>242</v>
      </c>
    </row>
    <row r="80" spans="1:8" s="5" customFormat="1" outlineLevel="1">
      <c r="A80" s="1" t="s">
        <v>83</v>
      </c>
      <c r="B80" s="2">
        <v>1</v>
      </c>
      <c r="C80" s="2" t="s">
        <v>176</v>
      </c>
      <c r="D80" s="2">
        <v>200</v>
      </c>
      <c r="E80" s="2" t="s">
        <v>169</v>
      </c>
      <c r="F80" s="1">
        <f>w_ph(B80,D80)</f>
        <v>1542.6824750114695</v>
      </c>
      <c r="G80" s="1" t="s">
        <v>172</v>
      </c>
      <c r="H80" s="2" t="s">
        <v>243</v>
      </c>
    </row>
    <row r="81" spans="1:8" s="5" customFormat="1" outlineLevel="1">
      <c r="A81" s="1" t="s">
        <v>84</v>
      </c>
      <c r="B81" s="2">
        <v>1</v>
      </c>
      <c r="C81" s="2" t="s">
        <v>176</v>
      </c>
      <c r="D81" s="2">
        <v>1</v>
      </c>
      <c r="E81" s="2" t="s">
        <v>171</v>
      </c>
      <c r="F81" s="1">
        <f>w_ps(B81,D81)</f>
        <v>1557.8585355322159</v>
      </c>
      <c r="G81" s="1" t="s">
        <v>172</v>
      </c>
      <c r="H81" s="2" t="s">
        <v>114</v>
      </c>
    </row>
    <row r="82" spans="1:8" s="9" customFormat="1" ht="15.5">
      <c r="A82" s="13" t="s">
        <v>7</v>
      </c>
      <c r="F82" s="8"/>
      <c r="G82" s="8"/>
    </row>
    <row r="83" spans="1:8" s="5" customFormat="1" ht="10.5" outlineLevel="1">
      <c r="A83" s="5" t="s">
        <v>127</v>
      </c>
      <c r="F83" s="7"/>
      <c r="G83" s="7"/>
    </row>
    <row r="84" spans="1:8" s="5" customFormat="1" ht="10.5" outlineLevel="1">
      <c r="A84" s="5" t="s">
        <v>208</v>
      </c>
      <c r="F84" s="7"/>
      <c r="G84" s="7"/>
    </row>
    <row r="85" spans="1:8" s="5" customFormat="1" outlineLevel="1">
      <c r="A85" s="1" t="s">
        <v>85</v>
      </c>
      <c r="B85" s="2">
        <v>1</v>
      </c>
      <c r="C85" s="2" t="s">
        <v>176</v>
      </c>
      <c r="D85" s="2">
        <v>100</v>
      </c>
      <c r="E85" s="2" t="s">
        <v>177</v>
      </c>
      <c r="F85" s="1">
        <f>my_pT(B85,D85)</f>
        <v>1.2270405707196506E-5</v>
      </c>
      <c r="G85" s="1" t="s">
        <v>205</v>
      </c>
      <c r="H85" s="2" t="s">
        <v>115</v>
      </c>
    </row>
    <row r="86" spans="1:8" s="5" customFormat="1" outlineLevel="1">
      <c r="A86" s="1" t="s">
        <v>86</v>
      </c>
      <c r="B86" s="2">
        <v>1</v>
      </c>
      <c r="C86" s="2" t="s">
        <v>176</v>
      </c>
      <c r="D86" s="2">
        <v>100</v>
      </c>
      <c r="E86" s="2" t="s">
        <v>169</v>
      </c>
      <c r="F86" s="6">
        <f>my_ph(B86,D86)</f>
        <v>9.1400377030210805E-4</v>
      </c>
      <c r="G86" s="1" t="s">
        <v>205</v>
      </c>
      <c r="H86" s="2" t="s">
        <v>116</v>
      </c>
    </row>
    <row r="87" spans="1:8" s="5" customFormat="1" outlineLevel="1">
      <c r="A87" s="1" t="s">
        <v>87</v>
      </c>
      <c r="B87" s="2">
        <v>1</v>
      </c>
      <c r="C87" s="2" t="s">
        <v>176</v>
      </c>
      <c r="D87" s="2">
        <v>1</v>
      </c>
      <c r="E87" s="2" t="s">
        <v>171</v>
      </c>
      <c r="F87" s="6">
        <f>my_ps(B87,D87)</f>
        <v>3.8422186564756434E-4</v>
      </c>
      <c r="G87" s="1" t="s">
        <v>205</v>
      </c>
      <c r="H87" s="2" t="s">
        <v>117</v>
      </c>
    </row>
    <row r="88" spans="1:8" ht="18">
      <c r="A88" s="3" t="s">
        <v>2</v>
      </c>
      <c r="F88" s="6"/>
    </row>
    <row r="89" spans="1:8" outlineLevel="1">
      <c r="A89" s="5" t="s">
        <v>8</v>
      </c>
      <c r="F89" s="6"/>
    </row>
    <row r="90" spans="1:8" outlineLevel="1">
      <c r="A90" s="1" t="s">
        <v>88</v>
      </c>
      <c r="B90">
        <v>1</v>
      </c>
      <c r="C90" t="s">
        <v>176</v>
      </c>
      <c r="D90">
        <v>200</v>
      </c>
      <c r="E90" t="s">
        <v>177</v>
      </c>
      <c r="F90" s="6">
        <f>pr_pT(B90,D90)</f>
        <v>0.95780821438588049</v>
      </c>
      <c r="G90" s="1" t="s">
        <v>11</v>
      </c>
    </row>
    <row r="91" spans="1:8" outlineLevel="1">
      <c r="A91" s="1" t="s">
        <v>89</v>
      </c>
      <c r="B91">
        <v>1</v>
      </c>
      <c r="C91" t="s">
        <v>176</v>
      </c>
      <c r="D91">
        <v>2875.4750649489024</v>
      </c>
      <c r="E91" t="s">
        <v>169</v>
      </c>
      <c r="F91" s="6">
        <f>pr_ph(B91,D91)</f>
        <v>0.95780826148355769</v>
      </c>
      <c r="G91" s="1" t="s">
        <v>11</v>
      </c>
    </row>
    <row r="92" spans="1:8" s="9" customFormat="1" ht="15.5">
      <c r="A92" s="13" t="s">
        <v>129</v>
      </c>
      <c r="F92" s="8"/>
      <c r="G92" s="8"/>
    </row>
    <row r="93" spans="1:8" s="5" customFormat="1" ht="10.5" outlineLevel="1">
      <c r="A93" s="5" t="s">
        <v>130</v>
      </c>
      <c r="F93" s="7"/>
      <c r="G93" s="7"/>
    </row>
    <row r="94" spans="1:8" s="5" customFormat="1" outlineLevel="1">
      <c r="A94" s="1" t="s">
        <v>90</v>
      </c>
      <c r="B94" s="2">
        <v>100</v>
      </c>
      <c r="C94" s="2" t="s">
        <v>176</v>
      </c>
      <c r="D94" s="2"/>
      <c r="E94" s="2"/>
      <c r="F94" s="1">
        <f>tcL_p(B94)</f>
        <v>0.52454019458257217</v>
      </c>
      <c r="G94" s="1" t="s">
        <v>131</v>
      </c>
      <c r="H94" s="2" t="s">
        <v>132</v>
      </c>
    </row>
    <row r="95" spans="1:8" s="5" customFormat="1" outlineLevel="1">
      <c r="A95" s="1" t="s">
        <v>91</v>
      </c>
      <c r="B95" s="2">
        <v>1</v>
      </c>
      <c r="C95" s="2" t="s">
        <v>176</v>
      </c>
      <c r="D95" s="2"/>
      <c r="E95" s="2"/>
      <c r="F95" s="1">
        <f>tcV_p(B95)</f>
        <v>2.4753667592350453E-2</v>
      </c>
      <c r="G95" s="1" t="s">
        <v>131</v>
      </c>
      <c r="H95" s="2" t="s">
        <v>133</v>
      </c>
    </row>
    <row r="96" spans="1:8" s="5" customFormat="1" outlineLevel="1">
      <c r="A96" s="1" t="s">
        <v>92</v>
      </c>
      <c r="B96" s="2">
        <v>100</v>
      </c>
      <c r="C96" s="2" t="s">
        <v>177</v>
      </c>
      <c r="D96" s="2"/>
      <c r="E96" s="2"/>
      <c r="F96" s="1">
        <f>tcL_T(B96)</f>
        <v>0.67775751158715036</v>
      </c>
      <c r="G96" s="1" t="s">
        <v>131</v>
      </c>
      <c r="H96" s="2" t="s">
        <v>132</v>
      </c>
    </row>
    <row r="97" spans="1:8" s="5" customFormat="1" outlineLevel="1">
      <c r="A97" s="1" t="s">
        <v>93</v>
      </c>
      <c r="B97" s="2">
        <v>100</v>
      </c>
      <c r="C97" s="2" t="s">
        <v>177</v>
      </c>
      <c r="D97" s="2"/>
      <c r="E97" s="2"/>
      <c r="F97" s="1">
        <f>tcV_T(B97)</f>
        <v>2.4793871441017475E-2</v>
      </c>
      <c r="G97" s="1" t="s">
        <v>131</v>
      </c>
      <c r="H97" s="2" t="s">
        <v>133</v>
      </c>
    </row>
    <row r="98" spans="1:8" s="5" customFormat="1" outlineLevel="1">
      <c r="A98" s="1" t="s">
        <v>94</v>
      </c>
      <c r="B98" s="2">
        <v>100</v>
      </c>
      <c r="C98" s="2" t="s">
        <v>176</v>
      </c>
      <c r="D98" s="2">
        <v>350</v>
      </c>
      <c r="E98" s="2" t="s">
        <v>177</v>
      </c>
      <c r="F98" s="1">
        <f>tc_pt(B98,D98)</f>
        <v>6.8545303752530942E-2</v>
      </c>
      <c r="G98" s="1" t="s">
        <v>131</v>
      </c>
      <c r="H98" s="2" t="s">
        <v>134</v>
      </c>
    </row>
    <row r="99" spans="1:8" s="5" customFormat="1" outlineLevel="1">
      <c r="A99" s="1" t="s">
        <v>95</v>
      </c>
      <c r="B99" s="2">
        <v>1</v>
      </c>
      <c r="C99" s="2" t="s">
        <v>176</v>
      </c>
      <c r="D99" s="2">
        <v>350</v>
      </c>
      <c r="E99" s="2" t="s">
        <v>171</v>
      </c>
      <c r="F99" s="1">
        <f>tc_ph(B99,D99)</f>
        <v>0.66929633215745066</v>
      </c>
      <c r="G99" s="1" t="s">
        <v>131</v>
      </c>
      <c r="H99" s="2" t="s">
        <v>135</v>
      </c>
    </row>
    <row r="100" spans="1:8" s="5" customFormat="1" outlineLevel="1">
      <c r="A100" s="1" t="s">
        <v>96</v>
      </c>
      <c r="B100" s="2">
        <v>100</v>
      </c>
      <c r="C100" s="2" t="s">
        <v>171</v>
      </c>
      <c r="D100" s="2">
        <v>0.34</v>
      </c>
      <c r="E100" s="2" t="s">
        <v>171</v>
      </c>
      <c r="F100" s="1">
        <f>tc_hs(B100,D100)</f>
        <v>0.60628312384891225</v>
      </c>
      <c r="G100" s="1" t="s">
        <v>131</v>
      </c>
      <c r="H100" s="2" t="s">
        <v>136</v>
      </c>
    </row>
    <row r="101" spans="1:8" s="5" customFormat="1" ht="15.5">
      <c r="A101" s="13" t="s">
        <v>137</v>
      </c>
      <c r="B101" s="2"/>
      <c r="C101" s="2"/>
      <c r="D101" s="2"/>
      <c r="E101" s="2"/>
      <c r="F101" s="1"/>
      <c r="G101" s="1"/>
      <c r="H101" s="2"/>
    </row>
    <row r="102" spans="1:8" s="5" customFormat="1" ht="10.5" outlineLevel="1">
      <c r="A102" s="5" t="s">
        <v>138</v>
      </c>
      <c r="F102" s="7"/>
      <c r="G102" s="7"/>
    </row>
    <row r="103" spans="1:8" s="5" customFormat="1" outlineLevel="1">
      <c r="A103" s="1" t="s">
        <v>97</v>
      </c>
      <c r="B103" s="2">
        <v>100</v>
      </c>
      <c r="C103" s="2" t="s">
        <v>177</v>
      </c>
      <c r="D103" s="2"/>
      <c r="E103" s="2"/>
      <c r="F103" s="1">
        <f>st_T(B104)</f>
        <v>7.5507661585837646E-2</v>
      </c>
      <c r="G103" s="1" t="s">
        <v>139</v>
      </c>
      <c r="H103" s="2" t="s">
        <v>141</v>
      </c>
    </row>
    <row r="104" spans="1:8" s="5" customFormat="1" outlineLevel="1">
      <c r="A104" s="1" t="s">
        <v>98</v>
      </c>
      <c r="B104" s="2">
        <v>1</v>
      </c>
      <c r="C104" s="2" t="s">
        <v>176</v>
      </c>
      <c r="D104" s="2"/>
      <c r="E104" s="2"/>
      <c r="F104" s="1">
        <f>st_p(B104)</f>
        <v>5.8987784180859933E-2</v>
      </c>
      <c r="G104" s="1" t="s">
        <v>139</v>
      </c>
      <c r="H104" s="2" t="s">
        <v>141</v>
      </c>
    </row>
    <row r="105" spans="1:8" s="9" customFormat="1" ht="15.5">
      <c r="A105" s="13" t="s">
        <v>204</v>
      </c>
      <c r="F105" s="8"/>
      <c r="G105" s="8"/>
    </row>
    <row r="106" spans="1:8" s="5" customFormat="1" outlineLevel="1">
      <c r="A106" s="1" t="s">
        <v>99</v>
      </c>
      <c r="B106" s="2">
        <v>1</v>
      </c>
      <c r="C106" s="2" t="s">
        <v>176</v>
      </c>
      <c r="D106" s="2">
        <v>1000</v>
      </c>
      <c r="E106" s="2" t="s">
        <v>169</v>
      </c>
      <c r="F106" s="1">
        <f>x_ph(B106,D106)</f>
        <v>0.25805542390279518</v>
      </c>
      <c r="G106" s="1"/>
      <c r="H106" s="2" t="s">
        <v>118</v>
      </c>
    </row>
    <row r="107" spans="1:8" s="5" customFormat="1" outlineLevel="1">
      <c r="A107" s="1" t="s">
        <v>100</v>
      </c>
      <c r="B107" s="2">
        <v>1</v>
      </c>
      <c r="C107" s="2" t="s">
        <v>176</v>
      </c>
      <c r="D107" s="2">
        <v>4</v>
      </c>
      <c r="E107" s="2" t="s">
        <v>171</v>
      </c>
      <c r="F107" s="1">
        <f>x_ps(B107,D107)</f>
        <v>0.4453979607323203</v>
      </c>
      <c r="G107" s="1"/>
      <c r="H107" s="2" t="s">
        <v>119</v>
      </c>
    </row>
    <row r="108" spans="1:8" s="9" customFormat="1" ht="15.5">
      <c r="A108" s="13" t="s">
        <v>126</v>
      </c>
      <c r="F108" s="8"/>
      <c r="G108" s="8"/>
    </row>
    <row r="109" spans="1:8" s="5" customFormat="1" ht="10.5" outlineLevel="1">
      <c r="A109" s="5" t="s">
        <v>214</v>
      </c>
      <c r="F109" s="7"/>
      <c r="G109" s="7"/>
    </row>
    <row r="110" spans="1:8" s="5" customFormat="1" ht="10.5" outlineLevel="1">
      <c r="A110" s="5" t="s">
        <v>207</v>
      </c>
      <c r="F110" s="7"/>
      <c r="G110" s="7"/>
    </row>
    <row r="111" spans="1:8" s="5" customFormat="1" outlineLevel="1">
      <c r="A111" s="1" t="s">
        <v>101</v>
      </c>
      <c r="B111" s="2">
        <v>1</v>
      </c>
      <c r="C111" s="2" t="s">
        <v>176</v>
      </c>
      <c r="D111" s="2">
        <v>418</v>
      </c>
      <c r="E111" s="2" t="s">
        <v>169</v>
      </c>
      <c r="F111" s="4">
        <f>vx_ph(B111,D111)</f>
        <v>0.28849309343706725</v>
      </c>
      <c r="G111" s="1"/>
      <c r="H111" s="2" t="s">
        <v>120</v>
      </c>
    </row>
    <row r="112" spans="1:8" s="5" customFormat="1" outlineLevel="1">
      <c r="A112" s="1" t="s">
        <v>102</v>
      </c>
      <c r="B112" s="2">
        <v>1</v>
      </c>
      <c r="C112" s="2" t="s">
        <v>176</v>
      </c>
      <c r="D112" s="2">
        <v>4</v>
      </c>
      <c r="E112" s="2" t="s">
        <v>171</v>
      </c>
      <c r="F112" s="4">
        <f>vx_ps(B112,D112)</f>
        <v>0.99923382663888027</v>
      </c>
      <c r="G112" s="1"/>
      <c r="H112" s="2" t="s">
        <v>121</v>
      </c>
    </row>
    <row r="113" spans="1:7" s="5" customFormat="1" ht="10.5">
      <c r="F113" s="7"/>
      <c r="G113" s="7"/>
    </row>
    <row r="114" spans="1:7" ht="15.5">
      <c r="A114" s="13" t="s">
        <v>12</v>
      </c>
    </row>
    <row r="115" spans="1:7">
      <c r="A115" s="7" t="s">
        <v>113</v>
      </c>
    </row>
    <row r="116" spans="1:7">
      <c r="A116" s="5" t="s">
        <v>1</v>
      </c>
    </row>
    <row r="117" spans="1:7">
      <c r="A117" s="5" t="s">
        <v>112</v>
      </c>
    </row>
    <row r="118" spans="1:7">
      <c r="A118" s="7" t="s">
        <v>109</v>
      </c>
    </row>
    <row r="119" spans="1:7">
      <c r="A119" s="5" t="s">
        <v>111</v>
      </c>
    </row>
    <row r="120" spans="1:7">
      <c r="A120" s="5" t="s">
        <v>110</v>
      </c>
    </row>
    <row r="121" spans="1:7">
      <c r="A121" s="5" t="s">
        <v>108</v>
      </c>
    </row>
    <row r="122" spans="1:7">
      <c r="A122" s="7" t="s">
        <v>106</v>
      </c>
    </row>
    <row r="123" spans="1:7">
      <c r="A123" s="5" t="s">
        <v>107</v>
      </c>
    </row>
    <row r="124" spans="1:7">
      <c r="A124" s="7" t="s">
        <v>19</v>
      </c>
    </row>
    <row r="125" spans="1:7">
      <c r="A125" s="5" t="s">
        <v>105</v>
      </c>
    </row>
    <row r="126" spans="1:7">
      <c r="A126" s="5" t="s">
        <v>104</v>
      </c>
    </row>
    <row r="127" spans="1:7" ht="11" customHeight="1">
      <c r="A127" s="5" t="s">
        <v>103</v>
      </c>
    </row>
    <row r="128" spans="1:7" ht="11.4" customHeight="1">
      <c r="A128" s="5" t="s">
        <v>20</v>
      </c>
    </row>
    <row r="129" spans="1:1" ht="11.4" customHeight="1">
      <c r="A129" s="7" t="s">
        <v>14</v>
      </c>
    </row>
    <row r="130" spans="1:1">
      <c r="A130" s="5" t="s">
        <v>17</v>
      </c>
    </row>
    <row r="131" spans="1:1">
      <c r="A131" s="5" t="s">
        <v>10</v>
      </c>
    </row>
    <row r="132" spans="1:1">
      <c r="A132" s="5" t="s">
        <v>15</v>
      </c>
    </row>
    <row r="133" spans="1:1">
      <c r="A133" s="5" t="s">
        <v>16</v>
      </c>
    </row>
    <row r="134" spans="1:1">
      <c r="A134" s="5" t="s">
        <v>18</v>
      </c>
    </row>
    <row r="135" spans="1:1">
      <c r="A135" s="7" t="s">
        <v>4</v>
      </c>
    </row>
    <row r="136" spans="1:1">
      <c r="A136" s="5" t="s">
        <v>10</v>
      </c>
    </row>
    <row r="137" spans="1:1">
      <c r="A137" s="5" t="s">
        <v>6</v>
      </c>
    </row>
    <row r="138" spans="1:1">
      <c r="A138" s="5" t="s">
        <v>5</v>
      </c>
    </row>
    <row r="139" spans="1:1">
      <c r="A139" s="5" t="s">
        <v>13</v>
      </c>
    </row>
    <row r="140" spans="1:1">
      <c r="A140" s="5" t="s">
        <v>9</v>
      </c>
    </row>
    <row r="141" spans="1:1">
      <c r="A141" s="7" t="s">
        <v>168</v>
      </c>
    </row>
    <row r="142" spans="1:1">
      <c r="A142" s="5" t="s">
        <v>164</v>
      </c>
    </row>
    <row r="143" spans="1:1">
      <c r="A143" s="5" t="s">
        <v>165</v>
      </c>
    </row>
    <row r="144" spans="1:1">
      <c r="A144" s="5" t="s">
        <v>166</v>
      </c>
    </row>
    <row r="145" spans="1:1">
      <c r="A145" s="7" t="s">
        <v>167</v>
      </c>
    </row>
    <row r="146" spans="1:1">
      <c r="A146" s="5" t="s">
        <v>122</v>
      </c>
    </row>
    <row r="147" spans="1:1">
      <c r="A147" s="5" t="s">
        <v>140</v>
      </c>
    </row>
    <row r="148" spans="1:1">
      <c r="A148" s="5" t="s">
        <v>123</v>
      </c>
    </row>
    <row r="149" spans="1:1">
      <c r="A149" s="5" t="s">
        <v>124</v>
      </c>
    </row>
    <row r="150" spans="1:1">
      <c r="A150" s="5" t="s">
        <v>125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/>
  <dimension ref="B5:M43"/>
  <sheetViews>
    <sheetView topLeftCell="A13" workbookViewId="0">
      <selection activeCell="G36" sqref="G36"/>
    </sheetView>
  </sheetViews>
  <sheetFormatPr baseColWidth="10" defaultRowHeight="12.5"/>
  <cols>
    <col min="7" max="7" width="36.6328125" bestFit="1" customWidth="1"/>
    <col min="8" max="8" width="14.90625" customWidth="1"/>
    <col min="9" max="9" width="12.6328125" customWidth="1"/>
  </cols>
  <sheetData>
    <row r="5" spans="7:9" ht="13">
      <c r="G5" s="19" t="s">
        <v>149</v>
      </c>
      <c r="H5" s="15"/>
      <c r="I5" s="15"/>
    </row>
    <row r="6" spans="7:9" ht="13">
      <c r="G6" s="20" t="s">
        <v>184</v>
      </c>
      <c r="H6" s="22">
        <v>12.57</v>
      </c>
      <c r="I6" s="23" t="s">
        <v>150</v>
      </c>
    </row>
    <row r="7" spans="7:9">
      <c r="G7" s="24" t="s">
        <v>185</v>
      </c>
      <c r="H7" s="25">
        <f>Tsat_p(H6)</f>
        <v>190.0720101494847</v>
      </c>
      <c r="I7" s="26" t="s">
        <v>177</v>
      </c>
    </row>
    <row r="8" spans="7:9" ht="13">
      <c r="G8" s="27" t="s">
        <v>151</v>
      </c>
      <c r="H8" s="15"/>
      <c r="I8" s="26"/>
    </row>
    <row r="9" spans="7:9">
      <c r="G9" s="24" t="s">
        <v>173</v>
      </c>
      <c r="H9" s="28">
        <f>hL_p(H6)</f>
        <v>807.88713916160623</v>
      </c>
      <c r="I9" s="26" t="s">
        <v>169</v>
      </c>
    </row>
    <row r="10" spans="7:9">
      <c r="G10" s="24" t="s">
        <v>179</v>
      </c>
      <c r="H10" s="25">
        <f>rhoL_P(H6)</f>
        <v>876.00369063972801</v>
      </c>
      <c r="I10" s="26" t="s">
        <v>175</v>
      </c>
    </row>
    <row r="11" spans="7:9">
      <c r="G11" s="24" t="s">
        <v>152</v>
      </c>
      <c r="H11" s="25">
        <f>sL_p(H6)</f>
        <v>2.2364689876704968</v>
      </c>
      <c r="I11" s="26" t="s">
        <v>216</v>
      </c>
    </row>
    <row r="12" spans="7:9" ht="13">
      <c r="G12" s="27" t="s">
        <v>153</v>
      </c>
      <c r="H12" s="15"/>
      <c r="I12" s="26"/>
    </row>
    <row r="13" spans="7:9">
      <c r="G13" s="24" t="s">
        <v>154</v>
      </c>
      <c r="H13" s="28">
        <f>hV_p(H6)</f>
        <v>2785.3645430359766</v>
      </c>
      <c r="I13" s="26" t="s">
        <v>169</v>
      </c>
    </row>
    <row r="14" spans="7:9">
      <c r="G14" s="24" t="s">
        <v>155</v>
      </c>
      <c r="H14" s="25">
        <f>rhoV_p(H6)</f>
        <v>6.4045082049427524</v>
      </c>
      <c r="I14" s="26" t="s">
        <v>175</v>
      </c>
    </row>
    <row r="15" spans="7:9">
      <c r="G15" s="24" t="s">
        <v>156</v>
      </c>
      <c r="H15" s="25">
        <f>sV_p(H6)</f>
        <v>6.5054497650746752</v>
      </c>
      <c r="I15" s="26" t="s">
        <v>216</v>
      </c>
    </row>
    <row r="16" spans="7:9">
      <c r="G16" s="29" t="s">
        <v>157</v>
      </c>
      <c r="H16" s="30">
        <f>H13-H9</f>
        <v>1977.4774038743703</v>
      </c>
      <c r="I16" s="31" t="s">
        <v>169</v>
      </c>
    </row>
    <row r="19" spans="2:13" ht="13">
      <c r="G19" s="19" t="s">
        <v>158</v>
      </c>
      <c r="H19" s="15"/>
      <c r="I19" s="15"/>
      <c r="J19" s="15"/>
      <c r="K19" s="19" t="s">
        <v>159</v>
      </c>
      <c r="L19" s="15"/>
      <c r="M19" s="15"/>
    </row>
    <row r="20" spans="2:13" ht="13">
      <c r="G20" s="20" t="s">
        <v>184</v>
      </c>
      <c r="H20" s="21">
        <v>15</v>
      </c>
      <c r="I20" s="23" t="s">
        <v>150</v>
      </c>
      <c r="J20" s="15"/>
      <c r="K20" s="20" t="s">
        <v>184</v>
      </c>
      <c r="L20" s="21">
        <v>12.57</v>
      </c>
      <c r="M20" s="23" t="s">
        <v>150</v>
      </c>
    </row>
    <row r="21" spans="2:13" ht="13">
      <c r="G21" s="32" t="s">
        <v>174</v>
      </c>
      <c r="H21" s="33">
        <v>110</v>
      </c>
      <c r="I21" s="34" t="s">
        <v>177</v>
      </c>
      <c r="J21" s="15"/>
      <c r="K21" s="32" t="s">
        <v>173</v>
      </c>
      <c r="L21" s="33">
        <v>2788</v>
      </c>
      <c r="M21" s="34" t="s">
        <v>169</v>
      </c>
    </row>
    <row r="22" spans="2:13">
      <c r="G22" s="24" t="s">
        <v>173</v>
      </c>
      <c r="H22" s="28">
        <f>h_pt(H20,H21)</f>
        <v>462.35068406086481</v>
      </c>
      <c r="I22" s="26" t="s">
        <v>169</v>
      </c>
      <c r="J22" s="15"/>
      <c r="K22" s="24" t="s">
        <v>174</v>
      </c>
      <c r="L22" s="28">
        <f>T_ph(L20,L21)</f>
        <v>190.99878517007232</v>
      </c>
      <c r="M22" s="26" t="s">
        <v>177</v>
      </c>
    </row>
    <row r="23" spans="2:13">
      <c r="G23" s="24" t="s">
        <v>179</v>
      </c>
      <c r="H23" s="25">
        <f>rho_pT(H20,H21)</f>
        <v>951.60404445817471</v>
      </c>
      <c r="I23" s="26" t="s">
        <v>175</v>
      </c>
      <c r="J23" s="15"/>
      <c r="K23" s="24" t="s">
        <v>179</v>
      </c>
      <c r="L23" s="25">
        <f>rho_ph(L20,L21)</f>
        <v>6.3855415554886008</v>
      </c>
      <c r="M23" s="26" t="s">
        <v>175</v>
      </c>
    </row>
    <row r="24" spans="2:13">
      <c r="G24" s="24" t="s">
        <v>152</v>
      </c>
      <c r="H24" s="25">
        <f>s_pT(H20,H21)</f>
        <v>1.4175243332249237</v>
      </c>
      <c r="I24" s="26" t="s">
        <v>216</v>
      </c>
      <c r="J24" s="15"/>
      <c r="K24" s="24" t="s">
        <v>152</v>
      </c>
      <c r="L24" s="25">
        <f>s_ph(L20,L21)</f>
        <v>6.5111125817764135</v>
      </c>
      <c r="M24" s="26" t="s">
        <v>216</v>
      </c>
    </row>
    <row r="25" spans="2:13">
      <c r="B25" s="14"/>
      <c r="C25" s="14"/>
      <c r="G25" s="24" t="s">
        <v>204</v>
      </c>
      <c r="H25" s="15">
        <f>x_ph(H20,H22)*100</f>
        <v>0</v>
      </c>
      <c r="I25" s="26" t="s">
        <v>206</v>
      </c>
      <c r="J25" s="15"/>
      <c r="K25" s="24" t="s">
        <v>204</v>
      </c>
      <c r="L25" s="15">
        <f>x_ph(L20,L21)*100</f>
        <v>100</v>
      </c>
      <c r="M25" s="26" t="s">
        <v>206</v>
      </c>
    </row>
    <row r="26" spans="2:13">
      <c r="G26" s="24" t="s">
        <v>160</v>
      </c>
      <c r="H26" s="15">
        <f>region_pt(H20/10,H21+273.15)</f>
        <v>1</v>
      </c>
      <c r="I26" s="26"/>
      <c r="J26" s="15"/>
      <c r="K26" s="24" t="s">
        <v>160</v>
      </c>
      <c r="L26" s="15">
        <f>region_ph(L20/10,L21)</f>
        <v>2</v>
      </c>
      <c r="M26" s="26"/>
    </row>
    <row r="27" spans="2:13" ht="13">
      <c r="G27" s="24" t="s">
        <v>161</v>
      </c>
      <c r="H27" s="35" t="str">
        <f>IF(H26=2,"Steam",IF(H26=1,"Liquid",IF(H26=4,"Mixture","")))</f>
        <v>Liquid</v>
      </c>
      <c r="I27" s="26"/>
      <c r="J27" s="15"/>
      <c r="K27" s="24" t="s">
        <v>161</v>
      </c>
      <c r="L27" s="35" t="str">
        <f>IF(L26=2,"Steam",IF(L26=1,"Liquid",IF(L26=4,"Mixture","")))</f>
        <v>Steam</v>
      </c>
      <c r="M27" s="26"/>
    </row>
    <row r="28" spans="2:13">
      <c r="G28" s="24" t="s">
        <v>162</v>
      </c>
      <c r="H28" s="15">
        <f>Cp_pT(H20,H21)</f>
        <v>4.2271024107475323</v>
      </c>
      <c r="I28" s="26" t="s">
        <v>169</v>
      </c>
      <c r="J28" s="15"/>
      <c r="K28" s="24" t="s">
        <v>162</v>
      </c>
      <c r="L28" s="15">
        <f>Cp_ph(L20,L21)</f>
        <v>2.819479422450438</v>
      </c>
      <c r="M28" s="26" t="s">
        <v>169</v>
      </c>
    </row>
    <row r="29" spans="2:13">
      <c r="G29" s="29" t="s">
        <v>163</v>
      </c>
      <c r="H29" s="36">
        <f>w_pT(H20,H21)</f>
        <v>1537.356249155227</v>
      </c>
      <c r="I29" s="31" t="s">
        <v>172</v>
      </c>
      <c r="J29" s="15"/>
      <c r="K29" s="29" t="s">
        <v>163</v>
      </c>
      <c r="L29" s="36">
        <f>w_ph(L20,L21)</f>
        <v>503.55121714205848</v>
      </c>
      <c r="M29" s="31" t="s">
        <v>172</v>
      </c>
    </row>
    <row r="33" spans="7:9" ht="13">
      <c r="G33" s="19" t="s">
        <v>158</v>
      </c>
      <c r="H33" s="15"/>
      <c r="I33" s="15"/>
    </row>
    <row r="34" spans="7:9" ht="13">
      <c r="G34" s="20" t="s">
        <v>184</v>
      </c>
      <c r="H34" s="21">
        <v>0.1</v>
      </c>
      <c r="I34" s="23" t="s">
        <v>150</v>
      </c>
    </row>
    <row r="35" spans="7:9" ht="13">
      <c r="G35" s="32" t="s">
        <v>174</v>
      </c>
      <c r="H35" s="33">
        <v>46</v>
      </c>
      <c r="I35" s="34" t="s">
        <v>177</v>
      </c>
    </row>
    <row r="36" spans="7:9">
      <c r="G36" s="24" t="s">
        <v>173</v>
      </c>
      <c r="H36" s="28">
        <f>h_pt(H34,H35)</f>
        <v>2584.2604640213244</v>
      </c>
      <c r="I36" s="26" t="s">
        <v>169</v>
      </c>
    </row>
    <row r="37" spans="7:9">
      <c r="G37" s="24" t="s">
        <v>179</v>
      </c>
      <c r="H37" s="25">
        <f>rho_pT(H34,H35)</f>
        <v>6.8121720856460052E-2</v>
      </c>
      <c r="I37" s="26" t="s">
        <v>175</v>
      </c>
    </row>
    <row r="38" spans="7:9">
      <c r="G38" s="24" t="s">
        <v>152</v>
      </c>
      <c r="H38" s="25">
        <f>s_pT(H34,H35)</f>
        <v>8.1500640156110222</v>
      </c>
      <c r="I38" s="26" t="s">
        <v>216</v>
      </c>
    </row>
    <row r="39" spans="7:9">
      <c r="G39" s="24" t="s">
        <v>204</v>
      </c>
      <c r="H39" s="15">
        <f>x_ph(H34,H36)*100</f>
        <v>100</v>
      </c>
      <c r="I39" s="26" t="s">
        <v>206</v>
      </c>
    </row>
    <row r="40" spans="7:9">
      <c r="G40" s="24" t="s">
        <v>160</v>
      </c>
      <c r="H40" s="15">
        <f>region_pt(H34/10,H35+273.15)</f>
        <v>2</v>
      </c>
      <c r="I40" s="26"/>
    </row>
    <row r="41" spans="7:9" ht="13">
      <c r="G41" s="24" t="s">
        <v>161</v>
      </c>
      <c r="H41" s="35" t="str">
        <f>IF(H40=2,"Steam",IF(H40=1,"Liquid",IF(H40=4,"Mixture","")))</f>
        <v>Steam</v>
      </c>
      <c r="I41" s="26"/>
    </row>
    <row r="42" spans="7:9">
      <c r="G42" s="24" t="s">
        <v>162</v>
      </c>
      <c r="H42" s="15">
        <f>Cp_pT(H34,H35)</f>
        <v>1.9404724749642568</v>
      </c>
      <c r="I42" s="26" t="s">
        <v>169</v>
      </c>
    </row>
    <row r="43" spans="7:9">
      <c r="G43" s="29" t="s">
        <v>163</v>
      </c>
      <c r="H43" s="36">
        <f>w_pT(H34,H35)</f>
        <v>440.65572886979447</v>
      </c>
      <c r="I43" s="31" t="s">
        <v>172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3"/>
  <dimension ref="C3:N14"/>
  <sheetViews>
    <sheetView workbookViewId="0">
      <selection activeCell="D22" sqref="D22"/>
    </sheetView>
  </sheetViews>
  <sheetFormatPr baseColWidth="10" defaultRowHeight="12.5"/>
  <sheetData>
    <row r="3" spans="3:14" ht="18">
      <c r="C3" s="16" t="s">
        <v>217</v>
      </c>
      <c r="D3" s="15"/>
      <c r="E3" s="15"/>
      <c r="F3" s="15"/>
      <c r="G3" s="15"/>
    </row>
    <row r="4" spans="3:14">
      <c r="C4" s="17" t="s">
        <v>145</v>
      </c>
      <c r="D4" s="15"/>
      <c r="E4" s="17" t="s">
        <v>146</v>
      </c>
      <c r="F4" s="15"/>
      <c r="G4" s="15"/>
    </row>
    <row r="5" spans="3:14">
      <c r="C5" s="17" t="s">
        <v>147</v>
      </c>
      <c r="D5" s="15"/>
      <c r="E5" s="17" t="s">
        <v>215</v>
      </c>
      <c r="F5" s="15"/>
      <c r="G5" s="15"/>
    </row>
    <row r="6" spans="3:14">
      <c r="C6" s="18" t="s">
        <v>148</v>
      </c>
      <c r="D6" s="15"/>
      <c r="E6" s="17" t="s">
        <v>209</v>
      </c>
      <c r="F6" s="15"/>
      <c r="G6" s="15"/>
    </row>
    <row r="9" spans="3:14" ht="18">
      <c r="C9" s="3" t="s">
        <v>217</v>
      </c>
      <c r="D9" s="10"/>
      <c r="E9" s="10"/>
      <c r="F9" s="2" t="s">
        <v>0</v>
      </c>
      <c r="G9" s="11" t="s">
        <v>218</v>
      </c>
      <c r="H9" s="3"/>
      <c r="I9" s="3"/>
      <c r="J9" s="10"/>
      <c r="K9" s="10"/>
      <c r="L9" s="10"/>
      <c r="M9" s="10"/>
      <c r="N9" s="10"/>
    </row>
    <row r="10" spans="3:14">
      <c r="C10" s="7" t="s">
        <v>219</v>
      </c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</row>
    <row r="11" spans="3:14">
      <c r="C11" s="5" t="s">
        <v>142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</row>
    <row r="12" spans="3:14">
      <c r="C12" s="5" t="s">
        <v>143</v>
      </c>
      <c r="D12" s="5"/>
      <c r="E12" s="5"/>
      <c r="F12" s="5"/>
      <c r="G12" s="5"/>
      <c r="H12" s="12" t="s">
        <v>221</v>
      </c>
      <c r="I12" s="5"/>
      <c r="J12" s="5"/>
      <c r="K12" s="5"/>
      <c r="L12" s="5"/>
      <c r="M12" s="5"/>
      <c r="N12" s="5"/>
    </row>
    <row r="13" spans="3:14">
      <c r="C13" s="5" t="s">
        <v>215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</row>
    <row r="14" spans="3:14">
      <c r="C14" s="7" t="s">
        <v>209</v>
      </c>
      <c r="D14" s="2"/>
      <c r="E14" s="2"/>
      <c r="F14" s="2"/>
      <c r="G14" s="2"/>
      <c r="H14" s="2"/>
      <c r="I14" s="2"/>
      <c r="J14" s="2"/>
    </row>
  </sheetData>
  <hyperlinks>
    <hyperlink ref="C6" r:id="rId1" xr:uid="{00000000-0004-0000-0900-000000000000}"/>
    <hyperlink ref="G9" r:id="rId2" xr:uid="{00000000-0004-0000-0900-000001000000}"/>
    <hyperlink ref="H12" r:id="rId3" xr:uid="{00000000-0004-0000-0900-000002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SEQUEDAD</vt:lpstr>
      <vt:lpstr>TUBERÍA</vt:lpstr>
      <vt:lpstr>FLASH</vt:lpstr>
      <vt:lpstr>CV Steam Valve</vt:lpstr>
      <vt:lpstr>CONSULTA_PRESION</vt:lpstr>
      <vt:lpstr>CONSULTA_TEMPERATURA</vt:lpstr>
      <vt:lpstr>CONSULTA_AGUA_SOBRECALENTADA</vt:lpstr>
      <vt:lpstr>CONVERSIONES</vt:lpstr>
      <vt:lpstr>TABLA_AGUA_SOBRECALENTADA</vt:lpstr>
      <vt:lpstr>TABLA_PRESIÓN</vt:lpstr>
      <vt:lpstr>TABLA_TEMPERATURA</vt:lpstr>
      <vt:lpstr>AISLAMIENTO</vt:lpstr>
      <vt:lpstr>FUNCIONES</vt:lpstr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CRUZ RAMIREZ JOSE FRANCISCO</cp:lastModifiedBy>
  <cp:lastPrinted>2020-11-15T02:21:10Z</cp:lastPrinted>
  <dcterms:created xsi:type="dcterms:W3CDTF">1996-10-14T23:33:28Z</dcterms:created>
  <dcterms:modified xsi:type="dcterms:W3CDTF">2026-09-24T15:16:50Z</dcterms:modified>
</cp:coreProperties>
</file>