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6\"/>
    </mc:Choice>
  </mc:AlternateContent>
  <xr:revisionPtr revIDLastSave="0" documentId="13_ncr:1_{399A540C-14F3-4B50-A2C4-6EE692FC2EF0}" xr6:coauthVersionLast="47" xr6:coauthVersionMax="47" xr10:uidLastSave="{00000000-0000-0000-0000-000000000000}"/>
  <bookViews>
    <workbookView xWindow="-120" yWindow="-120" windowWidth="29040" windowHeight="15720" tabRatio="589" activeTab="4" xr2:uid="{00000000-000D-0000-FFFF-FFFF00000000}"/>
  </bookViews>
  <sheets>
    <sheet name="Funções" sheetId="4" r:id="rId1"/>
    <sheet name="Exercício1" sheetId="1" r:id="rId2"/>
    <sheet name="Exercício2" sheetId="2" r:id="rId3"/>
    <sheet name="Exercício3" sheetId="3" r:id="rId4"/>
    <sheet name="Exercício 4" sheetId="5" r:id="rId5"/>
  </sheets>
  <definedNames>
    <definedName name="feriados">Exercício2!$N$4:$N$18</definedName>
    <definedName name="feriados2">'Exercício 4'!$G$3:$G$17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15" i="5"/>
  <c r="D21" i="5"/>
  <c r="C9" i="5"/>
  <c r="D4" i="5"/>
  <c r="D5" i="5"/>
  <c r="D6" i="5"/>
  <c r="D7" i="5"/>
  <c r="D8" i="5"/>
  <c r="D10" i="5"/>
  <c r="D11" i="5"/>
  <c r="D12" i="5"/>
  <c r="D13" i="5"/>
  <c r="C14" i="5"/>
  <c r="C15" i="5"/>
  <c r="D16" i="5"/>
  <c r="D17" i="5"/>
  <c r="D18" i="5"/>
  <c r="D19" i="5"/>
  <c r="C20" i="5"/>
  <c r="C21" i="5"/>
  <c r="D22" i="5"/>
  <c r="D23" i="5"/>
  <c r="D24" i="5"/>
  <c r="C25" i="5"/>
  <c r="C3" i="5"/>
  <c r="J4" i="3"/>
  <c r="J5" i="3"/>
  <c r="J6" i="3"/>
  <c r="J7" i="3"/>
  <c r="J8" i="3"/>
  <c r="J9" i="3"/>
  <c r="J10" i="3"/>
  <c r="J11" i="3"/>
  <c r="J12" i="3"/>
  <c r="J13" i="3"/>
  <c r="J14" i="3"/>
  <c r="J15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2" i="1"/>
  <c r="K4" i="1" s="1"/>
  <c r="I5" i="1"/>
  <c r="I6" i="1"/>
  <c r="I7" i="1"/>
  <c r="I8" i="1"/>
  <c r="I9" i="1"/>
  <c r="I10" i="1"/>
  <c r="I11" i="1"/>
  <c r="I12" i="1"/>
  <c r="I13" i="1"/>
  <c r="I4" i="1"/>
  <c r="J5" i="1"/>
  <c r="J6" i="1"/>
  <c r="J7" i="1"/>
  <c r="J8" i="1"/>
  <c r="J9" i="1"/>
  <c r="J10" i="1"/>
  <c r="J11" i="1"/>
  <c r="J12" i="1"/>
  <c r="J13" i="1"/>
  <c r="J4" i="1"/>
  <c r="H5" i="1"/>
  <c r="H6" i="1"/>
  <c r="H7" i="1"/>
  <c r="H8" i="1"/>
  <c r="H9" i="1"/>
  <c r="H10" i="1"/>
  <c r="H11" i="1"/>
  <c r="H12" i="1"/>
  <c r="H13" i="1"/>
  <c r="H4" i="1"/>
  <c r="D5" i="1"/>
  <c r="D6" i="1"/>
  <c r="D7" i="1"/>
  <c r="D8" i="1"/>
  <c r="D9" i="1"/>
  <c r="D10" i="1"/>
  <c r="D11" i="1"/>
  <c r="D12" i="1"/>
  <c r="D13" i="1"/>
  <c r="D4" i="1"/>
  <c r="C8" i="5" l="1"/>
  <c r="D20" i="5"/>
  <c r="D14" i="5"/>
  <c r="D25" i="5"/>
  <c r="C19" i="5"/>
  <c r="C13" i="5"/>
  <c r="C7" i="5"/>
  <c r="C24" i="5"/>
  <c r="C18" i="5"/>
  <c r="C12" i="5"/>
  <c r="C6" i="5"/>
  <c r="C23" i="5"/>
  <c r="C17" i="5"/>
  <c r="C11" i="5"/>
  <c r="C5" i="5"/>
  <c r="C22" i="5"/>
  <c r="C16" i="5"/>
  <c r="C10" i="5"/>
  <c r="C4" i="5"/>
  <c r="D3" i="5"/>
  <c r="L8" i="1"/>
  <c r="L13" i="1"/>
  <c r="L7" i="1"/>
  <c r="L12" i="1"/>
  <c r="L6" i="1"/>
  <c r="L10" i="1"/>
  <c r="L9" i="1"/>
  <c r="L11" i="1"/>
  <c r="L5" i="1"/>
  <c r="L4" i="1"/>
  <c r="K9" i="1"/>
  <c r="K8" i="1"/>
  <c r="K10" i="1"/>
  <c r="K13" i="1"/>
  <c r="K7" i="1"/>
  <c r="K12" i="1"/>
  <c r="K6" i="1"/>
  <c r="K11" i="1"/>
  <c r="K5" i="1"/>
  <c r="J24" i="1" l="1"/>
  <c r="K21" i="1"/>
  <c r="K22" i="1"/>
  <c r="K23" i="1"/>
  <c r="K20" i="1"/>
  <c r="B21" i="1"/>
  <c r="B22" i="1"/>
  <c r="B23" i="1"/>
  <c r="B24" i="1"/>
  <c r="B25" i="1"/>
  <c r="B26" i="1"/>
  <c r="B27" i="1"/>
  <c r="B28" i="1"/>
  <c r="B29" i="1"/>
  <c r="B20" i="1"/>
  <c r="J5" i="2"/>
  <c r="J6" i="2"/>
  <c r="J7" i="2"/>
  <c r="J8" i="2"/>
  <c r="J9" i="2"/>
  <c r="J10" i="2"/>
  <c r="J11" i="2"/>
  <c r="J12" i="2"/>
  <c r="J13" i="2"/>
  <c r="J14" i="2"/>
  <c r="J15" i="2"/>
  <c r="J16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4" i="2"/>
  <c r="C30" i="4"/>
  <c r="C29" i="4"/>
  <c r="C28" i="4"/>
  <c r="C26" i="4"/>
  <c r="C25" i="4"/>
  <c r="C24" i="4"/>
  <c r="C23" i="4"/>
  <c r="C22" i="4"/>
  <c r="C21" i="4"/>
  <c r="C20" i="4"/>
  <c r="C19" i="4"/>
  <c r="C18" i="4"/>
  <c r="C16" i="4"/>
  <c r="C15" i="4"/>
  <c r="C14" i="4"/>
  <c r="C13" i="4"/>
  <c r="C11" i="4"/>
  <c r="C10" i="4"/>
  <c r="D9" i="4"/>
  <c r="C9" i="4"/>
  <c r="C8" i="4"/>
  <c r="C7" i="4"/>
  <c r="C5" i="4"/>
  <c r="C4" i="4"/>
  <c r="C3" i="4"/>
  <c r="G4" i="1" l="1"/>
  <c r="G5" i="1"/>
  <c r="G11" i="1"/>
  <c r="G12" i="1"/>
  <c r="G13" i="1"/>
  <c r="G9" i="1"/>
  <c r="G6" i="1"/>
  <c r="G7" i="1"/>
  <c r="G8" i="1"/>
  <c r="G10" i="1"/>
  <c r="F5" i="1"/>
  <c r="F11" i="1"/>
  <c r="F12" i="1"/>
  <c r="F13" i="1"/>
  <c r="F9" i="1"/>
  <c r="F10" i="1"/>
  <c r="F6" i="1"/>
  <c r="F7" i="1"/>
  <c r="F8" i="1"/>
  <c r="C4" i="1"/>
  <c r="F4" i="1"/>
  <c r="C9" i="1"/>
  <c r="C8" i="1"/>
  <c r="C10" i="1"/>
  <c r="C13" i="1"/>
  <c r="C7" i="1"/>
  <c r="C12" i="1"/>
  <c r="C6" i="1"/>
  <c r="C11" i="1"/>
  <c r="C5" i="1"/>
</calcChain>
</file>

<file path=xl/sharedStrings.xml><?xml version="1.0" encoding="utf-8"?>
<sst xmlns="http://schemas.openxmlformats.org/spreadsheetml/2006/main" count="213" uniqueCount="183">
  <si>
    <t>Lista de Sócios</t>
  </si>
  <si>
    <t>Nome</t>
  </si>
  <si>
    <t>Data Nascimento</t>
  </si>
  <si>
    <t>Idade (anos)</t>
  </si>
  <si>
    <t>Mês Aniversário</t>
  </si>
  <si>
    <t>Data Inscrição</t>
  </si>
  <si>
    <t>André Areias</t>
  </si>
  <si>
    <t>Miguel Santos</t>
  </si>
  <si>
    <t>Angelo Faria</t>
  </si>
  <si>
    <t>João Peixoto</t>
  </si>
  <si>
    <t>José Pacheco</t>
  </si>
  <si>
    <t>Victor Mota</t>
  </si>
  <si>
    <t>Zita Talaia</t>
  </si>
  <si>
    <t>Teresa Camarinha</t>
  </si>
  <si>
    <t>Ana Faria</t>
  </si>
  <si>
    <t>Miguel Gomes</t>
  </si>
  <si>
    <t>Contrato de Trabalho Temporário</t>
  </si>
  <si>
    <t>Código Colaborador</t>
  </si>
  <si>
    <t>Data Inicio Contrato</t>
  </si>
  <si>
    <t>Data Fim Contrato</t>
  </si>
  <si>
    <t>Número de Dias</t>
  </si>
  <si>
    <t>Número Dias Úteis</t>
  </si>
  <si>
    <t>C07237</t>
  </si>
  <si>
    <t>Bruno Talaia</t>
  </si>
  <si>
    <t>C08097</t>
  </si>
  <si>
    <t>Cláudia Vieira</t>
  </si>
  <si>
    <t>C08843</t>
  </si>
  <si>
    <t>Teresa Carvalhal</t>
  </si>
  <si>
    <t>C01643</t>
  </si>
  <si>
    <t>João Rocha</t>
  </si>
  <si>
    <t>C05724</t>
  </si>
  <si>
    <t>Elsa Peixoto</t>
  </si>
  <si>
    <t>C07797</t>
  </si>
  <si>
    <t>Miguel Talaia</t>
  </si>
  <si>
    <t>C08420</t>
  </si>
  <si>
    <t>Duarte Pauleta</t>
  </si>
  <si>
    <t>C08581</t>
  </si>
  <si>
    <t>Gabriela Faria</t>
  </si>
  <si>
    <t>C03391</t>
  </si>
  <si>
    <t>Anabela Carvalho</t>
  </si>
  <si>
    <t>C02164</t>
  </si>
  <si>
    <t>Narciso Talaia</t>
  </si>
  <si>
    <t>C02697</t>
  </si>
  <si>
    <t>Moisés Mota</t>
  </si>
  <si>
    <t>C05124</t>
  </si>
  <si>
    <t>Silvia Novais</t>
  </si>
  <si>
    <t>C03523</t>
  </si>
  <si>
    <t>Gabriela Pimenta</t>
  </si>
  <si>
    <t>Registos de Assiduidade</t>
  </si>
  <si>
    <t>Código Funcionário</t>
  </si>
  <si>
    <t>Nome Funcionário</t>
  </si>
  <si>
    <t>Registo Entrada</t>
  </si>
  <si>
    <t>Registo Saída</t>
  </si>
  <si>
    <t>Hora Entrada</t>
  </si>
  <si>
    <t>Hora
Saída</t>
  </si>
  <si>
    <t>Tempo Serviço</t>
  </si>
  <si>
    <t>F02684</t>
  </si>
  <si>
    <t>Elsa Figo</t>
  </si>
  <si>
    <t>F09452</t>
  </si>
  <si>
    <t>João Coutinho</t>
  </si>
  <si>
    <t>F01322</t>
  </si>
  <si>
    <t>Zita Amaral</t>
  </si>
  <si>
    <t>F05992</t>
  </si>
  <si>
    <t>Joaquina Faria</t>
  </si>
  <si>
    <t>F04739</t>
  </si>
  <si>
    <t>Elsa Osório</t>
  </si>
  <si>
    <t>F08061</t>
  </si>
  <si>
    <t>Alice Martins</t>
  </si>
  <si>
    <t>F09688</t>
  </si>
  <si>
    <t>Alberto Barbosa</t>
  </si>
  <si>
    <t>F07508</t>
  </si>
  <si>
    <t>João Gonçalves</t>
  </si>
  <si>
    <t>F05609</t>
  </si>
  <si>
    <t>André Teixeira</t>
  </si>
  <si>
    <t>F07867</t>
  </si>
  <si>
    <t>André Gonçalves</t>
  </si>
  <si>
    <t>F02202</t>
  </si>
  <si>
    <t>F04987</t>
  </si>
  <si>
    <t>Miguel Soares</t>
  </si>
  <si>
    <t>F07027</t>
  </si>
  <si>
    <t>Armando Peixoto</t>
  </si>
  <si>
    <t>Funções Data / Hora</t>
  </si>
  <si>
    <t xml:space="preserve">Funções  </t>
  </si>
  <si>
    <t>Descrição</t>
  </si>
  <si>
    <t>Resultado</t>
  </si>
  <si>
    <t>Dados</t>
  </si>
  <si>
    <t xml:space="preserve"> DATA</t>
  </si>
  <si>
    <t>Devolve o número de série de uma determinada data. Utilize a  DATA do Excel quando tiver três valores separados e quiser combiná-los para formar uma data.</t>
  </si>
  <si>
    <t xml:space="preserve"> DATA.VALOR</t>
  </si>
  <si>
    <t>Converte uma data em forma de texto num número de série</t>
  </si>
  <si>
    <t xml:space="preserve"> DIA</t>
  </si>
  <si>
    <t>Converte um número de série num dia do mês</t>
  </si>
  <si>
    <t xml:space="preserve"> DIAS</t>
  </si>
  <si>
    <t>Devolve o número de dias entre duas datas</t>
  </si>
  <si>
    <t xml:space="preserve"> DIAS360</t>
  </si>
  <si>
    <t>Calcula o número de dias entre duas datas com base num ano com 360 dias</t>
  </si>
  <si>
    <t xml:space="preserve"> DATAM</t>
  </si>
  <si>
    <t>Devolve um número de série de data que corresponde ao número de meses indicado antes ou depois da data de início</t>
  </si>
  <si>
    <t xml:space="preserve"> FIMMÊS</t>
  </si>
  <si>
    <t>Devolve o número de série do último dia do mês antes ou depois de um número de meses especificado</t>
  </si>
  <si>
    <t xml:space="preserve"> HORA</t>
  </si>
  <si>
    <t>Converte um número de série numa hora</t>
  </si>
  <si>
    <t xml:space="preserve"> NUMSEMANAISO</t>
  </si>
  <si>
    <t>Devolve o número correspondente ao número ISO da semana do ano para uma determinada data.</t>
  </si>
  <si>
    <t xml:space="preserve"> MINUTO</t>
  </si>
  <si>
    <t>Converte um número de série num minuto</t>
  </si>
  <si>
    <t xml:space="preserve"> MÊS</t>
  </si>
  <si>
    <t>Converte um número de série num mês</t>
  </si>
  <si>
    <t xml:space="preserve"> DIATRABALHOTOTAL</t>
  </si>
  <si>
    <t>Devolve o número total de dias úteis entre duas datas</t>
  </si>
  <si>
    <t xml:space="preserve"> DIATRABALHOTOTAL.INTL</t>
  </si>
  <si>
    <t>Devolve o número total de dias úteis entre duas datas utilizando parâmetros para indicar quais e quantos dias são dias de fim de semana.</t>
  </si>
  <si>
    <t>feriados</t>
  </si>
  <si>
    <t xml:space="preserve"> AGORA</t>
  </si>
  <si>
    <t>Devolve o número de série da data e hora atuais</t>
  </si>
  <si>
    <t xml:space="preserve"> SEGUNDO</t>
  </si>
  <si>
    <t>Converte um número de série num segundo</t>
  </si>
  <si>
    <t xml:space="preserve"> TEMPO</t>
  </si>
  <si>
    <t>Devolve o número de série de um determinado tempo</t>
  </si>
  <si>
    <t xml:space="preserve"> VALOR.TEMPO</t>
  </si>
  <si>
    <t>Converte um tempo em forma de texto num número de série</t>
  </si>
  <si>
    <t xml:space="preserve"> HOJE</t>
  </si>
  <si>
    <t>Devolve o número de série da data atual</t>
  </si>
  <si>
    <t xml:space="preserve"> DIA.SEMANA</t>
  </si>
  <si>
    <t>Converte um número de série num dia da semana</t>
  </si>
  <si>
    <t xml:space="preserve"> NÚMSEMANA</t>
  </si>
  <si>
    <t>Converte um número de série num número que representa o número da semana num determinado ano</t>
  </si>
  <si>
    <t xml:space="preserve"> DIATRABALHO</t>
  </si>
  <si>
    <t>Devolve o número de série da data antes ou depois de um número de dias úteis especificado</t>
  </si>
  <si>
    <t xml:space="preserve"> DIATRABALHO.INTL</t>
  </si>
  <si>
    <t>Devolve o número de série da data antes ou depois de um número de dias úteis especificado usando parâmetros para indicar quais e quantos dias são dias de fim de semana.</t>
  </si>
  <si>
    <t xml:space="preserve"> ANO</t>
  </si>
  <si>
    <t>Converte um número de série num ano</t>
  </si>
  <si>
    <t xml:space="preserve"> FRAÇÃOANO</t>
  </si>
  <si>
    <t>Devolve a fração de ano que representa o número de dias inteiros entre data_inicial e data_final</t>
  </si>
  <si>
    <t>Data atual:</t>
  </si>
  <si>
    <t>valor dia:</t>
  </si>
  <si>
    <t>Valor Contrato Dias</t>
  </si>
  <si>
    <t>Valor Contrato Dias Uteis</t>
  </si>
  <si>
    <t>Idade (anos) 2</t>
  </si>
  <si>
    <t>Ano</t>
  </si>
  <si>
    <t>Dia</t>
  </si>
  <si>
    <t>Diferença em  Meses</t>
  </si>
  <si>
    <t>Número Dias Úteis (Feriados)</t>
  </si>
  <si>
    <t>Feriados</t>
  </si>
  <si>
    <t>Hora e minutos Entrada</t>
  </si>
  <si>
    <t>Hora e minutos
Saída</t>
  </si>
  <si>
    <t>Mês Extenso</t>
  </si>
  <si>
    <t>Antiguidade (dias) 1</t>
  </si>
  <si>
    <t>Antiguidade (dias) 2</t>
  </si>
  <si>
    <t>Construir uma lista cronoloógica com os feriados do ano(!)</t>
  </si>
  <si>
    <t>Número Dias Úteis (Feriados) qq FDS</t>
  </si>
  <si>
    <t>Dias de calendário</t>
  </si>
  <si>
    <t xml:space="preserve">Dias úteis </t>
  </si>
  <si>
    <t>dias referentes ao 1º semestre de 2023</t>
  </si>
  <si>
    <t>dias referentes ao 2º semestre de 2023</t>
  </si>
  <si>
    <t>data fim-data inicio</t>
  </si>
  <si>
    <t>função</t>
  </si>
  <si>
    <t>DIATRABALHOTOTAL</t>
  </si>
  <si>
    <t>DIATRABALHOTOTAL.INTL</t>
  </si>
  <si>
    <t>inicio</t>
  </si>
  <si>
    <t>fim</t>
  </si>
  <si>
    <t>aleatóriamente</t>
  </si>
  <si>
    <t>Data de Nasc.</t>
  </si>
  <si>
    <t>ano bissexto</t>
  </si>
  <si>
    <t>DATADIF</t>
  </si>
  <si>
    <t>ANO</t>
  </si>
  <si>
    <t>DIA</t>
  </si>
  <si>
    <t>Mês</t>
  </si>
  <si>
    <t>FORMATAÇÃO</t>
  </si>
  <si>
    <t>PERSONALIZADA</t>
  </si>
  <si>
    <t>TIPO(MMMM)</t>
  </si>
  <si>
    <t>Data de inscrição</t>
  </si>
  <si>
    <t>Data atual -</t>
  </si>
  <si>
    <t>"D"</t>
  </si>
  <si>
    <t>"Y"</t>
  </si>
  <si>
    <t>"M"</t>
  </si>
  <si>
    <t>Dia/Mês de Aniversário</t>
  </si>
  <si>
    <t xml:space="preserve">Hora </t>
  </si>
  <si>
    <t>Hora</t>
  </si>
  <si>
    <t>H saída - H entrada</t>
  </si>
  <si>
    <t>Hora e minutos Saída</t>
  </si>
  <si>
    <t>ALEATÓRIOENTRE(J8;J9)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</si>
</sst>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#,##0.00\ &quot;€&quot;"/>
    <numFmt numFmtId="165" formatCode="mmmm"/>
    <numFmt numFmtId="173" formatCode="dddd\,\ dd\ &quot;de&quot;\ mmmm"/>
    <numFmt numFmtId="174" formatCode="[$-F400]h:mm:ss\ AM/PM"/>
    <numFmt numFmtId="176" formatCode="d/m/yy\ h:mm;@"/>
  </numFmts>
  <fonts count="20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i/>
      <sz val="14"/>
      <color indexed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indexed="9"/>
      <name val="Calibri"/>
      <family val="2"/>
      <scheme val="minor"/>
    </font>
    <font>
      <b/>
      <i/>
      <sz val="18"/>
      <color indexed="9"/>
      <name val="Calibri"/>
      <family val="2"/>
      <scheme val="minor"/>
    </font>
    <font>
      <b/>
      <i/>
      <sz val="2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93939"/>
      <name val="Segoe UI"/>
      <family val="2"/>
    </font>
    <font>
      <u/>
      <sz val="10"/>
      <color theme="10"/>
      <name val="Calibri"/>
      <family val="2"/>
      <scheme val="minor"/>
    </font>
    <font>
      <sz val="10"/>
      <color rgb="FF1E1E1E"/>
      <name val="Segoe UI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7">
    <xf numFmtId="0" fontId="0" fillId="0" borderId="0" xfId="0"/>
    <xf numFmtId="14" fontId="5" fillId="0" borderId="2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vertical="center"/>
    </xf>
    <xf numFmtId="0" fontId="10" fillId="0" borderId="0" xfId="0" applyFont="1"/>
    <xf numFmtId="14" fontId="10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horizontal="right" vertical="center"/>
    </xf>
    <xf numFmtId="14" fontId="5" fillId="3" borderId="15" xfId="0" applyNumberFormat="1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8" fontId="4" fillId="2" borderId="15" xfId="0" applyNumberFormat="1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6" fillId="5" borderId="9" xfId="2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0" fontId="14" fillId="0" borderId="11" xfId="0" applyFont="1" applyBorder="1"/>
    <xf numFmtId="22" fontId="14" fillId="0" borderId="1" xfId="0" applyNumberFormat="1" applyFont="1" applyBorder="1" applyAlignment="1">
      <alignment vertical="center"/>
    </xf>
    <xf numFmtId="18" fontId="14" fillId="0" borderId="1" xfId="0" applyNumberFormat="1" applyFont="1" applyBorder="1" applyAlignment="1">
      <alignment vertical="center"/>
    </xf>
    <xf numFmtId="0" fontId="16" fillId="5" borderId="12" xfId="2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9" fontId="14" fillId="0" borderId="13" xfId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0" fillId="0" borderId="0" xfId="0" applyFont="1" applyAlignment="1">
      <alignment horizontal="center"/>
    </xf>
    <xf numFmtId="22" fontId="10" fillId="0" borderId="0" xfId="0" applyNumberFormat="1" applyFont="1"/>
    <xf numFmtId="0" fontId="7" fillId="2" borderId="19" xfId="0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quotePrefix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9" xfId="0" applyFont="1" applyBorder="1"/>
    <xf numFmtId="0" fontId="5" fillId="0" borderId="12" xfId="0" applyFont="1" applyBorder="1"/>
    <xf numFmtId="1" fontId="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8" fillId="6" borderId="0" xfId="0" applyNumberFormat="1" applyFont="1" applyFill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/>
    <xf numFmtId="14" fontId="8" fillId="0" borderId="0" xfId="0" applyNumberFormat="1" applyFont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14" fontId="5" fillId="0" borderId="27" xfId="0" applyNumberFormat="1" applyFont="1" applyBorder="1"/>
    <xf numFmtId="0" fontId="14" fillId="0" borderId="0" xfId="0" applyFont="1" applyAlignment="1">
      <alignment horizontal="right"/>
    </xf>
    <xf numFmtId="0" fontId="14" fillId="0" borderId="0" xfId="0" applyFont="1"/>
    <xf numFmtId="0" fontId="16" fillId="5" borderId="9" xfId="2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14" fontId="5" fillId="0" borderId="12" xfId="0" applyNumberFormat="1" applyFont="1" applyBorder="1"/>
    <xf numFmtId="1" fontId="5" fillId="3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65" fontId="5" fillId="3" borderId="1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 wrapText="1"/>
    </xf>
    <xf numFmtId="173" fontId="5" fillId="3" borderId="32" xfId="0" applyNumberFormat="1" applyFont="1" applyFill="1" applyBorder="1" applyAlignment="1">
      <alignment horizontal="center" vertical="center"/>
    </xf>
    <xf numFmtId="173" fontId="5" fillId="3" borderId="33" xfId="0" applyNumberFormat="1" applyFont="1" applyFill="1" applyBorder="1" applyAlignment="1">
      <alignment horizontal="center" vertical="center"/>
    </xf>
    <xf numFmtId="173" fontId="5" fillId="3" borderId="1" xfId="0" applyNumberFormat="1" applyFont="1" applyFill="1" applyBorder="1" applyAlignment="1">
      <alignment horizontal="center" vertical="center"/>
    </xf>
    <xf numFmtId="173" fontId="5" fillId="3" borderId="10" xfId="0" applyNumberFormat="1" applyFont="1" applyFill="1" applyBorder="1" applyAlignment="1">
      <alignment horizontal="center" vertical="center"/>
    </xf>
    <xf numFmtId="173" fontId="5" fillId="3" borderId="13" xfId="0" applyNumberFormat="1" applyFont="1" applyFill="1" applyBorder="1" applyAlignment="1">
      <alignment horizontal="center" vertical="center"/>
    </xf>
    <xf numFmtId="173" fontId="5" fillId="3" borderId="14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74" fontId="2" fillId="3" borderId="2" xfId="0" applyNumberFormat="1" applyFont="1" applyFill="1" applyBorder="1" applyAlignment="1">
      <alignment horizontal="center" vertical="center"/>
    </xf>
    <xf numFmtId="14" fontId="8" fillId="0" borderId="0" xfId="0" applyNumberFormat="1" applyFont="1"/>
    <xf numFmtId="0" fontId="8" fillId="0" borderId="1" xfId="0" applyNumberFormat="1" applyFont="1" applyBorder="1"/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icrosoft.com/pt-pt/office/fun%C3%A7%C3%A3o-hora-a3afa879-86cb-4339-b1b5-2dd2d7310ac7" TargetMode="External"/><Relationship Id="rId13" Type="http://schemas.openxmlformats.org/officeDocument/2006/relationships/hyperlink" Target="https://support.microsoft.com/pt-pt/office/diatrabalhototal-intl-fun%C3%A7%C3%A3o-diatrabalhototal-intl-a9b26239-4f20-46a1-9ab8-4e925bfd5e28" TargetMode="External"/><Relationship Id="rId18" Type="http://schemas.openxmlformats.org/officeDocument/2006/relationships/hyperlink" Target="https://support.microsoft.com/pt-pt/office/fun%C3%A7%C3%A3o-hoje-5eb3078d-a82c-4736-8930-2f51a028fdd9" TargetMode="External"/><Relationship Id="rId3" Type="http://schemas.openxmlformats.org/officeDocument/2006/relationships/hyperlink" Target="https://support.microsoft.com/pt-pt/office/dia-fun%C3%A7%C3%A3o-dia-8a7d1cbb-6c7d-4ba1-8aea-25c134d03101" TargetMode="External"/><Relationship Id="rId21" Type="http://schemas.openxmlformats.org/officeDocument/2006/relationships/hyperlink" Target="https://support.microsoft.com/pt-pt/office/diatrabalho-fun%C3%A7%C3%A3o-diatrabalho-f764a5b7-05fc-4494-9486-60d494efbf33" TargetMode="External"/><Relationship Id="rId7" Type="http://schemas.openxmlformats.org/officeDocument/2006/relationships/hyperlink" Target="https://support.microsoft.com/pt-pt/office/fimm%C3%AAs-fun%C3%A7%C3%A3o-fimm%C3%AAs-7314ffa1-2bc9-4005-9d66-f49db127d628" TargetMode="External"/><Relationship Id="rId12" Type="http://schemas.openxmlformats.org/officeDocument/2006/relationships/hyperlink" Target="https://support.microsoft.com/pt-pt/office/diatrabalhototal-fun%C3%A7%C3%A3o-diatrabalhototal-48e717bf-a7a3-495f-969e-5005e3eb18e7" TargetMode="External"/><Relationship Id="rId17" Type="http://schemas.openxmlformats.org/officeDocument/2006/relationships/hyperlink" Target="https://support.microsoft.com/pt-pt/office/fun%C3%A7%C3%A3o-valor-tempo-0b615c12-33d8-4431-bf3d-f3eb6d186645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pt-pt/office/fun%C3%A7%C3%A3o-data-valor-df8b07d4-7761-4a93-bc33-b7471bbff252" TargetMode="External"/><Relationship Id="rId16" Type="http://schemas.openxmlformats.org/officeDocument/2006/relationships/hyperlink" Target="https://support.microsoft.com/pt-pt/office/tempo-fun%C3%A7%C3%A3o-tempo-9a5aff99-8f7d-4611-845e-747d0b8d5457" TargetMode="External"/><Relationship Id="rId20" Type="http://schemas.openxmlformats.org/officeDocument/2006/relationships/hyperlink" Target="https://support.microsoft.com/pt-pt/office/n%C3%BAmsemana-fun%C3%A7%C3%A3o-n%C3%BAmsemana-e5c43a03-b4ab-426c-b411-b18c13c75340" TargetMode="External"/><Relationship Id="rId1" Type="http://schemas.openxmlformats.org/officeDocument/2006/relationships/hyperlink" Target="https://support.microsoft.com/pt-pt/office/data-fun%C3%A7%C3%A3o-data-e36c0c8c-4104-49da-ab83-82328b832349" TargetMode="External"/><Relationship Id="rId6" Type="http://schemas.openxmlformats.org/officeDocument/2006/relationships/hyperlink" Target="https://support.microsoft.com/pt-pt/office/datam-fun%C3%A7%C3%A3o-datam-3c920eb2-6e66-44e7-a1f5-753ae47ee4f5" TargetMode="External"/><Relationship Id="rId11" Type="http://schemas.openxmlformats.org/officeDocument/2006/relationships/hyperlink" Target="https://support.microsoft.com/pt-pt/office/fun%C3%A7%C3%A3o-m%C3%AAs-579a2881-199b-48b2-ab90-ddba0eba86e8" TargetMode="External"/><Relationship Id="rId24" Type="http://schemas.openxmlformats.org/officeDocument/2006/relationships/hyperlink" Target="https://support.microsoft.com/pt-pt/office/frac%C3%A7%C3%A3oano-fun%C3%A7%C3%A3o-frac%C3%A7%C3%A3oano-3844141e-c76d-4143-82b6-208454ddc6a8" TargetMode="External"/><Relationship Id="rId5" Type="http://schemas.openxmlformats.org/officeDocument/2006/relationships/hyperlink" Target="https://support.microsoft.com/pt-pt/office/fun%C3%A7%C3%A3o-dias360-b9a509fd-49ef-407e-94df-0cbda5718c2a" TargetMode="External"/><Relationship Id="rId15" Type="http://schemas.openxmlformats.org/officeDocument/2006/relationships/hyperlink" Target="https://support.microsoft.com/pt-pt/office/fun%C3%A7%C3%A3o-segundo-740d1cfc-553c-4099-b668-80eaa24e8af1" TargetMode="External"/><Relationship Id="rId23" Type="http://schemas.openxmlformats.org/officeDocument/2006/relationships/hyperlink" Target="https://support.microsoft.com/pt-pt/office/fun%C3%A7%C3%A3o-ano-c64f017a-1354-490d-981f-578e8ec8d3b9" TargetMode="External"/><Relationship Id="rId10" Type="http://schemas.openxmlformats.org/officeDocument/2006/relationships/hyperlink" Target="https://support.microsoft.com/pt-pt/office/fun%C3%A7%C3%A3o-minuto-af728df0-05c4-4b07-9eed-a84801a60589" TargetMode="External"/><Relationship Id="rId19" Type="http://schemas.openxmlformats.org/officeDocument/2006/relationships/hyperlink" Target="https://support.microsoft.com/pt-pt/office/fun%C3%A7%C3%A3o-dia-semana-60e44483-2ed1-439f-8bd0-e404c190949a" TargetMode="External"/><Relationship Id="rId4" Type="http://schemas.openxmlformats.org/officeDocument/2006/relationships/hyperlink" Target="https://support.microsoft.com/pt-pt/office/dias-fun%C3%A7%C3%A3o-dias-57740535-d549-4395-8728-0f07bff0b9df" TargetMode="External"/><Relationship Id="rId9" Type="http://schemas.openxmlformats.org/officeDocument/2006/relationships/hyperlink" Target="https://support.microsoft.com/pt-pt/office/numsemanaiso-fun%C3%A7%C3%A3o-numsemanaiso-1c2d0afe-d25b-4ab1-8894-8d0520e90e0e" TargetMode="External"/><Relationship Id="rId14" Type="http://schemas.openxmlformats.org/officeDocument/2006/relationships/hyperlink" Target="https://support.microsoft.com/pt-pt/office/agora-fun%C3%A7%C3%A3o-agora-3337fd29-145a-4347-b2e6-20c904739c46" TargetMode="External"/><Relationship Id="rId22" Type="http://schemas.openxmlformats.org/officeDocument/2006/relationships/hyperlink" Target="https://support.microsoft.com/pt-pt/office/diatrabalho-intl-fun%C3%A7%C3%A3o-diatrabalho-intl-a378391c-9ba7-4678-8a39-39611a9bf81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B0F0-42FD-45B3-8035-9E9952668EF3}">
  <dimension ref="A1:F30"/>
  <sheetViews>
    <sheetView workbookViewId="0">
      <selection activeCell="G1" sqref="G1"/>
    </sheetView>
  </sheetViews>
  <sheetFormatPr defaultRowHeight="11.25" x14ac:dyDescent="0.2"/>
  <cols>
    <col min="1" max="1" width="37.83203125" customWidth="1"/>
    <col min="2" max="2" width="91.1640625" customWidth="1"/>
    <col min="3" max="3" width="18.1640625" bestFit="1" customWidth="1"/>
    <col min="4" max="5" width="12.1640625" bestFit="1" customWidth="1"/>
    <col min="6" max="6" width="14.6640625" bestFit="1" customWidth="1"/>
  </cols>
  <sheetData>
    <row r="1" spans="1:6" ht="24" thickBot="1" x14ac:dyDescent="0.4">
      <c r="A1" s="70" t="s">
        <v>81</v>
      </c>
      <c r="B1" s="71"/>
      <c r="C1" s="71"/>
      <c r="D1" s="71"/>
      <c r="E1" s="71"/>
      <c r="F1" s="72"/>
    </row>
    <row r="2" spans="1:6" ht="14.25" x14ac:dyDescent="0.2">
      <c r="A2" s="25" t="s">
        <v>82</v>
      </c>
      <c r="B2" s="26" t="s">
        <v>83</v>
      </c>
      <c r="C2" s="26" t="s">
        <v>84</v>
      </c>
      <c r="D2" s="26" t="s">
        <v>85</v>
      </c>
      <c r="E2" s="26" t="s">
        <v>85</v>
      </c>
      <c r="F2" s="27" t="s">
        <v>85</v>
      </c>
    </row>
    <row r="3" spans="1:6" ht="28.5" x14ac:dyDescent="0.2">
      <c r="A3" s="28" t="s">
        <v>86</v>
      </c>
      <c r="B3" s="29" t="s">
        <v>87</v>
      </c>
      <c r="C3" s="30">
        <f>DATE(D3,E3,F3)</f>
        <v>40177</v>
      </c>
      <c r="D3" s="31">
        <v>2009</v>
      </c>
      <c r="E3" s="31">
        <v>12</v>
      </c>
      <c r="F3" s="32">
        <v>30</v>
      </c>
    </row>
    <row r="4" spans="1:6" ht="14.25" x14ac:dyDescent="0.2">
      <c r="A4" s="28" t="s">
        <v>88</v>
      </c>
      <c r="B4" s="29" t="s">
        <v>89</v>
      </c>
      <c r="C4" s="31">
        <f>DATEVALUE("4/11/2021")</f>
        <v>44504</v>
      </c>
      <c r="D4" s="30">
        <v>44504</v>
      </c>
      <c r="E4" s="31"/>
      <c r="F4" s="32"/>
    </row>
    <row r="5" spans="1:6" ht="14.25" x14ac:dyDescent="0.2">
      <c r="A5" s="28" t="s">
        <v>90</v>
      </c>
      <c r="B5" s="29" t="s">
        <v>91</v>
      </c>
      <c r="C5" s="31">
        <f>DAY(D5)</f>
        <v>5</v>
      </c>
      <c r="D5" s="30">
        <v>44505</v>
      </c>
      <c r="E5" s="31"/>
      <c r="F5" s="32"/>
    </row>
    <row r="6" spans="1:6" ht="12.75" x14ac:dyDescent="0.2">
      <c r="A6" s="68" t="s">
        <v>92</v>
      </c>
      <c r="B6" s="69" t="s">
        <v>93</v>
      </c>
      <c r="C6" s="31"/>
      <c r="D6" s="31"/>
      <c r="E6" s="31"/>
      <c r="F6" s="32"/>
    </row>
    <row r="7" spans="1:6" ht="12.75" x14ac:dyDescent="0.2">
      <c r="A7" s="68"/>
      <c r="B7" s="69"/>
      <c r="C7" s="31">
        <f>_xlfn.DAYS(D7,E7)</f>
        <v>29</v>
      </c>
      <c r="D7" s="30">
        <v>44516</v>
      </c>
      <c r="E7" s="30">
        <v>44487</v>
      </c>
      <c r="F7" s="32"/>
    </row>
    <row r="8" spans="1:6" ht="14.25" x14ac:dyDescent="0.2">
      <c r="A8" s="28" t="s">
        <v>94</v>
      </c>
      <c r="B8" s="29" t="s">
        <v>95</v>
      </c>
      <c r="C8" s="31">
        <f>DAYS360(E7,D7,TRUE)</f>
        <v>28</v>
      </c>
      <c r="D8" s="31"/>
      <c r="E8" s="31"/>
      <c r="F8" s="32"/>
    </row>
    <row r="9" spans="1:6" ht="28.5" x14ac:dyDescent="0.2">
      <c r="A9" s="28" t="s">
        <v>96</v>
      </c>
      <c r="B9" s="29" t="s">
        <v>97</v>
      </c>
      <c r="C9" s="31">
        <f>EDATE(D4,5)</f>
        <v>44655</v>
      </c>
      <c r="D9" s="30">
        <f>EDATE(D4,5)</f>
        <v>44655</v>
      </c>
      <c r="E9" s="31"/>
      <c r="F9" s="32"/>
    </row>
    <row r="10" spans="1:6" ht="28.5" x14ac:dyDescent="0.2">
      <c r="A10" s="28" t="s">
        <v>98</v>
      </c>
      <c r="B10" s="29" t="s">
        <v>99</v>
      </c>
      <c r="C10" s="30">
        <f>EOMONTH(D4,-5)</f>
        <v>44377</v>
      </c>
      <c r="D10" s="31"/>
      <c r="E10" s="31"/>
      <c r="F10" s="32"/>
    </row>
    <row r="11" spans="1:6" ht="14.25" x14ac:dyDescent="0.2">
      <c r="A11" s="28" t="s">
        <v>100</v>
      </c>
      <c r="B11" s="29" t="s">
        <v>101</v>
      </c>
      <c r="C11" s="31">
        <f ca="1">HOUR(NOW())</f>
        <v>22</v>
      </c>
      <c r="D11" s="31"/>
      <c r="E11" s="31"/>
      <c r="F11" s="32"/>
    </row>
    <row r="12" spans="1:6" ht="12.75" x14ac:dyDescent="0.2">
      <c r="A12" s="68" t="s">
        <v>102</v>
      </c>
      <c r="B12" s="69" t="s">
        <v>103</v>
      </c>
      <c r="C12" s="31"/>
      <c r="D12" s="31"/>
      <c r="E12" s="31"/>
      <c r="F12" s="32"/>
    </row>
    <row r="13" spans="1:6" ht="12.75" x14ac:dyDescent="0.2">
      <c r="A13" s="68"/>
      <c r="B13" s="69"/>
      <c r="C13" s="31">
        <f ca="1">_xlfn.ISOWEEKNUM(NOW())</f>
        <v>5</v>
      </c>
      <c r="D13" s="31"/>
      <c r="E13" s="31"/>
      <c r="F13" s="32"/>
    </row>
    <row r="14" spans="1:6" ht="14.25" x14ac:dyDescent="0.2">
      <c r="A14" s="28" t="s">
        <v>104</v>
      </c>
      <c r="B14" s="29" t="s">
        <v>105</v>
      </c>
      <c r="C14" s="31">
        <f ca="1">MINUTE(NOW())</f>
        <v>19</v>
      </c>
      <c r="D14" s="31"/>
      <c r="E14" s="31"/>
      <c r="F14" s="32"/>
    </row>
    <row r="15" spans="1:6" ht="14.25" x14ac:dyDescent="0.2">
      <c r="A15" s="28" t="s">
        <v>106</v>
      </c>
      <c r="B15" s="29" t="s">
        <v>107</v>
      </c>
      <c r="C15" s="31">
        <f ca="1">MONTH(NOW())</f>
        <v>1</v>
      </c>
      <c r="D15" s="31"/>
      <c r="E15" s="31"/>
      <c r="F15" s="32"/>
    </row>
    <row r="16" spans="1:6" ht="14.25" x14ac:dyDescent="0.2">
      <c r="A16" s="28" t="s">
        <v>108</v>
      </c>
      <c r="B16" s="29" t="s">
        <v>109</v>
      </c>
      <c r="C16" s="33">
        <f>NETWORKDAYS(E16,D16,F16)</f>
        <v>33</v>
      </c>
      <c r="D16" s="30">
        <v>44516</v>
      </c>
      <c r="E16" s="30">
        <v>44470</v>
      </c>
      <c r="F16" s="32">
        <v>2</v>
      </c>
    </row>
    <row r="17" spans="1:6" ht="12.75" x14ac:dyDescent="0.2">
      <c r="A17" s="68" t="s">
        <v>110</v>
      </c>
      <c r="B17" s="69" t="s">
        <v>111</v>
      </c>
      <c r="C17" s="31"/>
      <c r="D17" s="31"/>
      <c r="E17" s="31"/>
      <c r="F17" s="34" t="s">
        <v>112</v>
      </c>
    </row>
    <row r="18" spans="1:6" ht="36" customHeight="1" x14ac:dyDescent="0.2">
      <c r="A18" s="68"/>
      <c r="B18" s="69"/>
      <c r="C18" s="31">
        <f>NETWORKDAYS.INTL(E16,D16,1,2)</f>
        <v>33</v>
      </c>
      <c r="D18" s="31"/>
      <c r="E18" s="31"/>
      <c r="F18" s="32"/>
    </row>
    <row r="19" spans="1:6" ht="14.25" x14ac:dyDescent="0.2">
      <c r="A19" s="28" t="s">
        <v>113</v>
      </c>
      <c r="B19" s="29" t="s">
        <v>114</v>
      </c>
      <c r="C19" s="35">
        <f ca="1">NOW()</f>
        <v>45320.930056481484</v>
      </c>
      <c r="D19" s="31"/>
      <c r="E19" s="31"/>
      <c r="F19" s="32"/>
    </row>
    <row r="20" spans="1:6" ht="14.25" x14ac:dyDescent="0.2">
      <c r="A20" s="28" t="s">
        <v>115</v>
      </c>
      <c r="B20" s="29" t="s">
        <v>116</v>
      </c>
      <c r="C20" s="31">
        <f ca="1">SECOND(NOW())</f>
        <v>17</v>
      </c>
      <c r="D20" s="31"/>
      <c r="E20" s="31"/>
      <c r="F20" s="32"/>
    </row>
    <row r="21" spans="1:6" ht="14.25" x14ac:dyDescent="0.2">
      <c r="A21" s="28" t="s">
        <v>117</v>
      </c>
      <c r="B21" s="29" t="s">
        <v>118</v>
      </c>
      <c r="C21" s="36">
        <f>TIME(15,25,44)</f>
        <v>0.64287037037037031</v>
      </c>
      <c r="D21" s="31"/>
      <c r="E21" s="31"/>
      <c r="F21" s="32"/>
    </row>
    <row r="22" spans="1:6" ht="14.25" x14ac:dyDescent="0.2">
      <c r="A22" s="28" t="s">
        <v>119</v>
      </c>
      <c r="B22" s="29" t="s">
        <v>120</v>
      </c>
      <c r="C22" s="36">
        <f>TIMEVALUE("15:45")</f>
        <v>0.65625</v>
      </c>
      <c r="D22" s="31"/>
      <c r="E22" s="31"/>
      <c r="F22" s="32"/>
    </row>
    <row r="23" spans="1:6" ht="14.25" x14ac:dyDescent="0.2">
      <c r="A23" s="28" t="s">
        <v>121</v>
      </c>
      <c r="B23" s="29" t="s">
        <v>122</v>
      </c>
      <c r="C23" s="30">
        <f ca="1">TODAY()</f>
        <v>45320</v>
      </c>
      <c r="D23" s="31"/>
      <c r="E23" s="31"/>
      <c r="F23" s="32"/>
    </row>
    <row r="24" spans="1:6" ht="14.25" x14ac:dyDescent="0.2">
      <c r="A24" s="28" t="s">
        <v>123</v>
      </c>
      <c r="B24" s="29" t="s">
        <v>124</v>
      </c>
      <c r="C24" s="31">
        <f ca="1">WEEKDAY(TODAY(),1)</f>
        <v>2</v>
      </c>
      <c r="D24" s="31"/>
      <c r="E24" s="31"/>
      <c r="F24" s="32"/>
    </row>
    <row r="25" spans="1:6" ht="28.5" x14ac:dyDescent="0.2">
      <c r="A25" s="28" t="s">
        <v>125</v>
      </c>
      <c r="B25" s="29" t="s">
        <v>126</v>
      </c>
      <c r="C25" s="31">
        <f ca="1">WEEKNUM(NOW(),2)</f>
        <v>5</v>
      </c>
      <c r="D25" s="31"/>
      <c r="E25" s="31"/>
      <c r="F25" s="32"/>
    </row>
    <row r="26" spans="1:6" ht="28.5" x14ac:dyDescent="0.2">
      <c r="A26" s="28" t="s">
        <v>127</v>
      </c>
      <c r="B26" s="29" t="s">
        <v>128</v>
      </c>
      <c r="C26" s="30">
        <f ca="1">WORKDAY(NOW(),-10)</f>
        <v>45306</v>
      </c>
      <c r="D26" s="31"/>
      <c r="E26" s="31"/>
      <c r="F26" s="32"/>
    </row>
    <row r="27" spans="1:6" ht="12.75" x14ac:dyDescent="0.2">
      <c r="A27" s="68" t="s">
        <v>129</v>
      </c>
      <c r="B27" s="69" t="s">
        <v>130</v>
      </c>
      <c r="C27" s="30"/>
      <c r="D27" s="31"/>
      <c r="E27" s="31"/>
      <c r="F27" s="32"/>
    </row>
    <row r="28" spans="1:6" ht="12.75" x14ac:dyDescent="0.2">
      <c r="A28" s="68"/>
      <c r="B28" s="69"/>
      <c r="C28" s="30">
        <f ca="1">WORKDAY.INTL(TODAY(),50,1,4)</f>
        <v>45390</v>
      </c>
      <c r="D28" s="31"/>
      <c r="E28" s="31"/>
      <c r="F28" s="32"/>
    </row>
    <row r="29" spans="1:6" ht="14.25" x14ac:dyDescent="0.2">
      <c r="A29" s="28" t="s">
        <v>131</v>
      </c>
      <c r="B29" s="29" t="s">
        <v>132</v>
      </c>
      <c r="C29" s="31">
        <f ca="1">YEAR(TODAY())</f>
        <v>2024</v>
      </c>
      <c r="D29" s="31"/>
      <c r="E29" s="31"/>
      <c r="F29" s="32"/>
    </row>
    <row r="30" spans="1:6" ht="29.25" thickBot="1" x14ac:dyDescent="0.25">
      <c r="A30" s="37" t="s">
        <v>133</v>
      </c>
      <c r="B30" s="38" t="s">
        <v>134</v>
      </c>
      <c r="C30" s="39">
        <f>YEARFRAC(E30,D30,1)</f>
        <v>0.12602739726027398</v>
      </c>
      <c r="D30" s="40">
        <v>44516</v>
      </c>
      <c r="E30" s="40">
        <v>44470</v>
      </c>
      <c r="F30" s="41"/>
    </row>
  </sheetData>
  <mergeCells count="9">
    <mergeCell ref="A27:A28"/>
    <mergeCell ref="B27:B28"/>
    <mergeCell ref="A1:F1"/>
    <mergeCell ref="A6:A7"/>
    <mergeCell ref="B6:B7"/>
    <mergeCell ref="A12:A13"/>
    <mergeCell ref="B12:B13"/>
    <mergeCell ref="A17:A18"/>
    <mergeCell ref="B17:B18"/>
  </mergeCells>
  <hyperlinks>
    <hyperlink ref="A3" r:id="rId1" display="https://support.microsoft.com/pt-pt/office/data-fun%C3%A7%C3%A3o-data-e36c0c8c-4104-49da-ab83-82328b832349" xr:uid="{BAA0AB00-7517-47BF-9FD9-41B659B8BDDC}"/>
    <hyperlink ref="A4" r:id="rId2" display="https://support.microsoft.com/pt-pt/office/fun%C3%A7%C3%A3o-data-valor-df8b07d4-7761-4a93-bc33-b7471bbff252" xr:uid="{B7781DD7-17E5-42C3-A9E7-7C6428A17296}"/>
    <hyperlink ref="A5" r:id="rId3" display="https://support.microsoft.com/pt-pt/office/dia-fun%C3%A7%C3%A3o-dia-8a7d1cbb-6c7d-4ba1-8aea-25c134d03101" xr:uid="{824A3DD9-FDA8-4BCA-8CD0-BE9EDB8E575F}"/>
    <hyperlink ref="A6" r:id="rId4" display="https://support.microsoft.com/pt-pt/office/dias-fun%C3%A7%C3%A3o-dias-57740535-d549-4395-8728-0f07bff0b9df" xr:uid="{C4897F99-F322-45EA-84E2-21EA6FAE3D39}"/>
    <hyperlink ref="A8" r:id="rId5" display="https://support.microsoft.com/pt-pt/office/fun%C3%A7%C3%A3o-dias360-b9a509fd-49ef-407e-94df-0cbda5718c2a" xr:uid="{DE6F711D-691F-4F59-BA60-A54657D82B4C}"/>
    <hyperlink ref="A9" r:id="rId6" display="https://support.microsoft.com/pt-pt/office/datam-fun%C3%A7%C3%A3o-datam-3c920eb2-6e66-44e7-a1f5-753ae47ee4f5" xr:uid="{488A9302-A414-441C-B41A-CD8243E62964}"/>
    <hyperlink ref="A10" r:id="rId7" display="https://support.microsoft.com/pt-pt/office/fimm%C3%AAs-fun%C3%A7%C3%A3o-fimm%C3%AAs-7314ffa1-2bc9-4005-9d66-f49db127d628" xr:uid="{41174949-BB8C-4D11-BB49-8A9CDAF615D0}"/>
    <hyperlink ref="A11" r:id="rId8" display="https://support.microsoft.com/pt-pt/office/fun%C3%A7%C3%A3o-hora-a3afa879-86cb-4339-b1b5-2dd2d7310ac7" xr:uid="{C16945B6-DEDE-4CF1-8A07-F91BFC15AE91}"/>
    <hyperlink ref="A12" r:id="rId9" display="https://support.microsoft.com/pt-pt/office/numsemanaiso-fun%C3%A7%C3%A3o-numsemanaiso-1c2d0afe-d25b-4ab1-8894-8d0520e90e0e" xr:uid="{76854E78-35EA-49BD-8C6A-8DD3675380AA}"/>
    <hyperlink ref="A14" r:id="rId10" display="https://support.microsoft.com/pt-pt/office/fun%C3%A7%C3%A3o-minuto-af728df0-05c4-4b07-9eed-a84801a60589" xr:uid="{5F00909B-9202-4886-91FC-8374712554AD}"/>
    <hyperlink ref="A15" r:id="rId11" display="https://support.microsoft.com/pt-pt/office/fun%C3%A7%C3%A3o-m%C3%AAs-579a2881-199b-48b2-ab90-ddba0eba86e8" xr:uid="{935A451F-A49F-45A8-A5E1-63FAE814A1A8}"/>
    <hyperlink ref="A16" r:id="rId12" display="https://support.microsoft.com/pt-pt/office/diatrabalhototal-fun%C3%A7%C3%A3o-diatrabalhototal-48e717bf-a7a3-495f-969e-5005e3eb18e7" xr:uid="{29A12F68-2476-47ED-988D-39252E947102}"/>
    <hyperlink ref="A17" r:id="rId13" display="https://support.microsoft.com/pt-pt/office/diatrabalhototal-intl-fun%C3%A7%C3%A3o-diatrabalhototal-intl-a9b26239-4f20-46a1-9ab8-4e925bfd5e28" xr:uid="{99D6ACE9-AB6D-4A87-83C7-32354AA3F53E}"/>
    <hyperlink ref="A19" r:id="rId14" display="https://support.microsoft.com/pt-pt/office/agora-fun%C3%A7%C3%A3o-agora-3337fd29-145a-4347-b2e6-20c904739c46" xr:uid="{16BF6464-F194-459C-968B-B773E0675EE6}"/>
    <hyperlink ref="A20" r:id="rId15" display="https://support.microsoft.com/pt-pt/office/fun%C3%A7%C3%A3o-segundo-740d1cfc-553c-4099-b668-80eaa24e8af1" xr:uid="{0028ABC0-3F8E-4FB8-8A1E-65E6E97830BE}"/>
    <hyperlink ref="A21" r:id="rId16" display="https://support.microsoft.com/pt-pt/office/tempo-fun%C3%A7%C3%A3o-tempo-9a5aff99-8f7d-4611-845e-747d0b8d5457" xr:uid="{949A211A-4B6C-4A85-B32F-8968CF6333F4}"/>
    <hyperlink ref="A22" r:id="rId17" display="https://support.microsoft.com/pt-pt/office/fun%C3%A7%C3%A3o-valor-tempo-0b615c12-33d8-4431-bf3d-f3eb6d186645" xr:uid="{5CAC8DB8-4885-4444-83E0-24DB16443F2C}"/>
    <hyperlink ref="A23" r:id="rId18" display="https://support.microsoft.com/pt-pt/office/fun%C3%A7%C3%A3o-hoje-5eb3078d-a82c-4736-8930-2f51a028fdd9" xr:uid="{96236D12-640D-4F7A-B177-53302EC3395F}"/>
    <hyperlink ref="A24" r:id="rId19" display="https://support.microsoft.com/pt-pt/office/fun%C3%A7%C3%A3o-dia-semana-60e44483-2ed1-439f-8bd0-e404c190949a" xr:uid="{A3421993-6851-4CFA-9F37-FB4A06819978}"/>
    <hyperlink ref="A25" r:id="rId20" display="https://support.microsoft.com/pt-pt/office/n%C3%BAmsemana-fun%C3%A7%C3%A3o-n%C3%BAmsemana-e5c43a03-b4ab-426c-b411-b18c13c75340" xr:uid="{4D10E198-C885-4F36-B1C3-85DFB5C59190}"/>
    <hyperlink ref="A26" r:id="rId21" display="https://support.microsoft.com/pt-pt/office/diatrabalho-fun%C3%A7%C3%A3o-diatrabalho-f764a5b7-05fc-4494-9486-60d494efbf33" xr:uid="{AE8100F8-EAB7-4906-B13A-ADB755C0C979}"/>
    <hyperlink ref="A27" r:id="rId22" display="https://support.microsoft.com/pt-pt/office/diatrabalho-intl-fun%C3%A7%C3%A3o-diatrabalho-intl-a378391c-9ba7-4678-8a39-39611a9bf81d" xr:uid="{D1B01B93-7E53-485B-87CB-FD9E16A76381}"/>
    <hyperlink ref="A29" r:id="rId23" display="https://support.microsoft.com/pt-pt/office/fun%C3%A7%C3%A3o-ano-c64f017a-1354-490d-981f-578e8ec8d3b9" xr:uid="{A5140A20-DC80-47F7-8DB7-B7978FF877BC}"/>
    <hyperlink ref="A30" r:id="rId24" display="https://support.microsoft.com/pt-pt/office/frac%C3%A7%C3%A3oano-fun%C3%A7%C3%A3o-frac%C3%A7%C3%A3oano-3844141e-c76d-4143-82b6-208454ddc6a8" xr:uid="{6CC38E97-414B-49AB-8EFD-5039D119FD1C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workbookViewId="0">
      <selection activeCell="H19" sqref="H19"/>
    </sheetView>
  </sheetViews>
  <sheetFormatPr defaultRowHeight="18.75" x14ac:dyDescent="0.3"/>
  <cols>
    <col min="1" max="1" width="27.5" style="9" bestFit="1" customWidth="1"/>
    <col min="2" max="2" width="20" style="9" customWidth="1"/>
    <col min="3" max="3" width="15.6640625" style="9" customWidth="1"/>
    <col min="4" max="4" width="16.83203125" style="9" customWidth="1"/>
    <col min="5" max="5" width="19.33203125" style="9" customWidth="1"/>
    <col min="6" max="6" width="18.1640625" style="9" customWidth="1"/>
    <col min="7" max="7" width="14.1640625" style="9" bestFit="1" customWidth="1"/>
    <col min="8" max="8" width="17.33203125" style="9" customWidth="1"/>
    <col min="9" max="9" width="23.83203125" style="9" bestFit="1" customWidth="1"/>
    <col min="10" max="10" width="18.1640625" style="9" customWidth="1"/>
    <col min="11" max="11" width="23.83203125" style="9" bestFit="1" customWidth="1"/>
    <col min="12" max="12" width="19.5" style="9" customWidth="1"/>
    <col min="13" max="13" width="42" style="9" bestFit="1" customWidth="1"/>
    <col min="14" max="15" width="17" style="9" bestFit="1" customWidth="1"/>
    <col min="16" max="16384" width="9.33203125" style="9"/>
  </cols>
  <sheetData>
    <row r="1" spans="1:15" x14ac:dyDescent="0.3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5" x14ac:dyDescent="0.3">
      <c r="A2" s="50"/>
      <c r="B2" s="18"/>
      <c r="C2" s="18"/>
      <c r="D2" s="18"/>
      <c r="K2" s="19" t="s">
        <v>135</v>
      </c>
      <c r="L2" s="20">
        <f ca="1">TODAY()</f>
        <v>45320</v>
      </c>
    </row>
    <row r="3" spans="1:15" ht="62.25" customHeight="1" thickBot="1" x14ac:dyDescent="0.35">
      <c r="A3" s="5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148</v>
      </c>
      <c r="G3" s="44" t="s">
        <v>139</v>
      </c>
      <c r="H3" s="44" t="s">
        <v>140</v>
      </c>
      <c r="I3" s="44" t="s">
        <v>147</v>
      </c>
      <c r="J3" s="44" t="s">
        <v>141</v>
      </c>
      <c r="K3" s="21" t="s">
        <v>149</v>
      </c>
      <c r="L3" s="52" t="s">
        <v>142</v>
      </c>
      <c r="M3" s="94" t="s">
        <v>177</v>
      </c>
      <c r="N3" s="94" t="s">
        <v>177</v>
      </c>
      <c r="O3" s="94" t="s">
        <v>177</v>
      </c>
    </row>
    <row r="4" spans="1:15" x14ac:dyDescent="0.3">
      <c r="A4" s="53" t="s">
        <v>6</v>
      </c>
      <c r="B4" s="65">
        <v>32128</v>
      </c>
      <c r="C4" s="56">
        <f ca="1">ROUNDDOWN(($L$2-B4)/365.25,0)</f>
        <v>36</v>
      </c>
      <c r="D4" s="56">
        <f>MONTH(B4)</f>
        <v>12</v>
      </c>
      <c r="E4" s="1">
        <v>41527</v>
      </c>
      <c r="F4" s="2">
        <f ca="1">DATEDIF(E4,$L$2,"D")</f>
        <v>3793</v>
      </c>
      <c r="G4" s="56">
        <f ca="1">DATEDIF(B4,$L$2,"Y")</f>
        <v>36</v>
      </c>
      <c r="H4" s="2">
        <f>YEAR(B4)</f>
        <v>1987</v>
      </c>
      <c r="I4" s="45">
        <f>B4</f>
        <v>32128</v>
      </c>
      <c r="J4" s="2">
        <f>DAY(B4)</f>
        <v>17</v>
      </c>
      <c r="K4" s="2">
        <f ca="1">$L$2-E4</f>
        <v>3793</v>
      </c>
      <c r="L4" s="87">
        <f ca="1">DATEDIF(E4,$L$2,"M")</f>
        <v>124</v>
      </c>
      <c r="M4" s="95">
        <f>B4</f>
        <v>32128</v>
      </c>
      <c r="N4" s="96" t="str">
        <f>J4&amp;" de " &amp; D4</f>
        <v>17 de 12</v>
      </c>
    </row>
    <row r="5" spans="1:15" x14ac:dyDescent="0.3">
      <c r="A5" s="54" t="s">
        <v>7</v>
      </c>
      <c r="B5" s="65">
        <v>31557</v>
      </c>
      <c r="C5" s="56">
        <f t="shared" ref="C5:C13" ca="1" si="0">ROUNDDOWN(($L$2-B5)/365.25,0)</f>
        <v>37</v>
      </c>
      <c r="D5" s="56">
        <f t="shared" ref="D5:D13" si="1">MONTH(B5)</f>
        <v>5</v>
      </c>
      <c r="E5" s="1">
        <v>40961</v>
      </c>
      <c r="F5" s="2">
        <f t="shared" ref="F5:F13" ca="1" si="2">DATEDIF(E5,$L$2,"D")</f>
        <v>4359</v>
      </c>
      <c r="G5" s="2">
        <f t="shared" ref="G5:G14" ca="1" si="3">DATEDIF(B5,$L$2,"Y")</f>
        <v>37</v>
      </c>
      <c r="H5" s="2">
        <f t="shared" ref="H5:H13" si="4">YEAR(B5)</f>
        <v>1986</v>
      </c>
      <c r="I5" s="45">
        <f t="shared" ref="I5:I13" si="5">B5</f>
        <v>31557</v>
      </c>
      <c r="J5" s="2">
        <f t="shared" ref="J5:J13" si="6">DAY(B5)</f>
        <v>25</v>
      </c>
      <c r="K5" s="2">
        <f t="shared" ref="K5:K13" ca="1" si="7">$L$2-E5</f>
        <v>4359</v>
      </c>
      <c r="L5" s="87">
        <f t="shared" ref="L5:L13" ca="1" si="8">DATEDIF(E5,$L$2,"M")</f>
        <v>143</v>
      </c>
      <c r="M5" s="97">
        <f t="shared" ref="M5:M13" si="9">B5</f>
        <v>31557</v>
      </c>
      <c r="N5" s="98" t="str">
        <f t="shared" ref="N5:N13" si="10">J5&amp;" de " &amp; D5</f>
        <v>25 de 5</v>
      </c>
    </row>
    <row r="6" spans="1:15" x14ac:dyDescent="0.3">
      <c r="A6" s="54" t="s">
        <v>8</v>
      </c>
      <c r="B6" s="65">
        <v>30341</v>
      </c>
      <c r="C6" s="56">
        <f t="shared" ca="1" si="0"/>
        <v>41</v>
      </c>
      <c r="D6" s="56">
        <f t="shared" si="1"/>
        <v>1</v>
      </c>
      <c r="E6" s="1">
        <v>41512</v>
      </c>
      <c r="F6" s="2">
        <f t="shared" ca="1" si="2"/>
        <v>3808</v>
      </c>
      <c r="G6" s="2">
        <f t="shared" ca="1" si="3"/>
        <v>41</v>
      </c>
      <c r="H6" s="2">
        <f t="shared" si="4"/>
        <v>1983</v>
      </c>
      <c r="I6" s="45">
        <f t="shared" si="5"/>
        <v>30341</v>
      </c>
      <c r="J6" s="2">
        <f t="shared" si="6"/>
        <v>25</v>
      </c>
      <c r="K6" s="2">
        <f t="shared" ca="1" si="7"/>
        <v>3808</v>
      </c>
      <c r="L6" s="87">
        <f t="shared" ca="1" si="8"/>
        <v>125</v>
      </c>
      <c r="M6" s="97">
        <f t="shared" si="9"/>
        <v>30341</v>
      </c>
      <c r="N6" s="98" t="str">
        <f t="shared" si="10"/>
        <v>25 de 1</v>
      </c>
    </row>
    <row r="7" spans="1:15" x14ac:dyDescent="0.3">
      <c r="A7" s="54" t="s">
        <v>9</v>
      </c>
      <c r="B7" s="65">
        <v>29525</v>
      </c>
      <c r="C7" s="56">
        <f t="shared" ca="1" si="0"/>
        <v>43</v>
      </c>
      <c r="D7" s="56">
        <f t="shared" si="1"/>
        <v>10</v>
      </c>
      <c r="E7" s="1">
        <v>42409</v>
      </c>
      <c r="F7" s="2">
        <f t="shared" ca="1" si="2"/>
        <v>2911</v>
      </c>
      <c r="G7" s="2">
        <f t="shared" ca="1" si="3"/>
        <v>43</v>
      </c>
      <c r="H7" s="2">
        <f t="shared" si="4"/>
        <v>1980</v>
      </c>
      <c r="I7" s="45">
        <f t="shared" si="5"/>
        <v>29525</v>
      </c>
      <c r="J7" s="2">
        <f t="shared" si="6"/>
        <v>31</v>
      </c>
      <c r="K7" s="2">
        <f t="shared" ca="1" si="7"/>
        <v>2911</v>
      </c>
      <c r="L7" s="87">
        <f t="shared" ca="1" si="8"/>
        <v>95</v>
      </c>
      <c r="M7" s="97">
        <f t="shared" si="9"/>
        <v>29525</v>
      </c>
      <c r="N7" s="98" t="str">
        <f t="shared" si="10"/>
        <v>31 de 10</v>
      </c>
    </row>
    <row r="8" spans="1:15" x14ac:dyDescent="0.3">
      <c r="A8" s="54" t="s">
        <v>10</v>
      </c>
      <c r="B8" s="65">
        <v>31099</v>
      </c>
      <c r="C8" s="56">
        <f t="shared" ca="1" si="0"/>
        <v>38</v>
      </c>
      <c r="D8" s="56">
        <f t="shared" si="1"/>
        <v>2</v>
      </c>
      <c r="E8" s="1">
        <v>42071</v>
      </c>
      <c r="F8" s="2">
        <f t="shared" ca="1" si="2"/>
        <v>3249</v>
      </c>
      <c r="G8" s="2">
        <f t="shared" ca="1" si="3"/>
        <v>38</v>
      </c>
      <c r="H8" s="2">
        <f t="shared" si="4"/>
        <v>1985</v>
      </c>
      <c r="I8" s="45">
        <f t="shared" si="5"/>
        <v>31099</v>
      </c>
      <c r="J8" s="2">
        <f t="shared" si="6"/>
        <v>21</v>
      </c>
      <c r="K8" s="2">
        <f t="shared" ca="1" si="7"/>
        <v>3249</v>
      </c>
      <c r="L8" s="87">
        <f t="shared" ca="1" si="8"/>
        <v>106</v>
      </c>
      <c r="M8" s="97">
        <f t="shared" si="9"/>
        <v>31099</v>
      </c>
      <c r="N8" s="98" t="str">
        <f t="shared" si="10"/>
        <v>21 de 2</v>
      </c>
    </row>
    <row r="9" spans="1:15" x14ac:dyDescent="0.3">
      <c r="A9" s="54" t="s">
        <v>11</v>
      </c>
      <c r="B9" s="65">
        <v>29323</v>
      </c>
      <c r="C9" s="56">
        <f t="shared" ca="1" si="0"/>
        <v>43</v>
      </c>
      <c r="D9" s="56">
        <f t="shared" si="1"/>
        <v>4</v>
      </c>
      <c r="E9" s="1">
        <v>40922</v>
      </c>
      <c r="F9" s="2">
        <f t="shared" ca="1" si="2"/>
        <v>4398</v>
      </c>
      <c r="G9" s="2">
        <f t="shared" ca="1" si="3"/>
        <v>43</v>
      </c>
      <c r="H9" s="2">
        <f t="shared" si="4"/>
        <v>1980</v>
      </c>
      <c r="I9" s="45">
        <f t="shared" si="5"/>
        <v>29323</v>
      </c>
      <c r="J9" s="2">
        <f t="shared" si="6"/>
        <v>12</v>
      </c>
      <c r="K9" s="2">
        <f t="shared" ca="1" si="7"/>
        <v>4398</v>
      </c>
      <c r="L9" s="87">
        <f t="shared" ca="1" si="8"/>
        <v>144</v>
      </c>
      <c r="M9" s="97">
        <f t="shared" si="9"/>
        <v>29323</v>
      </c>
      <c r="N9" s="98" t="str">
        <f t="shared" si="10"/>
        <v>12 de 4</v>
      </c>
    </row>
    <row r="10" spans="1:15" x14ac:dyDescent="0.3">
      <c r="A10" s="54" t="s">
        <v>12</v>
      </c>
      <c r="B10" s="65">
        <v>31556</v>
      </c>
      <c r="C10" s="56">
        <f t="shared" ca="1" si="0"/>
        <v>37</v>
      </c>
      <c r="D10" s="56">
        <f t="shared" si="1"/>
        <v>5</v>
      </c>
      <c r="E10" s="1">
        <v>41697</v>
      </c>
      <c r="F10" s="2">
        <f t="shared" ca="1" si="2"/>
        <v>3623</v>
      </c>
      <c r="G10" s="2">
        <f t="shared" ca="1" si="3"/>
        <v>37</v>
      </c>
      <c r="H10" s="2">
        <f t="shared" si="4"/>
        <v>1986</v>
      </c>
      <c r="I10" s="45">
        <f t="shared" si="5"/>
        <v>31556</v>
      </c>
      <c r="J10" s="2">
        <f t="shared" si="6"/>
        <v>24</v>
      </c>
      <c r="K10" s="2">
        <f t="shared" ca="1" si="7"/>
        <v>3623</v>
      </c>
      <c r="L10" s="87">
        <f t="shared" ca="1" si="8"/>
        <v>119</v>
      </c>
      <c r="M10" s="97">
        <f t="shared" si="9"/>
        <v>31556</v>
      </c>
      <c r="N10" s="98" t="str">
        <f t="shared" si="10"/>
        <v>24 de 5</v>
      </c>
    </row>
    <row r="11" spans="1:15" x14ac:dyDescent="0.3">
      <c r="A11" s="54" t="s">
        <v>13</v>
      </c>
      <c r="B11" s="65">
        <v>31626</v>
      </c>
      <c r="C11" s="56">
        <f t="shared" ca="1" si="0"/>
        <v>37</v>
      </c>
      <c r="D11" s="56">
        <f t="shared" si="1"/>
        <v>8</v>
      </c>
      <c r="E11" s="1">
        <v>41501</v>
      </c>
      <c r="F11" s="2">
        <f t="shared" ca="1" si="2"/>
        <v>3819</v>
      </c>
      <c r="G11" s="2">
        <f t="shared" ca="1" si="3"/>
        <v>37</v>
      </c>
      <c r="H11" s="2">
        <f t="shared" si="4"/>
        <v>1986</v>
      </c>
      <c r="I11" s="45">
        <f t="shared" si="5"/>
        <v>31626</v>
      </c>
      <c r="J11" s="2">
        <f t="shared" si="6"/>
        <v>2</v>
      </c>
      <c r="K11" s="2">
        <f t="shared" ca="1" si="7"/>
        <v>3819</v>
      </c>
      <c r="L11" s="87">
        <f t="shared" ca="1" si="8"/>
        <v>125</v>
      </c>
      <c r="M11" s="97">
        <f t="shared" si="9"/>
        <v>31626</v>
      </c>
      <c r="N11" s="98" t="str">
        <f t="shared" si="10"/>
        <v>2 de 8</v>
      </c>
    </row>
    <row r="12" spans="1:15" x14ac:dyDescent="0.3">
      <c r="A12" s="54" t="s">
        <v>14</v>
      </c>
      <c r="B12" s="65">
        <v>32762</v>
      </c>
      <c r="C12" s="56">
        <f t="shared" ca="1" si="0"/>
        <v>34</v>
      </c>
      <c r="D12" s="56">
        <f t="shared" si="1"/>
        <v>9</v>
      </c>
      <c r="E12" s="1">
        <v>41094</v>
      </c>
      <c r="F12" s="2">
        <f t="shared" ca="1" si="2"/>
        <v>4226</v>
      </c>
      <c r="G12" s="2">
        <f t="shared" ca="1" si="3"/>
        <v>34</v>
      </c>
      <c r="H12" s="2">
        <f t="shared" si="4"/>
        <v>1989</v>
      </c>
      <c r="I12" s="45">
        <f t="shared" si="5"/>
        <v>32762</v>
      </c>
      <c r="J12" s="2">
        <f t="shared" si="6"/>
        <v>11</v>
      </c>
      <c r="K12" s="2">
        <f t="shared" ca="1" si="7"/>
        <v>4226</v>
      </c>
      <c r="L12" s="87">
        <f t="shared" ca="1" si="8"/>
        <v>138</v>
      </c>
      <c r="M12" s="97">
        <f t="shared" si="9"/>
        <v>32762</v>
      </c>
      <c r="N12" s="98" t="str">
        <f t="shared" si="10"/>
        <v>11 de 9</v>
      </c>
    </row>
    <row r="13" spans="1:15" ht="19.5" thickBot="1" x14ac:dyDescent="0.35">
      <c r="A13" s="55" t="s">
        <v>15</v>
      </c>
      <c r="B13" s="88">
        <v>30562</v>
      </c>
      <c r="C13" s="89">
        <f t="shared" ca="1" si="0"/>
        <v>40</v>
      </c>
      <c r="D13" s="89">
        <f t="shared" si="1"/>
        <v>9</v>
      </c>
      <c r="E13" s="90">
        <v>41086</v>
      </c>
      <c r="F13" s="91">
        <f t="shared" ca="1" si="2"/>
        <v>4234</v>
      </c>
      <c r="G13" s="91">
        <f t="shared" ca="1" si="3"/>
        <v>40</v>
      </c>
      <c r="H13" s="91">
        <f t="shared" si="4"/>
        <v>1983</v>
      </c>
      <c r="I13" s="92">
        <f t="shared" si="5"/>
        <v>30562</v>
      </c>
      <c r="J13" s="91">
        <f t="shared" si="6"/>
        <v>3</v>
      </c>
      <c r="K13" s="91">
        <f t="shared" ca="1" si="7"/>
        <v>4234</v>
      </c>
      <c r="L13" s="93">
        <f t="shared" ca="1" si="8"/>
        <v>139</v>
      </c>
      <c r="M13" s="99">
        <f t="shared" si="9"/>
        <v>30562</v>
      </c>
      <c r="N13" s="100" t="str">
        <f t="shared" si="10"/>
        <v>3 de 9</v>
      </c>
    </row>
    <row r="14" spans="1:15" s="42" customFormat="1" x14ac:dyDescent="0.3">
      <c r="D14" s="42" t="s">
        <v>168</v>
      </c>
      <c r="F14" s="42" t="s">
        <v>165</v>
      </c>
      <c r="G14" s="42" t="s">
        <v>165</v>
      </c>
      <c r="H14" s="42" t="s">
        <v>166</v>
      </c>
      <c r="I14" s="47" t="s">
        <v>169</v>
      </c>
      <c r="J14" s="42" t="s">
        <v>167</v>
      </c>
      <c r="K14" s="42" t="s">
        <v>173</v>
      </c>
      <c r="L14" s="42" t="s">
        <v>165</v>
      </c>
    </row>
    <row r="15" spans="1:15" ht="18.75" customHeight="1" x14ac:dyDescent="0.3">
      <c r="D15" s="42"/>
      <c r="F15" s="46" t="s">
        <v>174</v>
      </c>
      <c r="G15" s="42" t="s">
        <v>175</v>
      </c>
      <c r="H15" s="42"/>
      <c r="I15" s="46" t="s">
        <v>170</v>
      </c>
      <c r="J15" s="47"/>
      <c r="K15" s="48" t="s">
        <v>172</v>
      </c>
      <c r="L15" s="48" t="s">
        <v>176</v>
      </c>
    </row>
    <row r="16" spans="1:15" ht="18.75" customHeight="1" x14ac:dyDescent="0.3">
      <c r="B16" s="10"/>
      <c r="D16" s="46"/>
      <c r="F16" s="85"/>
      <c r="G16" s="42"/>
      <c r="H16" s="46"/>
      <c r="I16" s="46" t="s">
        <v>171</v>
      </c>
      <c r="J16" s="46"/>
      <c r="K16" s="42"/>
      <c r="L16" s="42"/>
    </row>
    <row r="17" spans="1:11" x14ac:dyDescent="0.3">
      <c r="B17" s="10"/>
    </row>
    <row r="19" spans="1:11" x14ac:dyDescent="0.3">
      <c r="A19" s="51" t="s">
        <v>1</v>
      </c>
      <c r="B19" s="51" t="s">
        <v>163</v>
      </c>
      <c r="K19" s="66" t="s">
        <v>164</v>
      </c>
    </row>
    <row r="20" spans="1:11" x14ac:dyDescent="0.3">
      <c r="A20" s="53" t="s">
        <v>6</v>
      </c>
      <c r="B20" s="65">
        <f ca="1">RANDBETWEEN($E$20,$E$21)</f>
        <v>30066</v>
      </c>
      <c r="E20" s="10">
        <v>29221</v>
      </c>
      <c r="F20" s="9" t="s">
        <v>160</v>
      </c>
      <c r="I20" s="9">
        <v>1980</v>
      </c>
      <c r="J20" s="9">
        <v>366</v>
      </c>
      <c r="K20" s="67">
        <f>I20/4</f>
        <v>495</v>
      </c>
    </row>
    <row r="21" spans="1:11" x14ac:dyDescent="0.3">
      <c r="A21" s="54" t="s">
        <v>7</v>
      </c>
      <c r="B21" s="65">
        <f t="shared" ref="B21:B29" ca="1" si="11">RANDBETWEEN($E$20,$E$21)</f>
        <v>29953</v>
      </c>
      <c r="E21" s="10">
        <v>32873</v>
      </c>
      <c r="F21" s="9" t="s">
        <v>161</v>
      </c>
      <c r="I21" s="9">
        <v>1981</v>
      </c>
      <c r="J21" s="9">
        <v>365</v>
      </c>
      <c r="K21" s="67">
        <f t="shared" ref="K21:K23" si="12">I21/4</f>
        <v>495.25</v>
      </c>
    </row>
    <row r="22" spans="1:11" x14ac:dyDescent="0.3">
      <c r="A22" s="54" t="s">
        <v>8</v>
      </c>
      <c r="B22" s="65">
        <f t="shared" ca="1" si="11"/>
        <v>29524</v>
      </c>
      <c r="I22" s="9">
        <v>1982</v>
      </c>
      <c r="J22" s="9">
        <v>365</v>
      </c>
      <c r="K22" s="67">
        <f t="shared" si="12"/>
        <v>495.5</v>
      </c>
    </row>
    <row r="23" spans="1:11" x14ac:dyDescent="0.3">
      <c r="A23" s="54" t="s">
        <v>9</v>
      </c>
      <c r="B23" s="65">
        <f t="shared" ca="1" si="11"/>
        <v>30374</v>
      </c>
      <c r="E23" s="86" t="s">
        <v>162</v>
      </c>
      <c r="F23" s="86"/>
      <c r="I23" s="9">
        <v>1983</v>
      </c>
      <c r="J23" s="9">
        <v>365</v>
      </c>
      <c r="K23" s="67">
        <f t="shared" si="12"/>
        <v>495.75</v>
      </c>
    </row>
    <row r="24" spans="1:11" x14ac:dyDescent="0.3">
      <c r="A24" s="54" t="s">
        <v>10</v>
      </c>
      <c r="B24" s="65">
        <f t="shared" ca="1" si="11"/>
        <v>31319</v>
      </c>
      <c r="J24" s="9">
        <f>AVERAGE(J20:J23)</f>
        <v>365.25</v>
      </c>
      <c r="K24" s="10"/>
    </row>
    <row r="25" spans="1:11" x14ac:dyDescent="0.3">
      <c r="A25" s="54" t="s">
        <v>11</v>
      </c>
      <c r="B25" s="65">
        <f t="shared" ca="1" si="11"/>
        <v>29449</v>
      </c>
      <c r="K25" s="10"/>
    </row>
    <row r="26" spans="1:11" x14ac:dyDescent="0.3">
      <c r="A26" s="54" t="s">
        <v>12</v>
      </c>
      <c r="B26" s="65">
        <f t="shared" ca="1" si="11"/>
        <v>32822</v>
      </c>
    </row>
    <row r="27" spans="1:11" x14ac:dyDescent="0.3">
      <c r="A27" s="54" t="s">
        <v>13</v>
      </c>
      <c r="B27" s="65">
        <f t="shared" ca="1" si="11"/>
        <v>32592</v>
      </c>
    </row>
    <row r="28" spans="1:11" x14ac:dyDescent="0.3">
      <c r="A28" s="54" t="s">
        <v>14</v>
      </c>
      <c r="B28" s="65">
        <f t="shared" ca="1" si="11"/>
        <v>32092</v>
      </c>
    </row>
    <row r="29" spans="1:11" ht="19.5" thickBot="1" x14ac:dyDescent="0.35">
      <c r="A29" s="55" t="s">
        <v>15</v>
      </c>
      <c r="B29" s="65">
        <f t="shared" ca="1" si="11"/>
        <v>31418</v>
      </c>
      <c r="K29" s="43"/>
    </row>
    <row r="32" spans="1:11" x14ac:dyDescent="0.3">
      <c r="K32" s="43"/>
    </row>
  </sheetData>
  <mergeCells count="2">
    <mergeCell ref="A1:L1"/>
    <mergeCell ref="E23:F23"/>
  </mergeCells>
  <pageMargins left="0.7" right="0.7" top="0.75" bottom="0.7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zoomScale="110" zoomScaleNormal="110" workbookViewId="0">
      <selection activeCell="I4" sqref="I4"/>
    </sheetView>
  </sheetViews>
  <sheetFormatPr defaultColWidth="9.33203125" defaultRowHeight="15.75" x14ac:dyDescent="0.25"/>
  <cols>
    <col min="1" max="1" width="19.1640625" style="4" customWidth="1"/>
    <col min="2" max="2" width="24" style="4" customWidth="1"/>
    <col min="3" max="3" width="16.1640625" style="4" customWidth="1"/>
    <col min="4" max="4" width="14.5" style="4" bestFit="1" customWidth="1"/>
    <col min="5" max="5" width="16.33203125" style="4" customWidth="1"/>
    <col min="6" max="6" width="18.33203125" style="4" customWidth="1"/>
    <col min="7" max="7" width="18.33203125" style="4" bestFit="1" customWidth="1"/>
    <col min="8" max="8" width="21.33203125" style="3" customWidth="1"/>
    <col min="9" max="9" width="20.5" style="4" customWidth="1"/>
    <col min="10" max="10" width="34.83203125" style="4" customWidth="1"/>
    <col min="11" max="13" width="9.33203125" style="4"/>
    <col min="14" max="14" width="20.5" style="4" customWidth="1"/>
    <col min="15" max="16384" width="9.33203125" style="4"/>
  </cols>
  <sheetData>
    <row r="1" spans="1:14" ht="24.75" customHeight="1" x14ac:dyDescent="0.2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</row>
    <row r="2" spans="1:14" ht="15.75" customHeight="1" x14ac:dyDescent="0.2">
      <c r="A2" s="76"/>
      <c r="B2" s="77"/>
      <c r="C2" s="77"/>
      <c r="D2" s="77"/>
      <c r="E2" s="77"/>
      <c r="F2" s="77"/>
      <c r="G2" s="78"/>
      <c r="H2" s="23"/>
      <c r="I2" s="23" t="s">
        <v>136</v>
      </c>
      <c r="J2" s="24">
        <v>45</v>
      </c>
    </row>
    <row r="3" spans="1:14" ht="31.5" x14ac:dyDescent="0.2">
      <c r="A3" s="17" t="s">
        <v>17</v>
      </c>
      <c r="B3" s="17" t="s">
        <v>1</v>
      </c>
      <c r="C3" s="17" t="s">
        <v>18</v>
      </c>
      <c r="D3" s="17" t="s">
        <v>19</v>
      </c>
      <c r="E3" s="17" t="s">
        <v>20</v>
      </c>
      <c r="F3" s="17" t="s">
        <v>21</v>
      </c>
      <c r="G3" s="17" t="s">
        <v>137</v>
      </c>
      <c r="H3" s="17" t="s">
        <v>138</v>
      </c>
      <c r="I3" s="17" t="s">
        <v>143</v>
      </c>
      <c r="J3" s="17" t="s">
        <v>151</v>
      </c>
      <c r="N3" s="4" t="s">
        <v>144</v>
      </c>
    </row>
    <row r="4" spans="1:14" x14ac:dyDescent="0.2">
      <c r="A4" s="11" t="s">
        <v>22</v>
      </c>
      <c r="B4" s="12" t="s">
        <v>23</v>
      </c>
      <c r="C4" s="13">
        <v>44932</v>
      </c>
      <c r="D4" s="14">
        <v>45114</v>
      </c>
      <c r="E4" s="15">
        <f>D4-C4</f>
        <v>182</v>
      </c>
      <c r="F4" s="15">
        <f>NETWORKDAYS(C4,D4)</f>
        <v>131</v>
      </c>
      <c r="G4" s="64">
        <f>E4*$J$2</f>
        <v>8190</v>
      </c>
      <c r="H4" s="16">
        <f>F4*$J$2</f>
        <v>5895</v>
      </c>
      <c r="I4" s="60">
        <f t="shared" ref="I4:I16" si="0">NETWORKDAYS(C4,D4,feriados)</f>
        <v>126</v>
      </c>
      <c r="J4" s="60">
        <f t="shared" ref="J4:J16" si="1">NETWORKDAYS.INTL(C4,D4,5,feriados)</f>
        <v>124</v>
      </c>
      <c r="N4" s="59">
        <v>44927</v>
      </c>
    </row>
    <row r="5" spans="1:14" x14ac:dyDescent="0.2">
      <c r="A5" s="5" t="s">
        <v>24</v>
      </c>
      <c r="B5" s="6" t="s">
        <v>25</v>
      </c>
      <c r="C5" s="7">
        <v>44934</v>
      </c>
      <c r="D5" s="8">
        <v>45127</v>
      </c>
      <c r="E5" s="15">
        <f t="shared" ref="E5:E16" si="2">D5-C5</f>
        <v>193</v>
      </c>
      <c r="F5" s="15">
        <f t="shared" ref="F5:F16" si="3">NETWORKDAYS(C5,D5)</f>
        <v>139</v>
      </c>
      <c r="G5" s="64">
        <f t="shared" ref="G5:G16" si="4">E5*$J$2</f>
        <v>8685</v>
      </c>
      <c r="H5" s="16">
        <f t="shared" ref="H5:H16" si="5">F5*$J$2</f>
        <v>6255</v>
      </c>
      <c r="I5" s="60">
        <f t="shared" si="0"/>
        <v>134</v>
      </c>
      <c r="J5" s="60">
        <f t="shared" si="1"/>
        <v>131</v>
      </c>
      <c r="N5" s="59">
        <v>44978</v>
      </c>
    </row>
    <row r="6" spans="1:14" x14ac:dyDescent="0.2">
      <c r="A6" s="5" t="s">
        <v>26</v>
      </c>
      <c r="B6" s="6" t="s">
        <v>27</v>
      </c>
      <c r="C6" s="7">
        <v>44940</v>
      </c>
      <c r="D6" s="8">
        <v>45135</v>
      </c>
      <c r="E6" s="15">
        <f t="shared" si="2"/>
        <v>195</v>
      </c>
      <c r="F6" s="15">
        <f t="shared" si="3"/>
        <v>140</v>
      </c>
      <c r="G6" s="64">
        <f t="shared" si="4"/>
        <v>8775</v>
      </c>
      <c r="H6" s="16">
        <f t="shared" si="5"/>
        <v>6300</v>
      </c>
      <c r="I6" s="60">
        <f t="shared" si="0"/>
        <v>135</v>
      </c>
      <c r="J6" s="60">
        <f t="shared" si="1"/>
        <v>133</v>
      </c>
      <c r="N6" s="59">
        <v>45023</v>
      </c>
    </row>
    <row r="7" spans="1:14" x14ac:dyDescent="0.2">
      <c r="A7" s="5" t="s">
        <v>28</v>
      </c>
      <c r="B7" s="6" t="s">
        <v>29</v>
      </c>
      <c r="C7" s="7">
        <v>44941</v>
      </c>
      <c r="D7" s="8">
        <v>45124</v>
      </c>
      <c r="E7" s="15">
        <f t="shared" si="2"/>
        <v>183</v>
      </c>
      <c r="F7" s="15">
        <f t="shared" si="3"/>
        <v>131</v>
      </c>
      <c r="G7" s="64">
        <f t="shared" si="4"/>
        <v>8235</v>
      </c>
      <c r="H7" s="16">
        <f t="shared" si="5"/>
        <v>5895</v>
      </c>
      <c r="I7" s="60">
        <f t="shared" si="0"/>
        <v>126</v>
      </c>
      <c r="J7" s="60">
        <f t="shared" si="1"/>
        <v>125</v>
      </c>
      <c r="N7" s="59">
        <v>45025</v>
      </c>
    </row>
    <row r="8" spans="1:14" x14ac:dyDescent="0.2">
      <c r="A8" s="5" t="s">
        <v>30</v>
      </c>
      <c r="B8" s="6" t="s">
        <v>31</v>
      </c>
      <c r="C8" s="7">
        <v>44941</v>
      </c>
      <c r="D8" s="8">
        <v>45125</v>
      </c>
      <c r="E8" s="15">
        <f t="shared" si="2"/>
        <v>184</v>
      </c>
      <c r="F8" s="15">
        <f t="shared" si="3"/>
        <v>132</v>
      </c>
      <c r="G8" s="64">
        <f t="shared" si="4"/>
        <v>8280</v>
      </c>
      <c r="H8" s="16">
        <f t="shared" si="5"/>
        <v>5940</v>
      </c>
      <c r="I8" s="60">
        <f t="shared" si="0"/>
        <v>127</v>
      </c>
      <c r="J8" s="60">
        <f t="shared" si="1"/>
        <v>126</v>
      </c>
      <c r="N8" s="59">
        <v>45041</v>
      </c>
    </row>
    <row r="9" spans="1:14" x14ac:dyDescent="0.2">
      <c r="A9" s="5" t="s">
        <v>32</v>
      </c>
      <c r="B9" s="6" t="s">
        <v>33</v>
      </c>
      <c r="C9" s="7">
        <v>44942</v>
      </c>
      <c r="D9" s="8">
        <v>45125</v>
      </c>
      <c r="E9" s="15">
        <f t="shared" si="2"/>
        <v>183</v>
      </c>
      <c r="F9" s="15">
        <f t="shared" si="3"/>
        <v>132</v>
      </c>
      <c r="G9" s="64">
        <f t="shared" si="4"/>
        <v>8235</v>
      </c>
      <c r="H9" s="16">
        <f t="shared" si="5"/>
        <v>5940</v>
      </c>
      <c r="I9" s="60">
        <f t="shared" si="0"/>
        <v>127</v>
      </c>
      <c r="J9" s="60">
        <f t="shared" si="1"/>
        <v>125</v>
      </c>
      <c r="N9" s="59">
        <v>45047</v>
      </c>
    </row>
    <row r="10" spans="1:14" x14ac:dyDescent="0.2">
      <c r="A10" s="5" t="s">
        <v>34</v>
      </c>
      <c r="B10" s="6" t="s">
        <v>35</v>
      </c>
      <c r="C10" s="7">
        <v>44945</v>
      </c>
      <c r="D10" s="8">
        <v>45141</v>
      </c>
      <c r="E10" s="15">
        <f t="shared" si="2"/>
        <v>196</v>
      </c>
      <c r="F10" s="15">
        <f t="shared" si="3"/>
        <v>141</v>
      </c>
      <c r="G10" s="64">
        <f t="shared" si="4"/>
        <v>8820</v>
      </c>
      <c r="H10" s="16">
        <f t="shared" si="5"/>
        <v>6345</v>
      </c>
      <c r="I10" s="60">
        <f t="shared" si="0"/>
        <v>136</v>
      </c>
      <c r="J10" s="60">
        <f t="shared" si="1"/>
        <v>133</v>
      </c>
      <c r="N10" s="59">
        <v>45085</v>
      </c>
    </row>
    <row r="11" spans="1:14" x14ac:dyDescent="0.2">
      <c r="A11" s="5" t="s">
        <v>36</v>
      </c>
      <c r="B11" s="6" t="s">
        <v>37</v>
      </c>
      <c r="C11" s="7">
        <v>44945</v>
      </c>
      <c r="D11" s="8">
        <v>45134</v>
      </c>
      <c r="E11" s="15">
        <f t="shared" si="2"/>
        <v>189</v>
      </c>
      <c r="F11" s="15">
        <f t="shared" si="3"/>
        <v>136</v>
      </c>
      <c r="G11" s="64">
        <f t="shared" si="4"/>
        <v>8505</v>
      </c>
      <c r="H11" s="16">
        <f t="shared" si="5"/>
        <v>6120</v>
      </c>
      <c r="I11" s="60">
        <f t="shared" si="0"/>
        <v>131</v>
      </c>
      <c r="J11" s="60">
        <f t="shared" si="1"/>
        <v>128</v>
      </c>
      <c r="N11" s="59">
        <v>45087</v>
      </c>
    </row>
    <row r="12" spans="1:14" x14ac:dyDescent="0.2">
      <c r="A12" s="5" t="s">
        <v>38</v>
      </c>
      <c r="B12" s="6" t="s">
        <v>39</v>
      </c>
      <c r="C12" s="7">
        <v>44949</v>
      </c>
      <c r="D12" s="8">
        <v>45137</v>
      </c>
      <c r="E12" s="15">
        <f t="shared" si="2"/>
        <v>188</v>
      </c>
      <c r="F12" s="15">
        <f t="shared" si="3"/>
        <v>135</v>
      </c>
      <c r="G12" s="64">
        <f t="shared" si="4"/>
        <v>8460</v>
      </c>
      <c r="H12" s="16">
        <f t="shared" si="5"/>
        <v>6075</v>
      </c>
      <c r="I12" s="60">
        <f t="shared" si="0"/>
        <v>130</v>
      </c>
      <c r="J12" s="60">
        <f t="shared" si="1"/>
        <v>128</v>
      </c>
      <c r="N12" s="59">
        <v>45101</v>
      </c>
    </row>
    <row r="13" spans="1:14" x14ac:dyDescent="0.2">
      <c r="A13" s="5" t="s">
        <v>40</v>
      </c>
      <c r="B13" s="6" t="s">
        <v>41</v>
      </c>
      <c r="C13" s="7">
        <v>44949</v>
      </c>
      <c r="D13" s="8">
        <v>45137</v>
      </c>
      <c r="E13" s="15">
        <f t="shared" si="2"/>
        <v>188</v>
      </c>
      <c r="F13" s="15">
        <f t="shared" si="3"/>
        <v>135</v>
      </c>
      <c r="G13" s="64">
        <f t="shared" si="4"/>
        <v>8460</v>
      </c>
      <c r="H13" s="16">
        <f t="shared" si="5"/>
        <v>6075</v>
      </c>
      <c r="I13" s="60">
        <f t="shared" si="0"/>
        <v>130</v>
      </c>
      <c r="J13" s="60">
        <f t="shared" si="1"/>
        <v>128</v>
      </c>
      <c r="N13" s="59">
        <v>45153</v>
      </c>
    </row>
    <row r="14" spans="1:14" x14ac:dyDescent="0.2">
      <c r="A14" s="5" t="s">
        <v>42</v>
      </c>
      <c r="B14" s="6" t="s">
        <v>43</v>
      </c>
      <c r="C14" s="7">
        <v>44949</v>
      </c>
      <c r="D14" s="8">
        <v>45144</v>
      </c>
      <c r="E14" s="15">
        <f t="shared" si="2"/>
        <v>195</v>
      </c>
      <c r="F14" s="15">
        <f t="shared" si="3"/>
        <v>140</v>
      </c>
      <c r="G14" s="64">
        <f t="shared" si="4"/>
        <v>8775</v>
      </c>
      <c r="H14" s="16">
        <f t="shared" si="5"/>
        <v>6300</v>
      </c>
      <c r="I14" s="60">
        <f t="shared" si="0"/>
        <v>135</v>
      </c>
      <c r="J14" s="60">
        <f t="shared" si="1"/>
        <v>133</v>
      </c>
      <c r="N14" s="59">
        <v>45204</v>
      </c>
    </row>
    <row r="15" spans="1:14" x14ac:dyDescent="0.2">
      <c r="A15" s="5" t="s">
        <v>44</v>
      </c>
      <c r="B15" s="6" t="s">
        <v>45</v>
      </c>
      <c r="C15" s="7">
        <v>44952</v>
      </c>
      <c r="D15" s="8">
        <v>45141</v>
      </c>
      <c r="E15" s="15">
        <f t="shared" si="2"/>
        <v>189</v>
      </c>
      <c r="F15" s="15">
        <f t="shared" si="3"/>
        <v>136</v>
      </c>
      <c r="G15" s="64">
        <f t="shared" si="4"/>
        <v>8505</v>
      </c>
      <c r="H15" s="16">
        <f t="shared" si="5"/>
        <v>6120</v>
      </c>
      <c r="I15" s="60">
        <f t="shared" si="0"/>
        <v>131</v>
      </c>
      <c r="J15" s="60">
        <f t="shared" si="1"/>
        <v>128</v>
      </c>
      <c r="N15" s="59">
        <v>45231</v>
      </c>
    </row>
    <row r="16" spans="1:14" x14ac:dyDescent="0.2">
      <c r="A16" s="5" t="s">
        <v>46</v>
      </c>
      <c r="B16" s="6" t="s">
        <v>47</v>
      </c>
      <c r="C16" s="7">
        <v>44958</v>
      </c>
      <c r="D16" s="8">
        <v>45023</v>
      </c>
      <c r="E16" s="15">
        <f t="shared" si="2"/>
        <v>65</v>
      </c>
      <c r="F16" s="15">
        <f t="shared" si="3"/>
        <v>48</v>
      </c>
      <c r="G16" s="64">
        <f t="shared" si="4"/>
        <v>2925</v>
      </c>
      <c r="H16" s="16">
        <f t="shared" si="5"/>
        <v>2160</v>
      </c>
      <c r="I16" s="60">
        <f t="shared" si="0"/>
        <v>46</v>
      </c>
      <c r="J16" s="60">
        <f t="shared" si="1"/>
        <v>44</v>
      </c>
      <c r="N16" s="59">
        <v>45261</v>
      </c>
    </row>
    <row r="17" spans="5:18" x14ac:dyDescent="0.25">
      <c r="I17" s="49"/>
      <c r="J17" s="49"/>
      <c r="N17" s="59">
        <v>45268</v>
      </c>
    </row>
    <row r="18" spans="5:18" ht="31.5" x14ac:dyDescent="0.25">
      <c r="E18" s="57" t="s">
        <v>156</v>
      </c>
      <c r="F18" s="58" t="s">
        <v>157</v>
      </c>
      <c r="N18" s="59">
        <v>45285</v>
      </c>
    </row>
    <row r="19" spans="5:18" x14ac:dyDescent="0.25">
      <c r="E19" s="49"/>
      <c r="F19" s="63" t="s">
        <v>158</v>
      </c>
      <c r="J19" s="4" t="s">
        <v>159</v>
      </c>
      <c r="M19" s="81" t="s">
        <v>150</v>
      </c>
      <c r="N19" s="81"/>
      <c r="O19" s="81"/>
      <c r="P19" s="81"/>
      <c r="Q19" s="81"/>
      <c r="R19" s="81"/>
    </row>
    <row r="20" spans="5:18" x14ac:dyDescent="0.25">
      <c r="F20" s="63"/>
      <c r="M20" s="81"/>
      <c r="N20" s="81"/>
      <c r="O20" s="81"/>
      <c r="P20" s="81"/>
      <c r="Q20" s="81"/>
      <c r="R20" s="81"/>
    </row>
  </sheetData>
  <mergeCells count="3">
    <mergeCell ref="A2:G2"/>
    <mergeCell ref="A1:J1"/>
    <mergeCell ref="M19:R2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zoomScaleNormal="100" workbookViewId="0">
      <selection activeCell="A3" sqref="A3"/>
    </sheetView>
  </sheetViews>
  <sheetFormatPr defaultRowHeight="11.25" x14ac:dyDescent="0.2"/>
  <cols>
    <col min="1" max="1" width="17.33203125" customWidth="1"/>
    <col min="2" max="2" width="21" customWidth="1"/>
    <col min="3" max="3" width="19.5" bestFit="1" customWidth="1"/>
    <col min="4" max="4" width="22.83203125" customWidth="1"/>
    <col min="5" max="5" width="12.6640625" customWidth="1"/>
    <col min="6" max="6" width="13" customWidth="1"/>
    <col min="7" max="7" width="16.5" customWidth="1"/>
    <col min="8" max="8" width="21.5" customWidth="1"/>
    <col min="9" max="9" width="19" bestFit="1" customWidth="1"/>
    <col min="10" max="10" width="18" customWidth="1"/>
  </cols>
  <sheetData>
    <row r="1" spans="1:10" ht="23.25" customHeight="1" x14ac:dyDescent="0.2">
      <c r="A1" s="82" t="s">
        <v>48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31.5" x14ac:dyDescent="0.2">
      <c r="A2" s="17" t="s">
        <v>49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145</v>
      </c>
      <c r="I2" s="17" t="s">
        <v>146</v>
      </c>
      <c r="J2" s="17" t="s">
        <v>55</v>
      </c>
    </row>
    <row r="3" spans="1:10" ht="15.75" x14ac:dyDescent="0.2">
      <c r="A3" s="11" t="s">
        <v>56</v>
      </c>
      <c r="B3" s="12" t="s">
        <v>57</v>
      </c>
      <c r="C3" s="101">
        <v>42537.338060000002</v>
      </c>
      <c r="D3" s="101">
        <v>42537.541886574101</v>
      </c>
      <c r="E3" s="22">
        <f>HOUR(C3)</f>
        <v>8</v>
      </c>
      <c r="F3" s="22">
        <f>HOUR(D3)</f>
        <v>13</v>
      </c>
      <c r="G3" s="22">
        <f>F3-E3</f>
        <v>5</v>
      </c>
      <c r="H3" s="22" t="str">
        <f>HOUR(C3)&amp;":"&amp;MINUTE(C3)</f>
        <v>8:6</v>
      </c>
      <c r="I3" s="22" t="str">
        <f>HOUR(D3)&amp;":"&amp;MINUTE(D3)</f>
        <v>13:0</v>
      </c>
      <c r="J3" s="104">
        <f>I3-H3</f>
        <v>0.20416666666666666</v>
      </c>
    </row>
    <row r="4" spans="1:10" ht="15.75" x14ac:dyDescent="0.2">
      <c r="A4" s="5" t="s">
        <v>58</v>
      </c>
      <c r="B4" s="6" t="s">
        <v>59</v>
      </c>
      <c r="C4" s="102">
        <v>42537.33109</v>
      </c>
      <c r="D4" s="102">
        <v>42537.541530000002</v>
      </c>
      <c r="E4" s="22">
        <f t="shared" ref="E4:E15" si="0">HOUR(C4)</f>
        <v>7</v>
      </c>
      <c r="F4" s="22">
        <f t="shared" ref="F4:F15" si="1">HOUR(D4)</f>
        <v>12</v>
      </c>
      <c r="G4" s="22">
        <f t="shared" ref="G4:G15" si="2">F4-E4</f>
        <v>5</v>
      </c>
      <c r="H4" s="22" t="str">
        <f t="shared" ref="H4:H15" si="3">HOUR(C4)&amp;":"&amp;MINUTE(C4)</f>
        <v>7:56</v>
      </c>
      <c r="I4" s="22" t="str">
        <f t="shared" ref="I4:I15" si="4">HOUR(D4)&amp;":"&amp;MINUTE(D4)</f>
        <v>12:59</v>
      </c>
      <c r="J4" s="104">
        <f t="shared" ref="J4:J15" si="5">I4-H4</f>
        <v>0.21041666666666664</v>
      </c>
    </row>
    <row r="5" spans="1:10" ht="15.75" x14ac:dyDescent="0.2">
      <c r="A5" s="5" t="s">
        <v>60</v>
      </c>
      <c r="B5" s="6" t="s">
        <v>61</v>
      </c>
      <c r="C5" s="102">
        <v>42537.333409999999</v>
      </c>
      <c r="D5" s="102">
        <v>42537.542670000003</v>
      </c>
      <c r="E5" s="22">
        <f t="shared" si="0"/>
        <v>8</v>
      </c>
      <c r="F5" s="22">
        <f t="shared" si="1"/>
        <v>13</v>
      </c>
      <c r="G5" s="22">
        <f t="shared" si="2"/>
        <v>5</v>
      </c>
      <c r="H5" s="22" t="str">
        <f t="shared" si="3"/>
        <v>8:0</v>
      </c>
      <c r="I5" s="22" t="str">
        <f t="shared" si="4"/>
        <v>13:1</v>
      </c>
      <c r="J5" s="104">
        <f t="shared" si="5"/>
        <v>0.20902777777777787</v>
      </c>
    </row>
    <row r="6" spans="1:10" ht="15.75" x14ac:dyDescent="0.2">
      <c r="A6" s="5" t="s">
        <v>62</v>
      </c>
      <c r="B6" s="6" t="s">
        <v>63</v>
      </c>
      <c r="C6" s="102">
        <v>42537.335639999998</v>
      </c>
      <c r="D6" s="102">
        <v>42537.536740000003</v>
      </c>
      <c r="E6" s="22">
        <f t="shared" si="0"/>
        <v>8</v>
      </c>
      <c r="F6" s="22">
        <f t="shared" si="1"/>
        <v>12</v>
      </c>
      <c r="G6" s="22">
        <f t="shared" si="2"/>
        <v>4</v>
      </c>
      <c r="H6" s="22" t="str">
        <f t="shared" si="3"/>
        <v>8:3</v>
      </c>
      <c r="I6" s="22" t="str">
        <f t="shared" si="4"/>
        <v>12:52</v>
      </c>
      <c r="J6" s="104">
        <f t="shared" si="5"/>
        <v>0.2006944444444444</v>
      </c>
    </row>
    <row r="7" spans="1:10" ht="15.75" x14ac:dyDescent="0.2">
      <c r="A7" s="5" t="s">
        <v>64</v>
      </c>
      <c r="B7" s="6" t="s">
        <v>65</v>
      </c>
      <c r="C7" s="102">
        <v>42537.332999999999</v>
      </c>
      <c r="D7" s="102">
        <v>42537.543579999998</v>
      </c>
      <c r="E7" s="22">
        <f t="shared" si="0"/>
        <v>7</v>
      </c>
      <c r="F7" s="22">
        <f t="shared" si="1"/>
        <v>13</v>
      </c>
      <c r="G7" s="22">
        <f t="shared" si="2"/>
        <v>6</v>
      </c>
      <c r="H7" s="22" t="str">
        <f t="shared" si="3"/>
        <v>7:59</v>
      </c>
      <c r="I7" s="22" t="str">
        <f t="shared" si="4"/>
        <v>13:2</v>
      </c>
      <c r="J7" s="104">
        <f t="shared" si="5"/>
        <v>0.21041666666666664</v>
      </c>
    </row>
    <row r="8" spans="1:10" ht="15.75" x14ac:dyDescent="0.2">
      <c r="A8" s="5" t="s">
        <v>66</v>
      </c>
      <c r="B8" s="6" t="s">
        <v>67</v>
      </c>
      <c r="C8" s="102">
        <v>42537.332999999999</v>
      </c>
      <c r="D8" s="102">
        <v>42537.543579999998</v>
      </c>
      <c r="E8" s="22">
        <f t="shared" si="0"/>
        <v>7</v>
      </c>
      <c r="F8" s="22">
        <f t="shared" si="1"/>
        <v>13</v>
      </c>
      <c r="G8" s="22">
        <f t="shared" si="2"/>
        <v>6</v>
      </c>
      <c r="H8" s="22" t="str">
        <f t="shared" si="3"/>
        <v>7:59</v>
      </c>
      <c r="I8" s="22" t="str">
        <f t="shared" si="4"/>
        <v>13:2</v>
      </c>
      <c r="J8" s="104">
        <f t="shared" si="5"/>
        <v>0.21041666666666664</v>
      </c>
    </row>
    <row r="9" spans="1:10" ht="15.75" x14ac:dyDescent="0.2">
      <c r="A9" s="5" t="s">
        <v>68</v>
      </c>
      <c r="B9" s="6" t="s">
        <v>69</v>
      </c>
      <c r="C9" s="102">
        <v>42537.334819999996</v>
      </c>
      <c r="D9" s="102">
        <v>42537.541886574101</v>
      </c>
      <c r="E9" s="22">
        <f t="shared" si="0"/>
        <v>8</v>
      </c>
      <c r="F9" s="22">
        <f t="shared" si="1"/>
        <v>13</v>
      </c>
      <c r="G9" s="22">
        <f t="shared" si="2"/>
        <v>5</v>
      </c>
      <c r="H9" s="22" t="str">
        <f t="shared" si="3"/>
        <v>8:2</v>
      </c>
      <c r="I9" s="22" t="str">
        <f t="shared" si="4"/>
        <v>13:0</v>
      </c>
      <c r="J9" s="104">
        <f t="shared" si="5"/>
        <v>0.20694444444444443</v>
      </c>
    </row>
    <row r="10" spans="1:10" ht="15.75" x14ac:dyDescent="0.2">
      <c r="A10" s="5" t="s">
        <v>70</v>
      </c>
      <c r="B10" s="6" t="s">
        <v>71</v>
      </c>
      <c r="C10" s="102">
        <v>42537.333409999999</v>
      </c>
      <c r="D10" s="102">
        <v>42537.542580000001</v>
      </c>
      <c r="E10" s="22">
        <f t="shared" si="0"/>
        <v>8</v>
      </c>
      <c r="F10" s="22">
        <f t="shared" si="1"/>
        <v>13</v>
      </c>
      <c r="G10" s="22">
        <f t="shared" si="2"/>
        <v>5</v>
      </c>
      <c r="H10" s="22" t="str">
        <f t="shared" si="3"/>
        <v>8:0</v>
      </c>
      <c r="I10" s="22" t="str">
        <f t="shared" si="4"/>
        <v>13:1</v>
      </c>
      <c r="J10" s="104">
        <f t="shared" si="5"/>
        <v>0.20902777777777787</v>
      </c>
    </row>
    <row r="11" spans="1:10" ht="15.75" x14ac:dyDescent="0.2">
      <c r="A11" s="5" t="s">
        <v>72</v>
      </c>
      <c r="B11" s="6" t="s">
        <v>73</v>
      </c>
      <c r="C11" s="102">
        <v>42537.343610000004</v>
      </c>
      <c r="D11" s="102">
        <v>42537.541886574101</v>
      </c>
      <c r="E11" s="22">
        <f t="shared" si="0"/>
        <v>8</v>
      </c>
      <c r="F11" s="22">
        <f t="shared" si="1"/>
        <v>13</v>
      </c>
      <c r="G11" s="22">
        <f t="shared" si="2"/>
        <v>5</v>
      </c>
      <c r="H11" s="22" t="str">
        <f t="shared" si="3"/>
        <v>8:14</v>
      </c>
      <c r="I11" s="22" t="str">
        <f t="shared" si="4"/>
        <v>13:0</v>
      </c>
      <c r="J11" s="104">
        <f t="shared" si="5"/>
        <v>0.19861111111111113</v>
      </c>
    </row>
    <row r="12" spans="1:10" ht="15.75" x14ac:dyDescent="0.2">
      <c r="A12" s="5" t="s">
        <v>74</v>
      </c>
      <c r="B12" s="6" t="s">
        <v>75</v>
      </c>
      <c r="C12" s="102">
        <v>42537.333409999999</v>
      </c>
      <c r="D12" s="102">
        <v>42537.542580000001</v>
      </c>
      <c r="E12" s="22">
        <f t="shared" si="0"/>
        <v>8</v>
      </c>
      <c r="F12" s="22">
        <f t="shared" si="1"/>
        <v>13</v>
      </c>
      <c r="G12" s="22">
        <f t="shared" si="2"/>
        <v>5</v>
      </c>
      <c r="H12" s="22" t="str">
        <f t="shared" si="3"/>
        <v>8:0</v>
      </c>
      <c r="I12" s="22" t="str">
        <f t="shared" si="4"/>
        <v>13:1</v>
      </c>
      <c r="J12" s="104">
        <f t="shared" si="5"/>
        <v>0.20902777777777787</v>
      </c>
    </row>
    <row r="13" spans="1:10" ht="15.75" x14ac:dyDescent="0.2">
      <c r="A13" s="5" t="s">
        <v>76</v>
      </c>
      <c r="B13" s="6" t="s">
        <v>65</v>
      </c>
      <c r="C13" s="102">
        <v>42537.337290000003</v>
      </c>
      <c r="D13" s="102">
        <v>42537.543519999999</v>
      </c>
      <c r="E13" s="22">
        <f t="shared" si="0"/>
        <v>8</v>
      </c>
      <c r="F13" s="22">
        <f t="shared" si="1"/>
        <v>13</v>
      </c>
      <c r="G13" s="22">
        <f t="shared" si="2"/>
        <v>5</v>
      </c>
      <c r="H13" s="22" t="str">
        <f t="shared" si="3"/>
        <v>8:5</v>
      </c>
      <c r="I13" s="22" t="str">
        <f t="shared" si="4"/>
        <v>13:2</v>
      </c>
      <c r="J13" s="104">
        <f t="shared" si="5"/>
        <v>0.20624999999999993</v>
      </c>
    </row>
    <row r="14" spans="1:10" ht="15.75" x14ac:dyDescent="0.2">
      <c r="A14" s="5" t="s">
        <v>77</v>
      </c>
      <c r="B14" s="6" t="s">
        <v>78</v>
      </c>
      <c r="C14" s="102">
        <v>42537.329760000001</v>
      </c>
      <c r="D14" s="102">
        <v>42537.538370000002</v>
      </c>
      <c r="E14" s="22">
        <f t="shared" si="0"/>
        <v>7</v>
      </c>
      <c r="F14" s="22">
        <f t="shared" si="1"/>
        <v>12</v>
      </c>
      <c r="G14" s="22">
        <f t="shared" si="2"/>
        <v>5</v>
      </c>
      <c r="H14" s="22" t="str">
        <f t="shared" si="3"/>
        <v>7:54</v>
      </c>
      <c r="I14" s="22" t="str">
        <f t="shared" si="4"/>
        <v>12:55</v>
      </c>
      <c r="J14" s="104">
        <f t="shared" si="5"/>
        <v>0.20902777777777776</v>
      </c>
    </row>
    <row r="15" spans="1:10" ht="15.75" x14ac:dyDescent="0.2">
      <c r="A15" s="5" t="s">
        <v>79</v>
      </c>
      <c r="B15" s="6" t="s">
        <v>80</v>
      </c>
      <c r="C15" s="102">
        <v>42537.343229999897</v>
      </c>
      <c r="D15" s="102">
        <v>42537.531770000001</v>
      </c>
      <c r="E15" s="22">
        <f t="shared" si="0"/>
        <v>8</v>
      </c>
      <c r="F15" s="22">
        <f t="shared" si="1"/>
        <v>12</v>
      </c>
      <c r="G15" s="22">
        <f t="shared" si="2"/>
        <v>4</v>
      </c>
      <c r="H15" s="22" t="str">
        <f t="shared" si="3"/>
        <v>8:14</v>
      </c>
      <c r="I15" s="22" t="str">
        <f t="shared" si="4"/>
        <v>12:45</v>
      </c>
      <c r="J15" s="104">
        <f t="shared" si="5"/>
        <v>0.1881944444444445</v>
      </c>
    </row>
    <row r="16" spans="1:10" x14ac:dyDescent="0.2">
      <c r="E16" t="s">
        <v>178</v>
      </c>
      <c r="F16" s="103" t="s">
        <v>179</v>
      </c>
      <c r="G16" t="s">
        <v>180</v>
      </c>
      <c r="H16" t="s">
        <v>145</v>
      </c>
      <c r="I16" s="103" t="s">
        <v>181</v>
      </c>
      <c r="J16" t="s">
        <v>180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B8C2-AAA3-4A05-884E-ADD5E1AD77E9}">
  <dimension ref="A1:K25"/>
  <sheetViews>
    <sheetView tabSelected="1" workbookViewId="0">
      <selection sqref="A1:D1"/>
    </sheetView>
  </sheetViews>
  <sheetFormatPr defaultRowHeight="11.25" x14ac:dyDescent="0.2"/>
  <cols>
    <col min="1" max="4" width="21.33203125" customWidth="1"/>
    <col min="7" max="7" width="14" bestFit="1" customWidth="1"/>
    <col min="10" max="10" width="22.33203125" customWidth="1"/>
    <col min="11" max="11" width="44.6640625" bestFit="1" customWidth="1"/>
  </cols>
  <sheetData>
    <row r="1" spans="1:11" ht="23.25" customHeight="1" x14ac:dyDescent="0.2">
      <c r="A1" s="84" t="s">
        <v>48</v>
      </c>
      <c r="B1" s="84"/>
      <c r="C1" s="84"/>
      <c r="D1" s="84"/>
    </row>
    <row r="2" spans="1:11" ht="31.5" x14ac:dyDescent="0.2">
      <c r="A2" s="61" t="s">
        <v>51</v>
      </c>
      <c r="B2" s="61" t="s">
        <v>52</v>
      </c>
      <c r="C2" s="61" t="s">
        <v>152</v>
      </c>
      <c r="D2" s="61" t="s">
        <v>153</v>
      </c>
      <c r="G2" s="61" t="s">
        <v>144</v>
      </c>
    </row>
    <row r="3" spans="1:11" ht="18.75" customHeight="1" x14ac:dyDescent="0.25">
      <c r="A3" s="62">
        <v>44937</v>
      </c>
      <c r="B3" s="62">
        <v>45189</v>
      </c>
      <c r="C3" s="106">
        <f>DATEDIF(A3,B3,"D")</f>
        <v>252</v>
      </c>
      <c r="D3" s="106">
        <f>NETWORKDAYS(A3,B3,feriados2)</f>
        <v>175</v>
      </c>
      <c r="G3" s="62">
        <v>44927</v>
      </c>
    </row>
    <row r="4" spans="1:11" ht="18.75" customHeight="1" x14ac:dyDescent="0.25">
      <c r="A4" s="62">
        <v>45028</v>
      </c>
      <c r="B4" s="62">
        <v>45232</v>
      </c>
      <c r="C4" s="106">
        <f t="shared" ref="C4:C25" si="0">DATEDIF(A4,B4,"D")</f>
        <v>204</v>
      </c>
      <c r="D4" s="106">
        <f>NETWORKDAYS(A4,B4,feriados2)</f>
        <v>141</v>
      </c>
      <c r="G4" s="62">
        <v>44978</v>
      </c>
      <c r="J4" s="61" t="s">
        <v>51</v>
      </c>
      <c r="K4" s="62" t="s">
        <v>154</v>
      </c>
    </row>
    <row r="5" spans="1:11" ht="18.75" customHeight="1" x14ac:dyDescent="0.25">
      <c r="A5" s="62">
        <v>45061</v>
      </c>
      <c r="B5" s="62">
        <v>45165</v>
      </c>
      <c r="C5" s="106">
        <f t="shared" si="0"/>
        <v>104</v>
      </c>
      <c r="D5" s="106">
        <f>NETWORKDAYS(A5,B5,feriados2)</f>
        <v>73</v>
      </c>
      <c r="G5" s="62">
        <v>45023</v>
      </c>
      <c r="J5" s="61" t="s">
        <v>52</v>
      </c>
      <c r="K5" s="62" t="s">
        <v>155</v>
      </c>
    </row>
    <row r="6" spans="1:11" ht="18.75" customHeight="1" x14ac:dyDescent="0.25">
      <c r="A6" s="62">
        <v>44941</v>
      </c>
      <c r="B6" s="62">
        <v>45244</v>
      </c>
      <c r="C6" s="106">
        <f t="shared" si="0"/>
        <v>303</v>
      </c>
      <c r="D6" s="106">
        <f>NETWORKDAYS(A6,B6,feriados2)</f>
        <v>209</v>
      </c>
      <c r="G6" s="62">
        <v>45025</v>
      </c>
    </row>
    <row r="7" spans="1:11" ht="18.75" customHeight="1" x14ac:dyDescent="0.25">
      <c r="A7" s="62">
        <v>44968</v>
      </c>
      <c r="B7" s="62">
        <v>45197</v>
      </c>
      <c r="C7" s="106">
        <f t="shared" si="0"/>
        <v>229</v>
      </c>
      <c r="D7" s="106">
        <f>NETWORKDAYS(A7,B7,feriados2)</f>
        <v>158</v>
      </c>
      <c r="G7" s="62">
        <v>45041</v>
      </c>
      <c r="J7" s="61" t="s">
        <v>51</v>
      </c>
    </row>
    <row r="8" spans="1:11" ht="18.75" customHeight="1" x14ac:dyDescent="0.25">
      <c r="A8" s="62">
        <v>45055</v>
      </c>
      <c r="B8" s="62">
        <v>45272</v>
      </c>
      <c r="C8" s="106">
        <f t="shared" si="0"/>
        <v>217</v>
      </c>
      <c r="D8" s="106">
        <f>NETWORKDAYS(A8,B8,feriados2)</f>
        <v>150</v>
      </c>
      <c r="G8" s="62">
        <v>45047</v>
      </c>
      <c r="J8" s="62">
        <v>44927</v>
      </c>
      <c r="K8" s="105" t="s">
        <v>182</v>
      </c>
    </row>
    <row r="9" spans="1:11" ht="18.75" customHeight="1" x14ac:dyDescent="0.25">
      <c r="A9" s="62">
        <v>44968</v>
      </c>
      <c r="B9" s="62">
        <v>45133</v>
      </c>
      <c r="C9" s="106">
        <f t="shared" si="0"/>
        <v>165</v>
      </c>
      <c r="D9" s="106">
        <f>NETWORKDAYS(A9,B9,feriados2)</f>
        <v>113</v>
      </c>
      <c r="G9" s="62">
        <v>45085</v>
      </c>
      <c r="J9" s="62">
        <v>45107</v>
      </c>
    </row>
    <row r="10" spans="1:11" ht="18.75" customHeight="1" x14ac:dyDescent="0.25">
      <c r="A10" s="62">
        <v>45026</v>
      </c>
      <c r="B10" s="62">
        <v>45177</v>
      </c>
      <c r="C10" s="106">
        <f t="shared" si="0"/>
        <v>151</v>
      </c>
      <c r="D10" s="106">
        <f>NETWORKDAYS(A10,B10,feriados2)</f>
        <v>106</v>
      </c>
      <c r="G10" s="62">
        <v>45087</v>
      </c>
    </row>
    <row r="11" spans="1:11" ht="18.75" customHeight="1" x14ac:dyDescent="0.25">
      <c r="A11" s="62">
        <v>44990</v>
      </c>
      <c r="B11" s="62">
        <v>45135</v>
      </c>
      <c r="C11" s="106">
        <f t="shared" si="0"/>
        <v>145</v>
      </c>
      <c r="D11" s="106">
        <f>NETWORKDAYS(A11,B11,feriados2)</f>
        <v>101</v>
      </c>
      <c r="G11" s="62">
        <v>45101</v>
      </c>
      <c r="J11" s="61" t="s">
        <v>52</v>
      </c>
    </row>
    <row r="12" spans="1:11" ht="18.75" customHeight="1" x14ac:dyDescent="0.25">
      <c r="A12" s="62">
        <v>45044</v>
      </c>
      <c r="B12" s="62">
        <v>45172</v>
      </c>
      <c r="C12" s="106">
        <f t="shared" si="0"/>
        <v>128</v>
      </c>
      <c r="D12" s="106">
        <f>NETWORKDAYS(A12,B12,feriados2)</f>
        <v>88</v>
      </c>
      <c r="G12" s="62">
        <v>45153</v>
      </c>
      <c r="J12" s="62">
        <v>45108</v>
      </c>
    </row>
    <row r="13" spans="1:11" ht="18.75" customHeight="1" x14ac:dyDescent="0.25">
      <c r="A13" s="62">
        <v>45073</v>
      </c>
      <c r="B13" s="62">
        <v>45265</v>
      </c>
      <c r="C13" s="106">
        <f t="shared" si="0"/>
        <v>192</v>
      </c>
      <c r="D13" s="106">
        <f>NETWORKDAYS(A13,B13,feriados2)</f>
        <v>132</v>
      </c>
      <c r="G13" s="62">
        <v>45204</v>
      </c>
      <c r="J13" s="62">
        <v>45291</v>
      </c>
    </row>
    <row r="14" spans="1:11" ht="18.75" customHeight="1" x14ac:dyDescent="0.25">
      <c r="A14" s="62">
        <v>44950</v>
      </c>
      <c r="B14" s="62">
        <v>45200</v>
      </c>
      <c r="C14" s="106">
        <f t="shared" si="0"/>
        <v>250</v>
      </c>
      <c r="D14" s="106">
        <f>NETWORKDAYS(A14,B14,feriados2)</f>
        <v>173</v>
      </c>
      <c r="G14" s="62">
        <v>45231</v>
      </c>
    </row>
    <row r="15" spans="1:11" ht="18.75" customHeight="1" x14ac:dyDescent="0.25">
      <c r="A15" s="62">
        <v>45059</v>
      </c>
      <c r="B15" s="62">
        <v>45285</v>
      </c>
      <c r="C15" s="106">
        <f t="shared" si="0"/>
        <v>226</v>
      </c>
      <c r="D15" s="106">
        <f>NETWORKDAYS(A15,B15,feriados2)</f>
        <v>155</v>
      </c>
      <c r="G15" s="62">
        <v>45261</v>
      </c>
    </row>
    <row r="16" spans="1:11" ht="18.75" customHeight="1" x14ac:dyDescent="0.25">
      <c r="A16" s="62">
        <v>44973</v>
      </c>
      <c r="B16" s="62">
        <v>45122</v>
      </c>
      <c r="C16" s="106">
        <f t="shared" si="0"/>
        <v>149</v>
      </c>
      <c r="D16" s="106">
        <f>NETWORKDAYS(A16,B16,feriados2)</f>
        <v>102</v>
      </c>
      <c r="G16" s="62">
        <v>45268</v>
      </c>
    </row>
    <row r="17" spans="1:7" ht="18.75" customHeight="1" x14ac:dyDescent="0.25">
      <c r="A17" s="62">
        <v>45062</v>
      </c>
      <c r="B17" s="62">
        <v>45276</v>
      </c>
      <c r="C17" s="106">
        <f t="shared" si="0"/>
        <v>214</v>
      </c>
      <c r="D17" s="106">
        <f>NETWORKDAYS(A17,B17,feriados2)</f>
        <v>148</v>
      </c>
      <c r="G17" s="62">
        <v>45291</v>
      </c>
    </row>
    <row r="18" spans="1:7" ht="18.75" customHeight="1" x14ac:dyDescent="0.25">
      <c r="A18" s="62">
        <v>45023</v>
      </c>
      <c r="B18" s="62">
        <v>45158</v>
      </c>
      <c r="C18" s="106">
        <f t="shared" si="0"/>
        <v>135</v>
      </c>
      <c r="D18" s="106">
        <f>NETWORKDAYS(A18,B18,feriados2)</f>
        <v>91</v>
      </c>
    </row>
    <row r="19" spans="1:7" ht="18.75" customHeight="1" x14ac:dyDescent="0.25">
      <c r="A19" s="62">
        <v>45017</v>
      </c>
      <c r="B19" s="62">
        <v>45130</v>
      </c>
      <c r="C19" s="106">
        <f t="shared" si="0"/>
        <v>113</v>
      </c>
      <c r="D19" s="106">
        <f>NETWORKDAYS(A19,B19,feriados2)</f>
        <v>76</v>
      </c>
    </row>
    <row r="20" spans="1:7" ht="18.75" customHeight="1" x14ac:dyDescent="0.25">
      <c r="A20" s="62">
        <v>44959</v>
      </c>
      <c r="B20" s="62">
        <v>45121</v>
      </c>
      <c r="C20" s="106">
        <f t="shared" si="0"/>
        <v>162</v>
      </c>
      <c r="D20" s="106">
        <f>NETWORKDAYS(A20,B20,feriados2)</f>
        <v>112</v>
      </c>
    </row>
    <row r="21" spans="1:7" ht="18.75" customHeight="1" x14ac:dyDescent="0.25">
      <c r="A21" s="62">
        <v>45075</v>
      </c>
      <c r="B21" s="62">
        <v>45204</v>
      </c>
      <c r="C21" s="106">
        <f t="shared" si="0"/>
        <v>129</v>
      </c>
      <c r="D21" s="106">
        <f>NETWORKDAYS(A21,B21,feriados2)</f>
        <v>91</v>
      </c>
    </row>
    <row r="22" spans="1:7" ht="18.75" customHeight="1" x14ac:dyDescent="0.25">
      <c r="A22" s="62">
        <v>45068</v>
      </c>
      <c r="B22" s="62">
        <v>45211</v>
      </c>
      <c r="C22" s="106">
        <f t="shared" si="0"/>
        <v>143</v>
      </c>
      <c r="D22" s="106">
        <f>NETWORKDAYS(A22,B22,feriados2)</f>
        <v>101</v>
      </c>
    </row>
    <row r="23" spans="1:7" ht="18.75" customHeight="1" x14ac:dyDescent="0.25">
      <c r="A23" s="62">
        <v>45064</v>
      </c>
      <c r="B23" s="62">
        <v>45250</v>
      </c>
      <c r="C23" s="106">
        <f t="shared" si="0"/>
        <v>186</v>
      </c>
      <c r="D23" s="106">
        <f>NETWORKDAYS(A23,B23,feriados2)</f>
        <v>129</v>
      </c>
    </row>
    <row r="24" spans="1:7" ht="18.75" customHeight="1" x14ac:dyDescent="0.25">
      <c r="A24" s="62">
        <v>44981</v>
      </c>
      <c r="B24" s="62">
        <v>45282</v>
      </c>
      <c r="C24" s="106">
        <f t="shared" si="0"/>
        <v>301</v>
      </c>
      <c r="D24" s="106">
        <f>NETWORKDAYS(A24,B24,feriados2)</f>
        <v>207</v>
      </c>
    </row>
    <row r="25" spans="1:7" ht="18.75" customHeight="1" x14ac:dyDescent="0.25">
      <c r="A25" s="62">
        <v>44994</v>
      </c>
      <c r="B25" s="62">
        <v>45147</v>
      </c>
      <c r="C25" s="106">
        <f t="shared" si="0"/>
        <v>153</v>
      </c>
      <c r="D25" s="106">
        <f>NETWORKDAYS(A25,B25,feriados2)</f>
        <v>106</v>
      </c>
    </row>
  </sheetData>
  <mergeCells count="1">
    <mergeCell ref="A1:D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2</vt:i4>
      </vt:variant>
    </vt:vector>
  </HeadingPairs>
  <TitlesOfParts>
    <vt:vector size="7" baseType="lpstr">
      <vt:lpstr>Funções</vt:lpstr>
      <vt:lpstr>Exercício1</vt:lpstr>
      <vt:lpstr>Exercício2</vt:lpstr>
      <vt:lpstr>Exercício3</vt:lpstr>
      <vt:lpstr>Exercício 4</vt:lpstr>
      <vt:lpstr>feriados</vt:lpstr>
      <vt:lpstr>feriados2</vt:lpstr>
    </vt:vector>
  </TitlesOfParts>
  <Company>Your Organization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LSR</dc:creator>
  <cp:lastModifiedBy>José Filipe Alves Carneiro</cp:lastModifiedBy>
  <cp:lastPrinted>2024-01-24T23:23:27Z</cp:lastPrinted>
  <dcterms:created xsi:type="dcterms:W3CDTF">2010-08-26T18:41:58Z</dcterms:created>
  <dcterms:modified xsi:type="dcterms:W3CDTF">2024-01-29T22:28:17Z</dcterms:modified>
</cp:coreProperties>
</file>