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NIVERSIDADE\FORMAÇÕES\EINST EXCEL\Ficha de Trabalho 2\"/>
    </mc:Choice>
  </mc:AlternateContent>
  <xr:revisionPtr revIDLastSave="0" documentId="13_ncr:1_{8C0F5542-449D-4402-883A-AEB73DF8F043}" xr6:coauthVersionLast="47" xr6:coauthVersionMax="47" xr10:uidLastSave="{00000000-0000-0000-0000-000000000000}"/>
  <bookViews>
    <workbookView xWindow="-120" yWindow="-120" windowWidth="29040" windowHeight="15720" xr2:uid="{FAC65F37-6EC3-4CBC-BA68-5E84629268D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2" i="1"/>
  <c r="T14" i="1" s="1"/>
  <c r="Q2" i="1"/>
  <c r="Q3" i="1"/>
  <c r="Q4" i="1"/>
  <c r="Q5" i="1"/>
  <c r="Q6" i="1"/>
  <c r="Q7" i="1"/>
  <c r="Q8" i="1"/>
  <c r="Q9" i="1"/>
  <c r="Q10" i="1"/>
  <c r="Q11" i="1"/>
  <c r="Q12" i="1"/>
  <c r="Q13" i="1"/>
  <c r="S3" i="1"/>
  <c r="S4" i="1"/>
  <c r="S5" i="1"/>
  <c r="S6" i="1"/>
  <c r="S7" i="1"/>
  <c r="S8" i="1"/>
  <c r="S9" i="1"/>
  <c r="S10" i="1"/>
  <c r="S11" i="1"/>
  <c r="S12" i="1"/>
  <c r="S13" i="1"/>
  <c r="S2" i="1"/>
  <c r="P3" i="1"/>
  <c r="P4" i="1"/>
  <c r="P5" i="1"/>
  <c r="P6" i="1"/>
  <c r="P7" i="1"/>
  <c r="P8" i="1"/>
  <c r="P9" i="1"/>
  <c r="P10" i="1"/>
  <c r="P11" i="1"/>
  <c r="P12" i="1"/>
  <c r="P13" i="1"/>
  <c r="P2" i="1"/>
  <c r="R3" i="1"/>
  <c r="R4" i="1"/>
  <c r="R5" i="1"/>
  <c r="R6" i="1"/>
  <c r="R7" i="1"/>
  <c r="R8" i="1"/>
  <c r="R9" i="1"/>
  <c r="R10" i="1"/>
  <c r="R11" i="1"/>
  <c r="R12" i="1"/>
  <c r="R13" i="1"/>
  <c r="R2" i="1"/>
  <c r="XFC1048550" i="1" a="1"/>
  <c r="XFC1048550" i="1" s="1"/>
  <c r="XFC1048551" i="1" a="1"/>
  <c r="XFC1048551" i="1" s="1"/>
  <c r="XFC1048552" i="1" a="1"/>
  <c r="XFC1048552" i="1" s="1"/>
  <c r="XFC1048553" i="1" a="1"/>
  <c r="XFC1048553" i="1" s="1"/>
  <c r="XFC1048554" i="1" a="1"/>
  <c r="XFC1048554" i="1" s="1"/>
  <c r="XFC1048555" i="1" a="1"/>
  <c r="XFC1048555" i="1" s="1"/>
  <c r="XFC1048556" i="1" a="1"/>
  <c r="XFC1048556" i="1" s="1"/>
  <c r="XFC1048557" i="1" a="1"/>
  <c r="XFC1048557" i="1" s="1"/>
  <c r="XFC1048558" i="1" a="1"/>
  <c r="XFC1048558" i="1" s="1"/>
  <c r="XFC1048559" i="1" a="1"/>
  <c r="XFC1048559" i="1" s="1"/>
  <c r="XFC1048560" i="1" a="1"/>
  <c r="XFC1048560" i="1" s="1"/>
  <c r="XFC1048561" i="1" a="1"/>
  <c r="XFC1048561" i="1" s="1"/>
  <c r="XFC1048562" i="1" a="1"/>
  <c r="XFC1048562" i="1" s="1"/>
  <c r="XFC1048563" i="1" a="1"/>
  <c r="XFC1048563" i="1"/>
  <c r="XFC1048564" i="1" a="1"/>
  <c r="XFC1048564" i="1" s="1"/>
  <c r="XFC1048565" i="1" a="1"/>
  <c r="XFC1048565" i="1" s="1"/>
  <c r="XFC1048566" i="1" a="1"/>
  <c r="XFC1048566" i="1" s="1"/>
  <c r="XFC1048567" i="1" a="1"/>
  <c r="XFC1048567" i="1"/>
  <c r="XFC1048568" i="1" a="1"/>
  <c r="XFC1048568" i="1" s="1"/>
  <c r="XFC1048569" i="1" a="1"/>
  <c r="XFC1048569" i="1" s="1"/>
  <c r="XFC1048570" i="1" a="1"/>
  <c r="XFC1048570" i="1" s="1"/>
  <c r="XFC1048571" i="1" a="1"/>
  <c r="XFC1048571" i="1" s="1"/>
  <c r="XFC1048572" i="1" a="1"/>
  <c r="XFC1048572" i="1" s="1"/>
  <c r="XFC1048573" i="1" a="1"/>
  <c r="XFC1048573" i="1" s="1"/>
  <c r="XFC1048574" i="1" a="1"/>
  <c r="XFC1048574" i="1" s="1"/>
  <c r="XFC1048575" i="1" a="1"/>
  <c r="XFC1048575" i="1" s="1"/>
  <c r="O3" i="1"/>
  <c r="O4" i="1"/>
  <c r="O5" i="1"/>
  <c r="O6" i="1"/>
  <c r="O7" i="1"/>
  <c r="O8" i="1"/>
  <c r="O9" i="1"/>
  <c r="O10" i="1"/>
  <c r="O11" i="1"/>
  <c r="O12" i="1"/>
  <c r="O13" i="1"/>
  <c r="O2" i="1"/>
  <c r="L3" i="1"/>
  <c r="L4" i="1"/>
  <c r="L5" i="1"/>
  <c r="L6" i="1"/>
  <c r="L7" i="1"/>
  <c r="L8" i="1"/>
  <c r="L9" i="1"/>
  <c r="L10" i="1"/>
  <c r="L11" i="1"/>
  <c r="L12" i="1"/>
  <c r="L13" i="1"/>
  <c r="L2" i="1"/>
  <c r="M3" i="1"/>
  <c r="M4" i="1"/>
  <c r="M5" i="1"/>
  <c r="M6" i="1"/>
  <c r="M7" i="1"/>
  <c r="M8" i="1"/>
  <c r="M9" i="1"/>
  <c r="M10" i="1"/>
  <c r="M11" i="1"/>
  <c r="M12" i="1"/>
  <c r="M13" i="1"/>
  <c r="M2" i="1"/>
  <c r="N3" i="1"/>
  <c r="N4" i="1"/>
  <c r="N5" i="1"/>
  <c r="N6" i="1"/>
  <c r="N7" i="1"/>
  <c r="N8" i="1"/>
  <c r="N9" i="1"/>
  <c r="N10" i="1"/>
  <c r="N11" i="1"/>
  <c r="N12" i="1"/>
  <c r="N13" i="1"/>
  <c r="N2" i="1"/>
  <c r="E3" i="1"/>
  <c r="E4" i="1"/>
  <c r="E5" i="1"/>
  <c r="E6" i="1"/>
  <c r="E7" i="1"/>
  <c r="E8" i="1"/>
  <c r="E9" i="1"/>
  <c r="E10" i="1"/>
  <c r="E11" i="1"/>
  <c r="E12" i="1"/>
  <c r="E13" i="1"/>
  <c r="E2" i="1"/>
  <c r="K3" i="1"/>
  <c r="K4" i="1"/>
  <c r="K5" i="1"/>
  <c r="K6" i="1"/>
  <c r="K7" i="1"/>
  <c r="K8" i="1"/>
  <c r="K9" i="1"/>
  <c r="K10" i="1"/>
  <c r="K11" i="1"/>
  <c r="K12" i="1"/>
  <c r="K13" i="1"/>
  <c r="K2" i="1"/>
  <c r="J3" i="1"/>
  <c r="J4" i="1"/>
  <c r="J5" i="1"/>
  <c r="J6" i="1"/>
  <c r="J7" i="1"/>
  <c r="J8" i="1"/>
  <c r="J9" i="1"/>
  <c r="J10" i="1"/>
  <c r="J11" i="1"/>
  <c r="J12" i="1"/>
  <c r="J13" i="1"/>
  <c r="J2" i="1"/>
  <c r="H3" i="1"/>
  <c r="H4" i="1"/>
  <c r="H5" i="1"/>
  <c r="H6" i="1"/>
  <c r="H7" i="1"/>
  <c r="H8" i="1"/>
  <c r="H9" i="1"/>
  <c r="H10" i="1"/>
  <c r="H11" i="1"/>
  <c r="H12" i="1"/>
  <c r="H13" i="1"/>
  <c r="H2" i="1"/>
  <c r="I3" i="1"/>
  <c r="I4" i="1"/>
  <c r="I5" i="1"/>
  <c r="I6" i="1"/>
  <c r="I7" i="1"/>
  <c r="I8" i="1"/>
  <c r="I9" i="1"/>
  <c r="I10" i="1"/>
  <c r="I11" i="1"/>
  <c r="I12" i="1"/>
  <c r="I13" i="1"/>
  <c r="I2" i="1"/>
  <c r="G3" i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O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<sst xmlns="http://schemas.openxmlformats.org/spreadsheetml/2006/main" count="85" uniqueCount="77">
  <si>
    <t>Número Cliente</t>
  </si>
  <si>
    <t>Clientes</t>
  </si>
  <si>
    <t>CodigoPostalLocalidade</t>
  </si>
  <si>
    <t>SaldoContaCliente</t>
  </si>
  <si>
    <t>NaRCIso RODriGUES ConTENte</t>
  </si>
  <si>
    <t>4350-026 Porto</t>
  </si>
  <si>
    <t>D4.938,00 €</t>
  </si>
  <si>
    <t>JoaQUInA caRValHAL GONçalvES</t>
  </si>
  <si>
    <t>4715-006 Braga</t>
  </si>
  <si>
    <t>C1.529,00 €</t>
  </si>
  <si>
    <t>ISABel MaLHeIRo Mota</t>
  </si>
  <si>
    <t>4705-063 Braga</t>
  </si>
  <si>
    <t>C2.858,00 €</t>
  </si>
  <si>
    <t>VICtor do Ó MaRTInS</t>
  </si>
  <si>
    <t>4150-262 Porto</t>
  </si>
  <si>
    <t>D406,00 €</t>
  </si>
  <si>
    <t>edUArDo COUtinho GONçalvES</t>
  </si>
  <si>
    <t>4200-131 Porto</t>
  </si>
  <si>
    <t>D1.618,00 €</t>
  </si>
  <si>
    <t>rITa RAmOs mOReIRA</t>
  </si>
  <si>
    <t>C1.128,00 €</t>
  </si>
  <si>
    <t>LuÍs PeIXOto MoREIra</t>
  </si>
  <si>
    <t>4415-016 Gaia</t>
  </si>
  <si>
    <t>C4.103,00 €</t>
  </si>
  <si>
    <t>EDUaRDO MaRTInS CARAvaNa</t>
  </si>
  <si>
    <t>4000-002 Porto</t>
  </si>
  <si>
    <t>D4.143,00 €</t>
  </si>
  <si>
    <t>FRAnCIScO ConTENte CAMArinhA</t>
  </si>
  <si>
    <t>4400-111 Gaia</t>
  </si>
  <si>
    <t>C2.047,00 €</t>
  </si>
  <si>
    <t>joSÉ roSA MaLHeIRo</t>
  </si>
  <si>
    <t>4050-116 Porto</t>
  </si>
  <si>
    <t>C659,00 €</t>
  </si>
  <si>
    <t>RicaRDO pIMEnTa COStA</t>
  </si>
  <si>
    <t>C4.692,00 €</t>
  </si>
  <si>
    <t>MigUEL bARBoSA AmARAl</t>
  </si>
  <si>
    <t>D1.921,00 €</t>
  </si>
  <si>
    <t>Clientes Maiusculas</t>
  </si>
  <si>
    <t>Cliente Minusculas</t>
  </si>
  <si>
    <t>Cliente com Iniciais em Maiusculas</t>
  </si>
  <si>
    <t>código Postal</t>
  </si>
  <si>
    <t>Localidade</t>
  </si>
  <si>
    <t>Localidade 2</t>
  </si>
  <si>
    <t>Débito ou Crédito</t>
  </si>
  <si>
    <t>Saldo</t>
  </si>
  <si>
    <t xml:space="preserve">    CL130    </t>
  </si>
  <si>
    <t xml:space="preserve">        CL123</t>
  </si>
  <si>
    <t xml:space="preserve">CL111             </t>
  </si>
  <si>
    <t xml:space="preserve">CL102         </t>
  </si>
  <si>
    <t xml:space="preserve">         CL101</t>
  </si>
  <si>
    <t xml:space="preserve">CL130                </t>
  </si>
  <si>
    <t xml:space="preserve">            CL101</t>
  </si>
  <si>
    <t xml:space="preserve">           CL130                     </t>
  </si>
  <si>
    <t xml:space="preserve">     CL130      </t>
  </si>
  <si>
    <t xml:space="preserve">                   CL124          </t>
  </si>
  <si>
    <t xml:space="preserve">CL101                         </t>
  </si>
  <si>
    <t xml:space="preserve">                   CL126           </t>
  </si>
  <si>
    <t>Número Cliente alinhados</t>
  </si>
  <si>
    <t>MAIÚSCIULAS</t>
  </si>
  <si>
    <t>minúsculas</t>
  </si>
  <si>
    <t>ínicial Maúscula</t>
  </si>
  <si>
    <t>esquerda</t>
  </si>
  <si>
    <t>direita</t>
  </si>
  <si>
    <t>errado</t>
  </si>
  <si>
    <t>seg.texto</t>
  </si>
  <si>
    <t>4350-026 Vila Real de Santo António</t>
  </si>
  <si>
    <t>Qual é a posição do espaço</t>
  </si>
  <si>
    <t>Localidade 3</t>
  </si>
  <si>
    <t>localizar</t>
  </si>
  <si>
    <t>seg.texto + localizar</t>
  </si>
  <si>
    <t>Compactar</t>
  </si>
  <si>
    <t>será número ou texto?</t>
  </si>
  <si>
    <t>substituir ponto (.) por nada()</t>
  </si>
  <si>
    <t>converter texto em número</t>
  </si>
  <si>
    <t>é.num</t>
  </si>
  <si>
    <t>valor</t>
  </si>
  <si>
    <t>subst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</si>
</sst>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0AF86D9-8D1A-45FD-A058-21BF1FF6AA1A}">
  <we:reference id="81ae7f57-2760-4043-a9cb-e0d36209e808" version="1.3.0.0" store="EXCatalog" storeType="EXCatalog"/>
  <we:alternateReferences>
    <we:reference id="WA200003696" version="1.3.0.0" store="pt-PT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5C0144C-72E0-425A-A91B-04143A13D425}">
  <we:reference id="1e10eb66-9ba2-46e3-84ee-57e2a49831f0" version="3.0.0.1" store="EXCatalog" storeType="EXCatalog"/>
  <we:alternateReferences>
    <we:reference id="WA104100404" version="3.0.0.1" store="pt-PT" storeType="OMEX"/>
  </we:alternateReferences>
  <we:properties>
    <we:property name="UniqueID" value="&quot;20240101704918286045&quot;"/>
    <we:property name="JyxaEFR+SDUBKQ==" value="&quot;&quot;"/>
    <we:property name="JyxaEFR+SAkML0ANKm9VHgY=" value="&quot;JhFx&quot;"/>
    <we:property name="JyxaEFR+SDcCO3sBNg==" value="&quot;UA==&quot;"/>
    <we:property name="JyxaEFR+SAkML0ANKm9eFQY=" value="&quot;UA==&quot;"/>
    <we:property name="JyxaEFR+SAkML0ANKm9AAgQ=" value="&quot;UW0GSAV/WUs=&quot;"/>
    <we:property name="JyxaEFR+SAkML0ANKm9DEw0=" value="&quot;UA==&quot;"/>
    <we:property name="JyxaEFR+SAkML0ANKm9CHBk=" value="&quot;UQ==&quot;"/>
    <we:property name="JyxaEFR+SAkML0ANKm9EHw0=" value="&quot;UW0GSQ==&quot;"/>
    <we:property name="JyxaEFR+SAkML0ANKm9TBgY=" value="&quot;UW0GSAV+&quot;"/>
    <we:property name="JyxaEFR+SAkML0ANKm9dAw0=" value="&quot;UQ==&quot;"/>
    <we:property name="JyxaEFR+SAkML0ANKm9DAxs=" value="&quot;UHMG&quot;"/>
    <we:property name="JyxaEFR+SAkML0ANKm9CAwU=" value="&quot;UQ==&quot;"/>
    <we:property name="JyxaEFR+SAkML0ANKm9dAhU=" value="&quot;UW0GTwA=&quot;"/>
    <we:property name="JyxaEFR+SAkML0ANKm9dHgg=" value="&quot;UnM=&quot;"/>
    <we:property name="JyxaEFR+SAkML0ANKm9CEhc=" value="&quot;UA==&quot;"/>
    <we:property name="JyxaEFR+SAkML0ANKm9eBBM=" value="&quot;Uw==&quot;"/>
    <we:property name="JyxaEFR+SAkML0ANKm9REwI=" value="&quot;UW0GSAQ=&quot;"/>
    <we:property name="JyxaEFR+SAkML0ANKm9CFRI=" value="&quot;VA==&quot;"/>
    <we:property name="JyxaEFR+SAkML0ANKm9RAhI=" value="&quot;UA==&quot;"/>
    <we:property name="JyxaEFR+SAkML0ANKm9DBAA=" value="&quot;UQ==&quot;"/>
    <we:property name="JyxaEFR+SAkML0ANKm9dFRU=" value="&quot;Uw==&quot;"/>
    <we:property name="JyxaEFR+SAkML0ANKm9DHwI=" value="&quot;UQ==&quot;"/>
    <we:property name="JyxaEFR+SAkML0ANKm9cABU=" value="&quot;UQ==&quot;"/>
    <we:property name="JyxaEFR+SAkML0ANKm9cABE=" value="&quot;UQ==&quot;"/>
    <we:property name="JyxaEFR+SAkML0ANKm9XERE=" value="&quot;UW0GSAV/WUs=&quot;"/>
    <we:property name="JyxaEFR+SAkML0ANKm9ZABI=" value="&quot;UW0PQQ==&quot;"/>
    <we:property name="JyxaEFR+SAkML0ANKm9WFQA=" value="&quot;UW0GSAV/WUs=&quot;"/>
    <we:property name="JyxaEFR+SAkML0ANKm9ZAAg=" value="&quot;UA==&quot;"/>
    <we:property name="JyxaEFR+SAkML0ANKm9ZAAU=" value="&quot;Ug==&quot;"/>
  </we:properties>
  <we:bindings>
    <we:binding id="refEdit" type="matrix" appref="{E7AD6BB8-9F83-41EB-B0D8-C08824C20274}"/>
    <we:binding id="Worker" type="matrix" appref="{41730161-A580-4501-BC6A-58A314D1082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88B3-69BC-451B-B73F-21E49A9474FF}">
  <dimension ref="A1:XFC1048575"/>
  <sheetViews>
    <sheetView tabSelected="1" zoomScale="130" zoomScaleNormal="130" workbookViewId="0">
      <pane xSplit="4" topLeftCell="H1" activePane="topRight" state="frozen"/>
      <selection pane="topRight" activeCell="N15" sqref="N15"/>
    </sheetView>
  </sheetViews>
  <sheetFormatPr defaultRowHeight="15" x14ac:dyDescent="0.25"/>
  <cols>
    <col min="1" max="1" width="17.5703125" style="8" customWidth="1"/>
    <col min="2" max="2" width="31.140625" bestFit="1" customWidth="1"/>
    <col min="3" max="3" width="16.85546875" bestFit="1" customWidth="1"/>
    <col min="4" max="4" width="17.5703125" customWidth="1"/>
    <col min="5" max="5" width="11.5703125" customWidth="1"/>
    <col min="6" max="6" width="33.28515625" bestFit="1" customWidth="1"/>
    <col min="7" max="7" width="27.42578125" bestFit="1" customWidth="1"/>
    <col min="8" max="8" width="28.28515625" bestFit="1" customWidth="1"/>
    <col min="11" max="11" width="24.85546875" bestFit="1" customWidth="1"/>
    <col min="14" max="14" width="24.85546875" bestFit="1" customWidth="1"/>
    <col min="15" max="15" width="10.28515625" bestFit="1" customWidth="1"/>
    <col min="16" max="16" width="9" bestFit="1" customWidth="1"/>
    <col min="17" max="17" width="13.140625" bestFit="1" customWidth="1"/>
    <col min="18" max="18" width="11.42578125" bestFit="1" customWidth="1"/>
    <col min="19" max="19" width="9" bestFit="1" customWidth="1"/>
    <col min="20" max="20" width="11.28515625" bestFit="1" customWidth="1"/>
  </cols>
  <sheetData>
    <row r="1" spans="1:20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57</v>
      </c>
      <c r="F1" s="3" t="s">
        <v>37</v>
      </c>
      <c r="G1" s="3" t="s">
        <v>38</v>
      </c>
      <c r="H1" s="3" t="s">
        <v>39</v>
      </c>
      <c r="I1" s="3" t="s">
        <v>40</v>
      </c>
      <c r="J1" s="9" t="s">
        <v>41</v>
      </c>
      <c r="K1" s="3" t="s">
        <v>42</v>
      </c>
      <c r="L1" s="3" t="s">
        <v>43</v>
      </c>
      <c r="M1" s="3" t="s">
        <v>66</v>
      </c>
      <c r="N1" s="3" t="s">
        <v>67</v>
      </c>
      <c r="O1" s="3" t="s">
        <v>44</v>
      </c>
      <c r="P1" s="3" t="s">
        <v>71</v>
      </c>
      <c r="Q1" s="3" t="s">
        <v>73</v>
      </c>
      <c r="R1" s="3" t="s">
        <v>72</v>
      </c>
      <c r="S1" s="3" t="s">
        <v>71</v>
      </c>
      <c r="T1" s="3" t="s">
        <v>71</v>
      </c>
    </row>
    <row r="2" spans="1:20" x14ac:dyDescent="0.25">
      <c r="A2" s="4" t="s">
        <v>45</v>
      </c>
      <c r="B2" s="5" t="s">
        <v>4</v>
      </c>
      <c r="C2" s="6" t="s">
        <v>5</v>
      </c>
      <c r="D2" s="6" t="s">
        <v>6</v>
      </c>
      <c r="E2" s="7" t="str">
        <f>TRIM(A2)</f>
        <v>CL130</v>
      </c>
      <c r="F2" s="7" t="str">
        <f>UPPER(B2)</f>
        <v>NARCISO RODRIGUES CONTENTE</v>
      </c>
      <c r="G2" s="7" t="str">
        <f>LOWER(B2)</f>
        <v>narciso rodrigues contente</v>
      </c>
      <c r="H2" s="7" t="str">
        <f>PROPER(B2)</f>
        <v>Narciso Rodrigues Contente</v>
      </c>
      <c r="I2" s="7" t="str">
        <f>LEFT(C2,8)</f>
        <v>4350-026</v>
      </c>
      <c r="J2" s="7" t="str">
        <f>RIGHT(C2,5)</f>
        <v>Porto</v>
      </c>
      <c r="K2" s="7" t="str">
        <f>MID(C2,10,50)</f>
        <v>Porto</v>
      </c>
      <c r="L2" s="10" t="str">
        <f>LEFT(D2,1)</f>
        <v>D</v>
      </c>
      <c r="M2" s="7">
        <f>FIND(" ", C2)</f>
        <v>9</v>
      </c>
      <c r="N2" s="7" t="str">
        <f>MID(C2,FIND(" ",C2)+1,50)</f>
        <v>Porto</v>
      </c>
      <c r="O2" s="7" t="str">
        <f>MID(D2,2,154)</f>
        <v>4.938,00 €</v>
      </c>
      <c r="P2" s="7" t="b">
        <f>ISNUMBER(O2)</f>
        <v>0</v>
      </c>
      <c r="Q2" s="7" t="e">
        <f t="shared" ref="Q2:Q12" si="0">VALUE(O2)</f>
        <v>#VALUE!</v>
      </c>
      <c r="R2" s="7" t="str">
        <f>SUBSTITUTE(O2,".","")</f>
        <v>4938,00 €</v>
      </c>
      <c r="S2" s="7" t="b">
        <f>ISNUMBER(R2)</f>
        <v>0</v>
      </c>
      <c r="T2" s="11">
        <f>VALUE(R2)</f>
        <v>4938</v>
      </c>
    </row>
    <row r="3" spans="1:20" x14ac:dyDescent="0.25">
      <c r="A3" s="4" t="s">
        <v>46</v>
      </c>
      <c r="B3" s="5" t="s">
        <v>7</v>
      </c>
      <c r="C3" s="6" t="s">
        <v>8</v>
      </c>
      <c r="D3" s="6" t="s">
        <v>9</v>
      </c>
      <c r="E3" s="7" t="str">
        <f t="shared" ref="E3:E13" si="1">TRIM(A3)</f>
        <v>CL123</v>
      </c>
      <c r="F3" s="7" t="str">
        <f t="shared" ref="F3:F13" si="2">UPPER(B3)</f>
        <v>JOAQUINA CARVALHAL GONÇALVES</v>
      </c>
      <c r="G3" s="7" t="str">
        <f t="shared" ref="G3:G13" si="3">LOWER(B3)</f>
        <v>joaquina carvalhal gonçalves</v>
      </c>
      <c r="H3" s="7" t="str">
        <f t="shared" ref="H3:H13" si="4">PROPER(B3)</f>
        <v>Joaquina Carvalhal Gonçalves</v>
      </c>
      <c r="I3" s="7" t="str">
        <f t="shared" ref="I3:I13" si="5">LEFT(C3,8)</f>
        <v>4715-006</v>
      </c>
      <c r="J3" s="7" t="str">
        <f t="shared" ref="J3:J13" si="6">RIGHT(C3,5)</f>
        <v>Braga</v>
      </c>
      <c r="K3" s="7" t="str">
        <f t="shared" ref="K3:K13" si="7">MID(C3,10,50)</f>
        <v>Braga</v>
      </c>
      <c r="L3" s="10" t="str">
        <f t="shared" ref="L3:L13" si="8">LEFT(D3,1)</f>
        <v>C</v>
      </c>
      <c r="M3" s="7">
        <f t="shared" ref="M3:M13" si="9">FIND(" ", C3)</f>
        <v>9</v>
      </c>
      <c r="N3" s="7" t="str">
        <f t="shared" ref="N3:N13" si="10">MID(C3,FIND(" ",C3)+1,50)</f>
        <v>Braga</v>
      </c>
      <c r="O3" s="7" t="str">
        <f>MID(D3,2,154)</f>
        <v>1.529,00 €</v>
      </c>
      <c r="P3" s="7" t="b">
        <f t="shared" ref="P3:P13" si="11">ISNUMBER(O3)</f>
        <v>0</v>
      </c>
      <c r="Q3" s="7" t="e">
        <f t="shared" si="0"/>
        <v>#VALUE!</v>
      </c>
      <c r="R3" s="7" t="str">
        <f t="shared" ref="R3:R13" si="12">SUBSTITUTE(O3,".","")</f>
        <v>1529,00 €</v>
      </c>
      <c r="S3" s="7" t="b">
        <f t="shared" ref="S3:S13" si="13">ISNUMBER(R3)</f>
        <v>0</v>
      </c>
      <c r="T3" s="11">
        <f t="shared" ref="T3:T13" si="14">VALUE(R3)</f>
        <v>1529</v>
      </c>
    </row>
    <row r="4" spans="1:20" x14ac:dyDescent="0.25">
      <c r="A4" s="4" t="s">
        <v>47</v>
      </c>
      <c r="B4" s="5" t="s">
        <v>10</v>
      </c>
      <c r="C4" s="6" t="s">
        <v>11</v>
      </c>
      <c r="D4" s="6" t="s">
        <v>12</v>
      </c>
      <c r="E4" s="7" t="str">
        <f t="shared" si="1"/>
        <v>CL111</v>
      </c>
      <c r="F4" s="7" t="str">
        <f t="shared" si="2"/>
        <v>ISABEL MALHEIRO MOTA</v>
      </c>
      <c r="G4" s="7" t="str">
        <f t="shared" si="3"/>
        <v>isabel malheiro mota</v>
      </c>
      <c r="H4" s="7" t="str">
        <f t="shared" si="4"/>
        <v>Isabel Malheiro Mota</v>
      </c>
      <c r="I4" s="7" t="str">
        <f t="shared" si="5"/>
        <v>4705-063</v>
      </c>
      <c r="J4" s="7" t="str">
        <f t="shared" si="6"/>
        <v>Braga</v>
      </c>
      <c r="K4" s="7" t="str">
        <f t="shared" si="7"/>
        <v>Braga</v>
      </c>
      <c r="L4" s="10" t="str">
        <f t="shared" si="8"/>
        <v>C</v>
      </c>
      <c r="M4" s="7">
        <f t="shared" si="9"/>
        <v>9</v>
      </c>
      <c r="N4" s="7" t="str">
        <f t="shared" si="10"/>
        <v>Braga</v>
      </c>
      <c r="O4" s="7" t="str">
        <f>MID(D4,2,154)</f>
        <v>2.858,00 €</v>
      </c>
      <c r="P4" s="7" t="b">
        <f t="shared" si="11"/>
        <v>0</v>
      </c>
      <c r="Q4" s="7" t="e">
        <f t="shared" si="0"/>
        <v>#VALUE!</v>
      </c>
      <c r="R4" s="7" t="str">
        <f t="shared" si="12"/>
        <v>2858,00 €</v>
      </c>
      <c r="S4" s="7" t="b">
        <f t="shared" si="13"/>
        <v>0</v>
      </c>
      <c r="T4" s="11">
        <f t="shared" si="14"/>
        <v>2858</v>
      </c>
    </row>
    <row r="5" spans="1:20" x14ac:dyDescent="0.25">
      <c r="A5" s="4" t="s">
        <v>48</v>
      </c>
      <c r="B5" s="5" t="s">
        <v>13</v>
      </c>
      <c r="C5" s="6" t="s">
        <v>14</v>
      </c>
      <c r="D5" s="6" t="s">
        <v>15</v>
      </c>
      <c r="E5" s="7" t="str">
        <f t="shared" si="1"/>
        <v>CL102</v>
      </c>
      <c r="F5" s="7" t="str">
        <f t="shared" si="2"/>
        <v>VICTOR DO Ó MARTINS</v>
      </c>
      <c r="G5" s="7" t="str">
        <f t="shared" si="3"/>
        <v>victor do ó martins</v>
      </c>
      <c r="H5" s="7" t="str">
        <f t="shared" si="4"/>
        <v>Victor Do Ó Martins</v>
      </c>
      <c r="I5" s="7" t="str">
        <f t="shared" si="5"/>
        <v>4150-262</v>
      </c>
      <c r="J5" s="7" t="str">
        <f t="shared" si="6"/>
        <v>Porto</v>
      </c>
      <c r="K5" s="7" t="str">
        <f t="shared" si="7"/>
        <v>Porto</v>
      </c>
      <c r="L5" s="10" t="str">
        <f t="shared" si="8"/>
        <v>D</v>
      </c>
      <c r="M5" s="7">
        <f t="shared" si="9"/>
        <v>9</v>
      </c>
      <c r="N5" s="7" t="str">
        <f t="shared" si="10"/>
        <v>Porto</v>
      </c>
      <c r="O5" s="12" t="str">
        <f>MID(D5,2,154)</f>
        <v>406,00 €</v>
      </c>
      <c r="P5" s="12" t="b">
        <f t="shared" si="11"/>
        <v>0</v>
      </c>
      <c r="Q5" s="12">
        <f t="shared" si="0"/>
        <v>406</v>
      </c>
      <c r="R5" s="7" t="str">
        <f t="shared" si="12"/>
        <v>406,00 €</v>
      </c>
      <c r="S5" s="7" t="b">
        <f t="shared" si="13"/>
        <v>0</v>
      </c>
      <c r="T5" s="11">
        <f t="shared" si="14"/>
        <v>406</v>
      </c>
    </row>
    <row r="6" spans="1:20" x14ac:dyDescent="0.25">
      <c r="A6" s="4" t="s">
        <v>49</v>
      </c>
      <c r="B6" s="5" t="s">
        <v>16</v>
      </c>
      <c r="C6" s="6" t="s">
        <v>17</v>
      </c>
      <c r="D6" s="6" t="s">
        <v>18</v>
      </c>
      <c r="E6" s="7" t="str">
        <f t="shared" si="1"/>
        <v>CL101</v>
      </c>
      <c r="F6" s="7" t="str">
        <f t="shared" si="2"/>
        <v>EDUARDO COUTINHO GONÇALVES</v>
      </c>
      <c r="G6" s="7" t="str">
        <f t="shared" si="3"/>
        <v>eduardo coutinho gonçalves</v>
      </c>
      <c r="H6" s="7" t="str">
        <f t="shared" si="4"/>
        <v>Eduardo Coutinho Gonçalves</v>
      </c>
      <c r="I6" s="7" t="str">
        <f t="shared" si="5"/>
        <v>4200-131</v>
      </c>
      <c r="J6" s="7" t="str">
        <f t="shared" si="6"/>
        <v>Porto</v>
      </c>
      <c r="K6" s="7" t="str">
        <f t="shared" si="7"/>
        <v>Porto</v>
      </c>
      <c r="L6" s="10" t="str">
        <f t="shared" si="8"/>
        <v>D</v>
      </c>
      <c r="M6" s="7">
        <f t="shared" si="9"/>
        <v>9</v>
      </c>
      <c r="N6" s="7" t="str">
        <f t="shared" si="10"/>
        <v>Porto</v>
      </c>
      <c r="O6" s="7" t="str">
        <f>MID(D6,2,154)</f>
        <v>1.618,00 €</v>
      </c>
      <c r="P6" s="7" t="b">
        <f t="shared" si="11"/>
        <v>0</v>
      </c>
      <c r="Q6" s="7" t="e">
        <f t="shared" si="0"/>
        <v>#VALUE!</v>
      </c>
      <c r="R6" s="7" t="str">
        <f t="shared" si="12"/>
        <v>1618,00 €</v>
      </c>
      <c r="S6" s="7" t="b">
        <f t="shared" si="13"/>
        <v>0</v>
      </c>
      <c r="T6" s="11">
        <f t="shared" si="14"/>
        <v>1618</v>
      </c>
    </row>
    <row r="7" spans="1:20" x14ac:dyDescent="0.25">
      <c r="A7" s="4" t="s">
        <v>50</v>
      </c>
      <c r="B7" s="5" t="s">
        <v>19</v>
      </c>
      <c r="C7" s="6" t="s">
        <v>5</v>
      </c>
      <c r="D7" s="6" t="s">
        <v>20</v>
      </c>
      <c r="E7" s="7" t="str">
        <f t="shared" si="1"/>
        <v>CL130</v>
      </c>
      <c r="F7" s="7" t="str">
        <f t="shared" si="2"/>
        <v>RITA RAMOS MOREIRA</v>
      </c>
      <c r="G7" s="7" t="str">
        <f t="shared" si="3"/>
        <v>rita ramos moreira</v>
      </c>
      <c r="H7" s="7" t="str">
        <f t="shared" si="4"/>
        <v>Rita Ramos Moreira</v>
      </c>
      <c r="I7" s="7" t="str">
        <f t="shared" si="5"/>
        <v>4350-026</v>
      </c>
      <c r="J7" s="7" t="str">
        <f t="shared" si="6"/>
        <v>Porto</v>
      </c>
      <c r="K7" s="7" t="str">
        <f t="shared" si="7"/>
        <v>Porto</v>
      </c>
      <c r="L7" s="10" t="str">
        <f t="shared" si="8"/>
        <v>C</v>
      </c>
      <c r="M7" s="7">
        <f t="shared" si="9"/>
        <v>9</v>
      </c>
      <c r="N7" s="7" t="str">
        <f t="shared" si="10"/>
        <v>Porto</v>
      </c>
      <c r="O7" s="7" t="str">
        <f>MID(D7,2,154)</f>
        <v>1.128,00 €</v>
      </c>
      <c r="P7" s="7" t="b">
        <f t="shared" si="11"/>
        <v>0</v>
      </c>
      <c r="Q7" s="7" t="e">
        <f t="shared" si="0"/>
        <v>#VALUE!</v>
      </c>
      <c r="R7" s="7" t="str">
        <f t="shared" si="12"/>
        <v>1128,00 €</v>
      </c>
      <c r="S7" s="7" t="b">
        <f t="shared" si="13"/>
        <v>0</v>
      </c>
      <c r="T7" s="11">
        <f t="shared" si="14"/>
        <v>1128</v>
      </c>
    </row>
    <row r="8" spans="1:20" x14ac:dyDescent="0.25">
      <c r="A8" s="4" t="s">
        <v>51</v>
      </c>
      <c r="B8" s="5" t="s">
        <v>21</v>
      </c>
      <c r="C8" s="6" t="s">
        <v>22</v>
      </c>
      <c r="D8" s="6" t="s">
        <v>23</v>
      </c>
      <c r="E8" s="7" t="str">
        <f t="shared" si="1"/>
        <v>CL101</v>
      </c>
      <c r="F8" s="7" t="str">
        <f t="shared" si="2"/>
        <v>LUÍS PEIXOTO MOREIRA</v>
      </c>
      <c r="G8" s="7" t="str">
        <f t="shared" si="3"/>
        <v>luís peixoto moreira</v>
      </c>
      <c r="H8" s="7" t="str">
        <f t="shared" si="4"/>
        <v>Luís Peixoto Moreira</v>
      </c>
      <c r="I8" s="7" t="str">
        <f t="shared" si="5"/>
        <v>4415-016</v>
      </c>
      <c r="J8" s="7" t="str">
        <f t="shared" si="6"/>
        <v xml:space="preserve"> Gaia</v>
      </c>
      <c r="K8" s="7" t="str">
        <f t="shared" si="7"/>
        <v>Gaia</v>
      </c>
      <c r="L8" s="10" t="str">
        <f t="shared" si="8"/>
        <v>C</v>
      </c>
      <c r="M8" s="7">
        <f t="shared" si="9"/>
        <v>9</v>
      </c>
      <c r="N8" s="7" t="str">
        <f t="shared" si="10"/>
        <v>Gaia</v>
      </c>
      <c r="O8" s="7" t="str">
        <f>MID(D8,2,154)</f>
        <v>4.103,00 €</v>
      </c>
      <c r="P8" s="7" t="b">
        <f t="shared" si="11"/>
        <v>0</v>
      </c>
      <c r="Q8" s="7" t="e">
        <f t="shared" si="0"/>
        <v>#VALUE!</v>
      </c>
      <c r="R8" s="7" t="str">
        <f t="shared" si="12"/>
        <v>4103,00 €</v>
      </c>
      <c r="S8" s="7" t="b">
        <f t="shared" si="13"/>
        <v>0</v>
      </c>
      <c r="T8" s="11">
        <f t="shared" si="14"/>
        <v>4103</v>
      </c>
    </row>
    <row r="9" spans="1:20" x14ac:dyDescent="0.25">
      <c r="A9" s="4" t="s">
        <v>52</v>
      </c>
      <c r="B9" s="5" t="s">
        <v>24</v>
      </c>
      <c r="C9" s="6" t="s">
        <v>25</v>
      </c>
      <c r="D9" s="6" t="s">
        <v>26</v>
      </c>
      <c r="E9" s="7" t="str">
        <f t="shared" si="1"/>
        <v>CL130</v>
      </c>
      <c r="F9" s="7" t="str">
        <f t="shared" si="2"/>
        <v>EDUARDO MARTINS CARAVANA</v>
      </c>
      <c r="G9" s="7" t="str">
        <f t="shared" si="3"/>
        <v>eduardo martins caravana</v>
      </c>
      <c r="H9" s="7" t="str">
        <f t="shared" si="4"/>
        <v>Eduardo Martins Caravana</v>
      </c>
      <c r="I9" s="7" t="str">
        <f t="shared" si="5"/>
        <v>4000-002</v>
      </c>
      <c r="J9" s="7" t="str">
        <f t="shared" si="6"/>
        <v>Porto</v>
      </c>
      <c r="K9" s="7" t="str">
        <f t="shared" si="7"/>
        <v>Porto</v>
      </c>
      <c r="L9" s="10" t="str">
        <f t="shared" si="8"/>
        <v>D</v>
      </c>
      <c r="M9" s="7">
        <f t="shared" si="9"/>
        <v>9</v>
      </c>
      <c r="N9" s="7" t="str">
        <f t="shared" si="10"/>
        <v>Porto</v>
      </c>
      <c r="O9" s="7" t="str">
        <f>MID(D9,2,154)</f>
        <v>4.143,00 €</v>
      </c>
      <c r="P9" s="7" t="b">
        <f t="shared" si="11"/>
        <v>0</v>
      </c>
      <c r="Q9" s="7" t="e">
        <f t="shared" si="0"/>
        <v>#VALUE!</v>
      </c>
      <c r="R9" s="7" t="str">
        <f t="shared" si="12"/>
        <v>4143,00 €</v>
      </c>
      <c r="S9" s="7" t="b">
        <f t="shared" si="13"/>
        <v>0</v>
      </c>
      <c r="T9" s="11">
        <f t="shared" si="14"/>
        <v>4143</v>
      </c>
    </row>
    <row r="10" spans="1:20" x14ac:dyDescent="0.25">
      <c r="A10" s="4" t="s">
        <v>53</v>
      </c>
      <c r="B10" s="5" t="s">
        <v>27</v>
      </c>
      <c r="C10" s="6" t="s">
        <v>28</v>
      </c>
      <c r="D10" s="6" t="s">
        <v>29</v>
      </c>
      <c r="E10" s="7" t="str">
        <f t="shared" si="1"/>
        <v>CL130</v>
      </c>
      <c r="F10" s="7" t="str">
        <f t="shared" si="2"/>
        <v>FRANCISCO CONTENTE CAMARINHA</v>
      </c>
      <c r="G10" s="7" t="str">
        <f t="shared" si="3"/>
        <v>francisco contente camarinha</v>
      </c>
      <c r="H10" s="7" t="str">
        <f t="shared" si="4"/>
        <v>Francisco Contente Camarinha</v>
      </c>
      <c r="I10" s="7" t="str">
        <f t="shared" si="5"/>
        <v>4400-111</v>
      </c>
      <c r="J10" s="7" t="str">
        <f t="shared" si="6"/>
        <v xml:space="preserve"> Gaia</v>
      </c>
      <c r="K10" s="7" t="str">
        <f t="shared" si="7"/>
        <v>Gaia</v>
      </c>
      <c r="L10" s="10" t="str">
        <f t="shared" si="8"/>
        <v>C</v>
      </c>
      <c r="M10" s="7">
        <f t="shared" si="9"/>
        <v>9</v>
      </c>
      <c r="N10" s="7" t="str">
        <f t="shared" si="10"/>
        <v>Gaia</v>
      </c>
      <c r="O10" s="7" t="str">
        <f>MID(D10,2,154)</f>
        <v>2.047,00 €</v>
      </c>
      <c r="P10" s="7" t="b">
        <f t="shared" si="11"/>
        <v>0</v>
      </c>
      <c r="Q10" s="7" t="e">
        <f t="shared" si="0"/>
        <v>#VALUE!</v>
      </c>
      <c r="R10" s="7" t="str">
        <f t="shared" si="12"/>
        <v>2047,00 €</v>
      </c>
      <c r="S10" s="7" t="b">
        <f t="shared" si="13"/>
        <v>0</v>
      </c>
      <c r="T10" s="11">
        <f t="shared" si="14"/>
        <v>2047</v>
      </c>
    </row>
    <row r="11" spans="1:20" x14ac:dyDescent="0.25">
      <c r="A11" s="4" t="s">
        <v>54</v>
      </c>
      <c r="B11" s="5" t="s">
        <v>30</v>
      </c>
      <c r="C11" s="6" t="s">
        <v>31</v>
      </c>
      <c r="D11" s="6" t="s">
        <v>32</v>
      </c>
      <c r="E11" s="7" t="str">
        <f t="shared" si="1"/>
        <v>CL124</v>
      </c>
      <c r="F11" s="7" t="str">
        <f t="shared" si="2"/>
        <v>JOSÉ ROSA MALHEIRO</v>
      </c>
      <c r="G11" s="7" t="str">
        <f t="shared" si="3"/>
        <v>josé rosa malheiro</v>
      </c>
      <c r="H11" s="7" t="str">
        <f t="shared" si="4"/>
        <v>José Rosa Malheiro</v>
      </c>
      <c r="I11" s="7" t="str">
        <f t="shared" si="5"/>
        <v>4050-116</v>
      </c>
      <c r="J11" s="7" t="str">
        <f t="shared" si="6"/>
        <v>Porto</v>
      </c>
      <c r="K11" s="7" t="str">
        <f t="shared" si="7"/>
        <v>Porto</v>
      </c>
      <c r="L11" s="10" t="str">
        <f t="shared" si="8"/>
        <v>C</v>
      </c>
      <c r="M11" s="7">
        <f t="shared" si="9"/>
        <v>9</v>
      </c>
      <c r="N11" s="7" t="str">
        <f t="shared" si="10"/>
        <v>Porto</v>
      </c>
      <c r="O11" s="12" t="str">
        <f>MID(D11,2,154)</f>
        <v>659,00 €</v>
      </c>
      <c r="P11" s="12" t="b">
        <f t="shared" si="11"/>
        <v>0</v>
      </c>
      <c r="Q11" s="12">
        <f t="shared" si="0"/>
        <v>659</v>
      </c>
      <c r="R11" s="7" t="str">
        <f t="shared" si="12"/>
        <v>659,00 €</v>
      </c>
      <c r="S11" s="7" t="b">
        <f t="shared" si="13"/>
        <v>0</v>
      </c>
      <c r="T11" s="11">
        <f t="shared" si="14"/>
        <v>659</v>
      </c>
    </row>
    <row r="12" spans="1:20" x14ac:dyDescent="0.25">
      <c r="A12" s="4" t="s">
        <v>55</v>
      </c>
      <c r="B12" s="5" t="s">
        <v>33</v>
      </c>
      <c r="C12" s="6" t="s">
        <v>14</v>
      </c>
      <c r="D12" s="6" t="s">
        <v>34</v>
      </c>
      <c r="E12" s="7" t="str">
        <f t="shared" si="1"/>
        <v>CL101</v>
      </c>
      <c r="F12" s="7" t="str">
        <f t="shared" si="2"/>
        <v>RICARDO PIMENTA COSTA</v>
      </c>
      <c r="G12" s="7" t="str">
        <f t="shared" si="3"/>
        <v>ricardo pimenta costa</v>
      </c>
      <c r="H12" s="7" t="str">
        <f t="shared" si="4"/>
        <v>Ricardo Pimenta Costa</v>
      </c>
      <c r="I12" s="7" t="str">
        <f t="shared" si="5"/>
        <v>4150-262</v>
      </c>
      <c r="J12" s="7" t="str">
        <f t="shared" si="6"/>
        <v>Porto</v>
      </c>
      <c r="K12" s="7" t="str">
        <f t="shared" si="7"/>
        <v>Porto</v>
      </c>
      <c r="L12" s="10" t="str">
        <f t="shared" si="8"/>
        <v>C</v>
      </c>
      <c r="M12" s="7">
        <f t="shared" si="9"/>
        <v>9</v>
      </c>
      <c r="N12" s="7" t="str">
        <f t="shared" si="10"/>
        <v>Porto</v>
      </c>
      <c r="O12" s="7" t="str">
        <f>MID(D12,2,154)</f>
        <v>4.692,00 €</v>
      </c>
      <c r="P12" s="7" t="b">
        <f t="shared" si="11"/>
        <v>0</v>
      </c>
      <c r="Q12" s="7" t="e">
        <f t="shared" si="0"/>
        <v>#VALUE!</v>
      </c>
      <c r="R12" s="7" t="str">
        <f t="shared" si="12"/>
        <v>4692,00 €</v>
      </c>
      <c r="S12" s="7" t="b">
        <f t="shared" si="13"/>
        <v>0</v>
      </c>
      <c r="T12" s="11">
        <f t="shared" si="14"/>
        <v>4692</v>
      </c>
    </row>
    <row r="13" spans="1:20" x14ac:dyDescent="0.25">
      <c r="A13" s="4" t="s">
        <v>56</v>
      </c>
      <c r="B13" s="5" t="s">
        <v>35</v>
      </c>
      <c r="C13" s="6" t="s">
        <v>65</v>
      </c>
      <c r="D13" s="6" t="s">
        <v>36</v>
      </c>
      <c r="E13" s="7" t="str">
        <f t="shared" si="1"/>
        <v>CL126</v>
      </c>
      <c r="F13" s="7" t="str">
        <f t="shared" si="2"/>
        <v>MIGUEL BARBOSA AMARAL</v>
      </c>
      <c r="G13" s="7" t="str">
        <f t="shared" si="3"/>
        <v>miguel barbosa amaral</v>
      </c>
      <c r="H13" s="7" t="str">
        <f t="shared" si="4"/>
        <v>Miguel Barbosa Amaral</v>
      </c>
      <c r="I13" s="7" t="str">
        <f t="shared" si="5"/>
        <v>4350-026</v>
      </c>
      <c r="J13" s="7" t="str">
        <f t="shared" si="6"/>
        <v>tónio</v>
      </c>
      <c r="K13" s="7" t="str">
        <f t="shared" si="7"/>
        <v>Vila Real de Santo António</v>
      </c>
      <c r="L13" s="10" t="str">
        <f t="shared" si="8"/>
        <v>D</v>
      </c>
      <c r="M13" s="7">
        <f t="shared" si="9"/>
        <v>9</v>
      </c>
      <c r="N13" s="7" t="str">
        <f t="shared" si="10"/>
        <v>Vila Real de Santo António</v>
      </c>
      <c r="O13" s="7" t="str">
        <f>MID(D13,2,154)</f>
        <v>1.921,00 €</v>
      </c>
      <c r="P13" s="7" t="b">
        <f t="shared" si="11"/>
        <v>0</v>
      </c>
      <c r="Q13" s="7" t="e">
        <f>VALUE(O13)</f>
        <v>#VALUE!</v>
      </c>
      <c r="R13" s="7" t="str">
        <f t="shared" si="12"/>
        <v>1921,00 €</v>
      </c>
      <c r="S13" s="7" t="b">
        <f t="shared" si="13"/>
        <v>0</v>
      </c>
      <c r="T13" s="11">
        <f t="shared" si="14"/>
        <v>1921</v>
      </c>
    </row>
    <row r="14" spans="1:20" x14ac:dyDescent="0.25">
      <c r="O14" s="7">
        <f>SUM(O2:O13)</f>
        <v>0</v>
      </c>
      <c r="T14" s="11">
        <f>SUM(T2:T13)</f>
        <v>30042</v>
      </c>
    </row>
    <row r="15" spans="1:20" x14ac:dyDescent="0.25">
      <c r="E15" t="s">
        <v>70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64</v>
      </c>
      <c r="L15" t="s">
        <v>61</v>
      </c>
      <c r="M15" t="s">
        <v>68</v>
      </c>
      <c r="N15" t="s">
        <v>69</v>
      </c>
      <c r="O15" t="s">
        <v>64</v>
      </c>
      <c r="P15" t="s">
        <v>74</v>
      </c>
      <c r="Q15" t="s">
        <v>75</v>
      </c>
      <c r="R15" t="s">
        <v>76</v>
      </c>
      <c r="S15" t="s">
        <v>74</v>
      </c>
      <c r="T15" t="s">
        <v>75</v>
      </c>
    </row>
    <row r="16" spans="1:20" x14ac:dyDescent="0.25">
      <c r="J16" t="s">
        <v>63</v>
      </c>
    </row>
    <row r="1048550" spans="16383:16383" x14ac:dyDescent="0.25">
      <c r="XFC1048550" t="e" cm="1">
        <f t="array" ref="XFC1048550">solver_pre</f>
        <v>#NAME?</v>
      </c>
    </row>
    <row r="1048551" spans="16383:16383" x14ac:dyDescent="0.25">
      <c r="XFC1048551" t="e" cm="1">
        <f t="array" ref="XFC1048551">solver_scl</f>
        <v>#NAME?</v>
      </c>
    </row>
    <row r="1048552" spans="16383:16383" x14ac:dyDescent="0.25">
      <c r="XFC1048552" t="e" cm="1">
        <f t="array" ref="XFC1048552">solver_rlx</f>
        <v>#NAME?</v>
      </c>
    </row>
    <row r="1048553" spans="16383:16383" x14ac:dyDescent="0.25">
      <c r="XFC1048553" t="e" cm="1">
        <f t="array" ref="XFC1048553">solver_tol</f>
        <v>#NAME?</v>
      </c>
    </row>
    <row r="1048554" spans="16383:16383" x14ac:dyDescent="0.25">
      <c r="XFC1048554" t="e" cm="1">
        <f t="array" ref="XFC1048554">solver_cvg</f>
        <v>#NAME?</v>
      </c>
    </row>
    <row r="1048555" spans="16383:16383" x14ac:dyDescent="0.25">
      <c r="XFC1048555" t="e" cm="1">
        <f t="array" ref="XFC1048555">AREAS(solver_adj1)</f>
        <v>#NAME?</v>
      </c>
    </row>
    <row r="1048556" spans="16383:16383" x14ac:dyDescent="0.25">
      <c r="XFC1048556" t="e" cm="1">
        <f t="array" ref="XFC1048556">solver_ssz</f>
        <v>#NAME?</v>
      </c>
    </row>
    <row r="1048557" spans="16383:16383" x14ac:dyDescent="0.25">
      <c r="XFC1048557" t="e" cm="1">
        <f t="array" ref="XFC1048557">solver_rsd</f>
        <v>#NAME?</v>
      </c>
    </row>
    <row r="1048558" spans="16383:16383" x14ac:dyDescent="0.25">
      <c r="XFC1048558" t="e" cm="1">
        <f t="array" ref="XFC1048558">solver_mrt</f>
        <v>#NAME?</v>
      </c>
    </row>
    <row r="1048559" spans="16383:16383" x14ac:dyDescent="0.25">
      <c r="XFC1048559" t="e" cm="1">
        <f t="array" ref="XFC1048559">solver_mni</f>
        <v>#NAME?</v>
      </c>
    </row>
    <row r="1048560" spans="16383:16383" x14ac:dyDescent="0.25">
      <c r="XFC1048560" t="e" cm="1">
        <f t="array" ref="XFC1048560">solver_rbv</f>
        <v>#NAME?</v>
      </c>
    </row>
    <row r="1048561" spans="16383:16383" x14ac:dyDescent="0.25">
      <c r="XFC1048561" t="e" cm="1">
        <f t="array" ref="XFC1048561">solver_neg</f>
        <v>#NAME?</v>
      </c>
    </row>
    <row r="1048562" spans="16383:16383" x14ac:dyDescent="0.25">
      <c r="XFC1048562" t="e" cm="1">
        <f t="array" ref="XFC1048562">solver_ntr</f>
        <v>#NAME?</v>
      </c>
    </row>
    <row r="1048563" spans="16383:16383" x14ac:dyDescent="0.25">
      <c r="XFC1048563" t="e" cm="1">
        <f t="array" ref="XFC1048563">solver_acc</f>
        <v>#NAME?</v>
      </c>
    </row>
    <row r="1048564" spans="16383:16383" x14ac:dyDescent="0.25">
      <c r="XFC1048564" t="e" cm="1">
        <f t="array" ref="XFC1048564">solver_res</f>
        <v>#NAME?</v>
      </c>
    </row>
    <row r="1048565" spans="16383:16383" x14ac:dyDescent="0.25">
      <c r="XFC1048565" t="e" cm="1">
        <f t="array" ref="XFC1048565">solver_ars</f>
        <v>#NAME?</v>
      </c>
    </row>
    <row r="1048566" spans="16383:16383" x14ac:dyDescent="0.25">
      <c r="XFC1048566" t="e" cm="1">
        <f t="array" ref="XFC1048566">solver_sta</f>
        <v>#NAME?</v>
      </c>
    </row>
    <row r="1048567" spans="16383:16383" x14ac:dyDescent="0.25">
      <c r="XFC1048567" t="e" cm="1">
        <f t="array" ref="XFC1048567">solver_met</f>
        <v>#NAME?</v>
      </c>
    </row>
    <row r="1048568" spans="16383:16383" x14ac:dyDescent="0.25">
      <c r="XFC1048568" t="e" cm="1">
        <f t="array" ref="XFC1048568">solver_soc</f>
        <v>#NAME?</v>
      </c>
    </row>
    <row r="1048569" spans="16383:16383" x14ac:dyDescent="0.25">
      <c r="XFC1048569" t="e" cm="1">
        <f t="array" ref="XFC1048569">solver_lpt</f>
        <v>#NAME?</v>
      </c>
    </row>
    <row r="1048570" spans="16383:16383" x14ac:dyDescent="0.25">
      <c r="XFC1048570" t="e" cm="1">
        <f t="array" ref="XFC1048570">solver_lpp</f>
        <v>#NAME?</v>
      </c>
    </row>
    <row r="1048571" spans="16383:16383" x14ac:dyDescent="0.25">
      <c r="XFC1048571" t="e" cm="1">
        <f t="array" ref="XFC1048571">solver_gap</f>
        <v>#NAME?</v>
      </c>
    </row>
    <row r="1048572" spans="16383:16383" x14ac:dyDescent="0.25">
      <c r="XFC1048572" t="e" cm="1">
        <f t="array" ref="XFC1048572">solver_ips</f>
        <v>#NAME?</v>
      </c>
    </row>
    <row r="1048573" spans="16383:16383" x14ac:dyDescent="0.25">
      <c r="XFC1048573" t="e" cm="1">
        <f t="array" ref="XFC1048573">solver_fea</f>
        <v>#NAME?</v>
      </c>
    </row>
    <row r="1048574" spans="16383:16383" x14ac:dyDescent="0.25">
      <c r="XFC1048574" t="e" cm="1">
        <f t="array" ref="XFC1048574">solver_ipi</f>
        <v>#NAME?</v>
      </c>
    </row>
    <row r="1048575" spans="16383:16383" x14ac:dyDescent="0.25">
      <c r="XFC1048575" t="e" cm="1">
        <f t="array" ref="XFC1048575">solver_ipd</f>
        <v>#NAME?</v>
      </c>
    </row>
  </sheetData>
  <pageMargins left="0.7" right="0.7" top="0.75" bottom="0.75" header="0.3" footer="0.3"/>
  <pageSetup paperSize="9"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E7AD6BB8-9F83-41EB-B0D8-C08824C20274}">
          <xm:f>Folha1!1:1048576</xm:f>
        </x15:webExtension>
        <x15:webExtension appRef="{41730161-A580-4501-BC6A-58A314D1082F}">
          <xm:f>Folha1!XFC1048550:XFD1048575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JPFrada</dc:creator>
  <cp:lastModifiedBy>José Filipe Alves Carneiro</cp:lastModifiedBy>
  <dcterms:created xsi:type="dcterms:W3CDTF">2023-04-03T14:25:44Z</dcterms:created>
  <dcterms:modified xsi:type="dcterms:W3CDTF">2024-01-10T20:53:51Z</dcterms:modified>
</cp:coreProperties>
</file>