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 meu disco\UNIVERSIDADE\FORMAÇÕES\EINST EXCEL\Sessão 5\Relatorios base\"/>
    </mc:Choice>
  </mc:AlternateContent>
  <xr:revisionPtr revIDLastSave="0" documentId="13_ncr:1_{135DD363-984C-4463-B499-CFAB31FF244F}" xr6:coauthVersionLast="47" xr6:coauthVersionMax="47" xr10:uidLastSave="{00000000-0000-0000-0000-000000000000}"/>
  <bookViews>
    <workbookView xWindow="-120" yWindow="-120" windowWidth="29040" windowHeight="15720" activeTab="1" xr2:uid="{DD314A47-1CCB-4C9A-81F5-C5BD912AF375}"/>
  </bookViews>
  <sheets>
    <sheet name="Relatorio_2" sheetId="2" r:id="rId1"/>
    <sheet name="Relatorio_2_2" sheetId="3" r:id="rId2"/>
  </sheets>
  <definedNames>
    <definedName name="base">Relatorio_2_2!$B$1:$J$11</definedName>
    <definedName name="gastos">Relatorio_2!$N$24:$O$29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7" i="3" l="1"/>
  <c r="Y8" i="3" s="1" a="1"/>
  <c r="Y8" i="3" s="1"/>
  <c r="T7" i="3"/>
  <c r="C42" i="3"/>
  <c r="C44" i="3" s="1"/>
  <c r="P27" i="3"/>
  <c r="T4" i="3"/>
  <c r="M20" i="3"/>
  <c r="T20" i="3" s="1"/>
  <c r="M19" i="3"/>
  <c r="R19" i="3" s="1"/>
  <c r="B19" i="3"/>
  <c r="I19" i="3" s="1"/>
  <c r="M3" i="2"/>
  <c r="M4" i="2"/>
  <c r="M5" i="2"/>
  <c r="M6" i="2"/>
  <c r="M7" i="2"/>
  <c r="M8" i="2"/>
  <c r="M9" i="2"/>
  <c r="M10" i="2"/>
  <c r="M11" i="2"/>
  <c r="M2" i="2"/>
  <c r="L11" i="3"/>
  <c r="K11" i="3"/>
  <c r="L10" i="3"/>
  <c r="K10" i="3"/>
  <c r="L9" i="3"/>
  <c r="K9" i="3"/>
  <c r="L8" i="3"/>
  <c r="K8" i="3"/>
  <c r="L7" i="3"/>
  <c r="K7" i="3"/>
  <c r="L6" i="3"/>
  <c r="K6" i="3"/>
  <c r="L5" i="3"/>
  <c r="K5" i="3"/>
  <c r="L4" i="3"/>
  <c r="K4" i="3"/>
  <c r="L3" i="3"/>
  <c r="K3" i="3"/>
  <c r="L2" i="3"/>
  <c r="K2" i="3"/>
  <c r="L11" i="2"/>
  <c r="K11" i="2"/>
  <c r="L10" i="2"/>
  <c r="K10" i="2"/>
  <c r="L9" i="2"/>
  <c r="K9" i="2"/>
  <c r="L8" i="2"/>
  <c r="L7" i="2"/>
  <c r="K7" i="2"/>
  <c r="L6" i="2"/>
  <c r="K6" i="2"/>
  <c r="L5" i="2"/>
  <c r="K5" i="2"/>
  <c r="L4" i="2"/>
  <c r="K4" i="2"/>
  <c r="L3" i="2"/>
  <c r="K3" i="2"/>
  <c r="L2" i="2"/>
  <c r="K2" i="2"/>
  <c r="C49" i="3" l="1"/>
  <c r="C48" i="3"/>
  <c r="C43" i="3"/>
  <c r="C47" i="3"/>
  <c r="C52" i="3"/>
  <c r="C46" i="3"/>
  <c r="C51" i="3"/>
  <c r="C45" i="3"/>
  <c r="C50" i="3"/>
  <c r="P19" i="3"/>
  <c r="N20" i="3"/>
  <c r="R20" i="3"/>
  <c r="P20" i="3"/>
  <c r="S20" i="3"/>
  <c r="N19" i="3"/>
  <c r="Q19" i="3"/>
  <c r="J19" i="3"/>
  <c r="Q20" i="3"/>
  <c r="U20" i="3"/>
  <c r="O20" i="3"/>
  <c r="U19" i="3"/>
  <c r="O19" i="3"/>
  <c r="T19" i="3"/>
  <c r="S19" i="3"/>
  <c r="C19" i="3"/>
  <c r="H19" i="3"/>
  <c r="E19" i="3"/>
  <c r="D19" i="3"/>
  <c r="G19" i="3"/>
  <c r="F1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<sst xmlns="http://schemas.openxmlformats.org/spreadsheetml/2006/main" count="138" uniqueCount="51">
  <si>
    <t xml:space="preserve">Janeiro </t>
  </si>
  <si>
    <t>Fevereiro</t>
  </si>
  <si>
    <t>Março</t>
  </si>
  <si>
    <t>Abril</t>
  </si>
  <si>
    <t>Maio</t>
  </si>
  <si>
    <t>Junho</t>
  </si>
  <si>
    <t>Julho</t>
  </si>
  <si>
    <t>Agosto</t>
  </si>
  <si>
    <t>Total do Consumo</t>
  </si>
  <si>
    <t>Média Anual</t>
  </si>
  <si>
    <t>Ano 2010</t>
  </si>
  <si>
    <t>Ano 2011</t>
  </si>
  <si>
    <t>Ano 2012</t>
  </si>
  <si>
    <t>Ano 2013</t>
  </si>
  <si>
    <t>Ano 2014</t>
  </si>
  <si>
    <t>Ano 2015</t>
  </si>
  <si>
    <t>Ano 2016</t>
  </si>
  <si>
    <t>Ano 2017</t>
  </si>
  <si>
    <t>Ano 2018</t>
  </si>
  <si>
    <t>Ano 2019</t>
  </si>
  <si>
    <t>Ano</t>
  </si>
  <si>
    <t>Para totais inferiores ou iguais a 300,00 € é considerado “Gasto Ideal”. Quando o total for superior a 300,00 € e inferior a 350,00 € é considerado “Gasto Bom”. Sempre que se verifique totais entre 350,00 € e 400,00 € é considerado “Gasto Normal”. Quando os totais são superiores a 500,00 € é considerado “Gasto Fora de Controlo”. Quando os totais forem iguais a 500,00 € é considerado “Gasto Certo”. Nos restantes casos considera-se “Gasto Elevado”.</t>
  </si>
  <si>
    <t>Qual é o ano pretendido?</t>
  </si>
  <si>
    <t xml:space="preserve">e </t>
  </si>
  <si>
    <t>Construir Gráfico</t>
  </si>
  <si>
    <t>&lt;=300</t>
  </si>
  <si>
    <t>idela</t>
  </si>
  <si>
    <t xml:space="preserve">&lt;300 e &lt;350 </t>
  </si>
  <si>
    <t>bom</t>
  </si>
  <si>
    <t>&lt;=350 e &lt;=400</t>
  </si>
  <si>
    <t>normal</t>
  </si>
  <si>
    <t>&gt;500</t>
  </si>
  <si>
    <t>fora de controlo</t>
  </si>
  <si>
    <t>=500</t>
  </si>
  <si>
    <t>certo</t>
  </si>
  <si>
    <t>elevado</t>
  </si>
  <si>
    <t>&gt;400 e &lt;500</t>
  </si>
  <si>
    <t>lim sup</t>
  </si>
  <si>
    <t>lim inf</t>
  </si>
  <si>
    <t>idel</t>
  </si>
  <si>
    <t>???</t>
  </si>
  <si>
    <t>Situação</t>
  </si>
  <si>
    <t>procv</t>
  </si>
  <si>
    <t>COL</t>
  </si>
  <si>
    <t xml:space="preserve">diz o nº de uma coluna </t>
  </si>
  <si>
    <t>='col()</t>
  </si>
  <si>
    <t>Comparação entre:</t>
  </si>
  <si>
    <t>Qual é o mês pretendido:</t>
  </si>
  <si>
    <t>LIN</t>
  </si>
  <si>
    <t>diz o nºde um a linha</t>
  </si>
  <si>
    <t>='lin()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</si>
</sst>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0" xfId="0" applyFont="1"/>
    <xf numFmtId="0" fontId="5" fillId="0" borderId="5" xfId="0" applyFont="1" applyBorder="1"/>
    <xf numFmtId="0" fontId="5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quotePrefix="1"/>
    <xf numFmtId="0" fontId="0" fillId="3" borderId="0" xfId="0" applyFill="1"/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0A-4384-8FA2-AE812CEB45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Relatorio_2!#REF!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Relatorio_2!#REF!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Relatorio_2!#REF!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B0B-421C-86E8-F6BC326C6FB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4B-4AE4-94B5-F47B59D93F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Relatorio_2!#REF!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Relatorio_2!#REF!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Relatorio_2!#REF!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B0B-421C-86E8-F6BC326C6FB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Relatorio_2_2!$B$19</c:f>
              <c:strCache>
                <c:ptCount val="1"/>
                <c:pt idx="0">
                  <c:v>Ano 2016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Relatorio_2_2!$C$19:$J$19</c:f>
              <c:numCache>
                <c:formatCode>General</c:formatCode>
                <c:ptCount val="8"/>
                <c:pt idx="0">
                  <c:v>71</c:v>
                </c:pt>
                <c:pt idx="1">
                  <c:v>46</c:v>
                </c:pt>
                <c:pt idx="2">
                  <c:v>79</c:v>
                </c:pt>
                <c:pt idx="3">
                  <c:v>31</c:v>
                </c:pt>
                <c:pt idx="4">
                  <c:v>74</c:v>
                </c:pt>
                <c:pt idx="5">
                  <c:v>38</c:v>
                </c:pt>
                <c:pt idx="6">
                  <c:v>32</c:v>
                </c:pt>
                <c:pt idx="7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B-431A-A586-C484D0DC5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406728"/>
        <c:axId val="676405648"/>
      </c:lineChart>
      <c:catAx>
        <c:axId val="676406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6405648"/>
        <c:crosses val="autoZero"/>
        <c:auto val="1"/>
        <c:lblAlgn val="ctr"/>
        <c:lblOffset val="100"/>
        <c:noMultiLvlLbl val="0"/>
      </c:catAx>
      <c:valAx>
        <c:axId val="67640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6406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Relatorio_2_2!$P$27</c:f>
          <c:strCache>
            <c:ptCount val="1"/>
            <c:pt idx="0">
              <c:v>Comparação entre: Ano 2011 e Ano 2019</c:v>
            </c:pt>
          </c:strCache>
        </c:strRef>
      </c:tx>
      <c:layout>
        <c:manualLayout>
          <c:xMode val="edge"/>
          <c:yMode val="edge"/>
          <c:x val="0.12375"/>
          <c:y val="4.43704703689107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Relatorio_2_2!$M$19</c:f>
              <c:strCache>
                <c:ptCount val="1"/>
                <c:pt idx="0">
                  <c:v>Ano 2011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Relatorio_2_2!$N$19:$U$19</c:f>
              <c:numCache>
                <c:formatCode>General</c:formatCode>
                <c:ptCount val="8"/>
                <c:pt idx="0">
                  <c:v>53</c:v>
                </c:pt>
                <c:pt idx="1">
                  <c:v>56</c:v>
                </c:pt>
                <c:pt idx="2">
                  <c:v>75</c:v>
                </c:pt>
                <c:pt idx="3">
                  <c:v>54</c:v>
                </c:pt>
                <c:pt idx="4">
                  <c:v>75</c:v>
                </c:pt>
                <c:pt idx="5">
                  <c:v>21</c:v>
                </c:pt>
                <c:pt idx="6">
                  <c:v>50</c:v>
                </c:pt>
                <c:pt idx="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8-4A29-90A3-169982A67525}"/>
            </c:ext>
          </c:extLst>
        </c:ser>
        <c:ser>
          <c:idx val="1"/>
          <c:order val="1"/>
          <c:tx>
            <c:strRef>
              <c:f>Relatorio_2_2!$M$20</c:f>
              <c:strCache>
                <c:ptCount val="1"/>
                <c:pt idx="0">
                  <c:v>Ano 2019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Relatorio_2_2!$N$20:$U$20</c:f>
              <c:numCache>
                <c:formatCode>General</c:formatCode>
                <c:ptCount val="8"/>
                <c:pt idx="0">
                  <c:v>24</c:v>
                </c:pt>
                <c:pt idx="1">
                  <c:v>20</c:v>
                </c:pt>
                <c:pt idx="2">
                  <c:v>72</c:v>
                </c:pt>
                <c:pt idx="3">
                  <c:v>46</c:v>
                </c:pt>
                <c:pt idx="4">
                  <c:v>21</c:v>
                </c:pt>
                <c:pt idx="5">
                  <c:v>36</c:v>
                </c:pt>
                <c:pt idx="6">
                  <c:v>30</c:v>
                </c:pt>
                <c:pt idx="7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8-4A29-90A3-169982A67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083416"/>
        <c:axId val="681083776"/>
      </c:lineChart>
      <c:catAx>
        <c:axId val="68108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1083776"/>
        <c:crosses val="autoZero"/>
        <c:auto val="1"/>
        <c:lblAlgn val="ctr"/>
        <c:lblOffset val="100"/>
        <c:noMultiLvlLbl val="0"/>
      </c:catAx>
      <c:valAx>
        <c:axId val="68108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108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Relatorio_2_2!$C$42</c:f>
              <c:strCache>
                <c:ptCount val="1"/>
                <c:pt idx="0">
                  <c:v>Março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Relatorio_2_2!$B$43:$B$52</c:f>
              <c:strCache>
                <c:ptCount val="10"/>
                <c:pt idx="0">
                  <c:v>Ano 2010</c:v>
                </c:pt>
                <c:pt idx="1">
                  <c:v>Ano 2011</c:v>
                </c:pt>
                <c:pt idx="2">
                  <c:v>Ano 2012</c:v>
                </c:pt>
                <c:pt idx="3">
                  <c:v>Ano 2013</c:v>
                </c:pt>
                <c:pt idx="4">
                  <c:v>Ano 2014</c:v>
                </c:pt>
                <c:pt idx="5">
                  <c:v>Ano 2015</c:v>
                </c:pt>
                <c:pt idx="6">
                  <c:v>Ano 2016</c:v>
                </c:pt>
                <c:pt idx="7">
                  <c:v>Ano 2017</c:v>
                </c:pt>
                <c:pt idx="8">
                  <c:v>Ano 2018</c:v>
                </c:pt>
                <c:pt idx="9">
                  <c:v>Ano 2019</c:v>
                </c:pt>
              </c:strCache>
            </c:strRef>
          </c:cat>
          <c:val>
            <c:numRef>
              <c:f>Relatorio_2_2!$C$43:$C$52</c:f>
              <c:numCache>
                <c:formatCode>General</c:formatCode>
                <c:ptCount val="10"/>
                <c:pt idx="0">
                  <c:v>43</c:v>
                </c:pt>
                <c:pt idx="1">
                  <c:v>75</c:v>
                </c:pt>
                <c:pt idx="2">
                  <c:v>32</c:v>
                </c:pt>
                <c:pt idx="3">
                  <c:v>71</c:v>
                </c:pt>
                <c:pt idx="4">
                  <c:v>80</c:v>
                </c:pt>
                <c:pt idx="5">
                  <c:v>29</c:v>
                </c:pt>
                <c:pt idx="6">
                  <c:v>79</c:v>
                </c:pt>
                <c:pt idx="7">
                  <c:v>28</c:v>
                </c:pt>
                <c:pt idx="8">
                  <c:v>64</c:v>
                </c:pt>
                <c:pt idx="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E0-447D-B990-6B079AD3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024504"/>
        <c:axId val="683026664"/>
      </c:lineChart>
      <c:catAx>
        <c:axId val="683024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3026664"/>
        <c:crosses val="autoZero"/>
        <c:auto val="1"/>
        <c:lblAlgn val="ctr"/>
        <c:lblOffset val="100"/>
        <c:noMultiLvlLbl val="0"/>
      </c:catAx>
      <c:valAx>
        <c:axId val="68302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302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Relatorio_2_2!$Y$7</c:f>
              <c:strCache>
                <c:ptCount val="1"/>
                <c:pt idx="0">
                  <c:v>Janeiro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Relatorio_2_2!$X$8:$X$17</c:f>
              <c:strCache>
                <c:ptCount val="10"/>
                <c:pt idx="0">
                  <c:v>Ano 2010</c:v>
                </c:pt>
                <c:pt idx="1">
                  <c:v>Ano 2011</c:v>
                </c:pt>
                <c:pt idx="2">
                  <c:v>Ano 2012</c:v>
                </c:pt>
                <c:pt idx="3">
                  <c:v>Ano 2013</c:v>
                </c:pt>
                <c:pt idx="4">
                  <c:v>Ano 2014</c:v>
                </c:pt>
                <c:pt idx="5">
                  <c:v>Ano 2015</c:v>
                </c:pt>
                <c:pt idx="6">
                  <c:v>Ano 2016</c:v>
                </c:pt>
                <c:pt idx="7">
                  <c:v>Ano 2017</c:v>
                </c:pt>
                <c:pt idx="8">
                  <c:v>Ano 2018</c:v>
                </c:pt>
                <c:pt idx="9">
                  <c:v>Ano 2019</c:v>
                </c:pt>
              </c:strCache>
            </c:strRef>
          </c:cat>
          <c:val>
            <c:numRef>
              <c:f>Relatorio_2_2!$Y$8:$Y$17</c:f>
              <c:numCache>
                <c:formatCode>General</c:formatCode>
                <c:ptCount val="10"/>
                <c:pt idx="0">
                  <c:v>72</c:v>
                </c:pt>
                <c:pt idx="1">
                  <c:v>53</c:v>
                </c:pt>
                <c:pt idx="2">
                  <c:v>48</c:v>
                </c:pt>
                <c:pt idx="3">
                  <c:v>47</c:v>
                </c:pt>
                <c:pt idx="4">
                  <c:v>78</c:v>
                </c:pt>
                <c:pt idx="5">
                  <c:v>47</c:v>
                </c:pt>
                <c:pt idx="6">
                  <c:v>71</c:v>
                </c:pt>
                <c:pt idx="7">
                  <c:v>80</c:v>
                </c:pt>
                <c:pt idx="8">
                  <c:v>69</c:v>
                </c:pt>
                <c:pt idx="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D2-4FFD-BBE1-3819F63F9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938520"/>
        <c:axId val="673931320"/>
      </c:lineChart>
      <c:catAx>
        <c:axId val="67393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3931320"/>
        <c:crosses val="autoZero"/>
        <c:auto val="1"/>
        <c:lblAlgn val="ctr"/>
        <c:lblOffset val="100"/>
        <c:noMultiLvlLbl val="0"/>
      </c:catAx>
      <c:valAx>
        <c:axId val="67393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3938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542924</xdr:colOff>
      <xdr:row>13</xdr:row>
      <xdr:rowOff>0</xdr:rowOff>
    </xdr:from>
    <xdr:to>
      <xdr:col>10</xdr:col>
      <xdr:colOff>19049</xdr:colOff>
      <xdr:row>13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DE3BA30-B64E-4FF9-BA67-80A83EEA2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435767</xdr:colOff>
      <xdr:row>13</xdr:row>
      <xdr:rowOff>0</xdr:rowOff>
    </xdr:from>
    <xdr:to>
      <xdr:col>9</xdr:col>
      <xdr:colOff>578642</xdr:colOff>
      <xdr:row>13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B4A2049-AF6E-4E9C-AB66-D0C6D5C49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185736</xdr:rowOff>
    </xdr:from>
    <xdr:to>
      <xdr:col>10</xdr:col>
      <xdr:colOff>9524</xdr:colOff>
      <xdr:row>38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89F4B4-C4F9-1955-6B05-ABF6C884D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24</xdr:row>
      <xdr:rowOff>4761</xdr:rowOff>
    </xdr:from>
    <xdr:to>
      <xdr:col>21</xdr:col>
      <xdr:colOff>9525</xdr:colOff>
      <xdr:row>39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BCE303A-5A3D-ED65-E583-81B28F8DA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9524</xdr:colOff>
      <xdr:row>41</xdr:row>
      <xdr:rowOff>4761</xdr:rowOff>
    </xdr:from>
    <xdr:to>
      <xdr:col>14</xdr:col>
      <xdr:colOff>609599</xdr:colOff>
      <xdr:row>55</xdr:row>
      <xdr:rowOff>9524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7F8C791-8D38-B072-74D4-50514CFA3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9525</xdr:colOff>
      <xdr:row>4</xdr:row>
      <xdr:rowOff>4761</xdr:rowOff>
    </xdr:from>
    <xdr:to>
      <xdr:col>34</xdr:col>
      <xdr:colOff>600075</xdr:colOff>
      <xdr:row>17</xdr:row>
      <xdr:rowOff>190499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3FD6C37-3ED1-EF3A-580F-814FE0DA3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344B-4E88-4D0F-8E92-AF1DC5940A1D}">
  <dimension ref="B1:P29"/>
  <sheetViews>
    <sheetView zoomScale="96" zoomScaleNormal="96" workbookViewId="0">
      <selection activeCell="M11" sqref="M11"/>
    </sheetView>
  </sheetViews>
  <sheetFormatPr defaultRowHeight="15" x14ac:dyDescent="0.25"/>
  <cols>
    <col min="2" max="2" width="15.140625" customWidth="1"/>
    <col min="3" max="3" width="10.7109375" customWidth="1"/>
    <col min="4" max="4" width="12.28515625" customWidth="1"/>
    <col min="5" max="5" width="9.42578125" customWidth="1"/>
    <col min="6" max="6" width="7.85546875" customWidth="1"/>
    <col min="7" max="7" width="8.140625" customWidth="1"/>
    <col min="8" max="8" width="9" customWidth="1"/>
    <col min="9" max="9" width="8.28515625" customWidth="1"/>
    <col min="10" max="10" width="10" customWidth="1"/>
    <col min="11" max="11" width="17.28515625" customWidth="1"/>
    <col min="12" max="12" width="15.5703125" customWidth="1"/>
    <col min="13" max="13" width="15.28515625" bestFit="1" customWidth="1"/>
  </cols>
  <sheetData>
    <row r="1" spans="2:13" ht="31.5" customHeight="1" x14ac:dyDescent="0.25">
      <c r="B1" s="6" t="s">
        <v>20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8</v>
      </c>
      <c r="L1" s="8" t="s">
        <v>9</v>
      </c>
      <c r="M1" s="17" t="s">
        <v>41</v>
      </c>
    </row>
    <row r="2" spans="2:13" ht="15.75" x14ac:dyDescent="0.25">
      <c r="B2" s="9" t="s">
        <v>10</v>
      </c>
      <c r="C2" s="10">
        <v>72</v>
      </c>
      <c r="D2" s="10">
        <v>20</v>
      </c>
      <c r="E2" s="10">
        <v>43</v>
      </c>
      <c r="F2" s="10">
        <v>30</v>
      </c>
      <c r="G2" s="10">
        <v>61</v>
      </c>
      <c r="H2" s="10">
        <v>41</v>
      </c>
      <c r="I2" s="10">
        <v>55</v>
      </c>
      <c r="J2" s="10">
        <v>32</v>
      </c>
      <c r="K2" s="10">
        <f>SUM(C2:J2)</f>
        <v>354</v>
      </c>
      <c r="L2" s="11">
        <f>AVERAGE(C2:J2)</f>
        <v>44.25</v>
      </c>
      <c r="M2" s="11" t="str">
        <f t="shared" ref="M2:M11" si="0">VLOOKUP(K2,gastos,2)</f>
        <v>normal</v>
      </c>
    </row>
    <row r="3" spans="2:13" ht="15.75" x14ac:dyDescent="0.25">
      <c r="B3" s="9" t="s">
        <v>11</v>
      </c>
      <c r="C3" s="10">
        <v>53</v>
      </c>
      <c r="D3" s="10">
        <v>56</v>
      </c>
      <c r="E3" s="10">
        <v>75</v>
      </c>
      <c r="F3" s="10">
        <v>54</v>
      </c>
      <c r="G3" s="10">
        <v>75</v>
      </c>
      <c r="H3" s="10">
        <v>21</v>
      </c>
      <c r="I3" s="10">
        <v>50</v>
      </c>
      <c r="J3" s="10">
        <v>35</v>
      </c>
      <c r="K3" s="10">
        <f t="shared" ref="K3:K11" si="1">SUM(C3:J3)</f>
        <v>419</v>
      </c>
      <c r="L3" s="11">
        <f t="shared" ref="L3:L11" si="2">AVERAGE(C3:J3)</f>
        <v>52.375</v>
      </c>
      <c r="M3" s="11" t="str">
        <f t="shared" si="0"/>
        <v>elevado</v>
      </c>
    </row>
    <row r="4" spans="2:13" ht="15.75" x14ac:dyDescent="0.25">
      <c r="B4" s="9" t="s">
        <v>12</v>
      </c>
      <c r="C4" s="10">
        <v>48</v>
      </c>
      <c r="D4" s="10">
        <v>69</v>
      </c>
      <c r="E4" s="10">
        <v>32</v>
      </c>
      <c r="F4" s="10">
        <v>24</v>
      </c>
      <c r="G4" s="10">
        <v>49</v>
      </c>
      <c r="H4" s="10">
        <v>36</v>
      </c>
      <c r="I4" s="10">
        <v>74</v>
      </c>
      <c r="J4" s="10">
        <v>64</v>
      </c>
      <c r="K4" s="10">
        <f t="shared" si="1"/>
        <v>396</v>
      </c>
      <c r="L4" s="11">
        <f t="shared" si="2"/>
        <v>49.5</v>
      </c>
      <c r="M4" s="11" t="str">
        <f t="shared" si="0"/>
        <v>normal</v>
      </c>
    </row>
    <row r="5" spans="2:13" ht="15.75" x14ac:dyDescent="0.25">
      <c r="B5" s="9" t="s">
        <v>13</v>
      </c>
      <c r="C5" s="10">
        <v>47</v>
      </c>
      <c r="D5" s="10">
        <v>71</v>
      </c>
      <c r="E5" s="10">
        <v>71</v>
      </c>
      <c r="F5" s="10">
        <v>46</v>
      </c>
      <c r="G5" s="10">
        <v>60</v>
      </c>
      <c r="H5" s="10">
        <v>38</v>
      </c>
      <c r="I5" s="10">
        <v>76</v>
      </c>
      <c r="J5" s="10">
        <v>35</v>
      </c>
      <c r="K5" s="10">
        <f t="shared" si="1"/>
        <v>444</v>
      </c>
      <c r="L5" s="11">
        <f t="shared" si="2"/>
        <v>55.5</v>
      </c>
      <c r="M5" s="11" t="str">
        <f t="shared" si="0"/>
        <v>elevado</v>
      </c>
    </row>
    <row r="6" spans="2:13" ht="15.75" x14ac:dyDescent="0.25">
      <c r="B6" s="9" t="s">
        <v>14</v>
      </c>
      <c r="C6" s="10">
        <v>78</v>
      </c>
      <c r="D6" s="10">
        <v>34</v>
      </c>
      <c r="E6" s="10">
        <v>80</v>
      </c>
      <c r="F6" s="10">
        <v>56</v>
      </c>
      <c r="G6" s="10">
        <v>58</v>
      </c>
      <c r="H6" s="10">
        <v>72</v>
      </c>
      <c r="I6" s="10">
        <v>31</v>
      </c>
      <c r="J6" s="10">
        <v>25</v>
      </c>
      <c r="K6" s="10">
        <f t="shared" si="1"/>
        <v>434</v>
      </c>
      <c r="L6" s="11">
        <f t="shared" si="2"/>
        <v>54.25</v>
      </c>
      <c r="M6" s="11" t="str">
        <f t="shared" si="0"/>
        <v>elevado</v>
      </c>
    </row>
    <row r="7" spans="2:13" ht="15.75" x14ac:dyDescent="0.25">
      <c r="B7" s="9" t="s">
        <v>15</v>
      </c>
      <c r="C7" s="10">
        <v>47</v>
      </c>
      <c r="D7" s="10">
        <v>44</v>
      </c>
      <c r="E7" s="10">
        <v>29</v>
      </c>
      <c r="F7" s="10">
        <v>22</v>
      </c>
      <c r="G7" s="10">
        <v>46</v>
      </c>
      <c r="H7" s="10">
        <v>33</v>
      </c>
      <c r="I7" s="10">
        <v>37</v>
      </c>
      <c r="J7" s="10">
        <v>35</v>
      </c>
      <c r="K7" s="10">
        <f t="shared" si="1"/>
        <v>293</v>
      </c>
      <c r="L7" s="11">
        <f t="shared" si="2"/>
        <v>36.625</v>
      </c>
      <c r="M7" s="11" t="str">
        <f t="shared" si="0"/>
        <v>idela</v>
      </c>
    </row>
    <row r="8" spans="2:13" ht="15.75" x14ac:dyDescent="0.25">
      <c r="B8" s="9" t="s">
        <v>16</v>
      </c>
      <c r="C8" s="10">
        <v>71</v>
      </c>
      <c r="D8" s="10">
        <v>46</v>
      </c>
      <c r="E8" s="10">
        <v>79</v>
      </c>
      <c r="F8" s="10">
        <v>31</v>
      </c>
      <c r="G8" s="10">
        <v>74</v>
      </c>
      <c r="H8" s="10">
        <v>38</v>
      </c>
      <c r="I8" s="10">
        <v>32</v>
      </c>
      <c r="J8" s="10">
        <v>37</v>
      </c>
      <c r="K8" s="10">
        <v>408</v>
      </c>
      <c r="L8" s="11">
        <f t="shared" si="2"/>
        <v>51</v>
      </c>
      <c r="M8" s="11" t="str">
        <f t="shared" si="0"/>
        <v>elevado</v>
      </c>
    </row>
    <row r="9" spans="2:13" ht="15.75" x14ac:dyDescent="0.25">
      <c r="B9" s="9" t="s">
        <v>17</v>
      </c>
      <c r="C9" s="10">
        <v>80</v>
      </c>
      <c r="D9" s="10">
        <v>74</v>
      </c>
      <c r="E9" s="10">
        <v>28</v>
      </c>
      <c r="F9" s="10">
        <v>65</v>
      </c>
      <c r="G9" s="10">
        <v>37</v>
      </c>
      <c r="H9" s="10">
        <v>58</v>
      </c>
      <c r="I9" s="10">
        <v>66</v>
      </c>
      <c r="J9" s="10">
        <v>67</v>
      </c>
      <c r="K9" s="10">
        <f t="shared" si="1"/>
        <v>475</v>
      </c>
      <c r="L9" s="11">
        <f t="shared" si="2"/>
        <v>59.375</v>
      </c>
      <c r="M9" s="11" t="str">
        <f t="shared" si="0"/>
        <v>elevado</v>
      </c>
    </row>
    <row r="10" spans="2:13" ht="15.75" x14ac:dyDescent="0.25">
      <c r="B10" s="9" t="s">
        <v>18</v>
      </c>
      <c r="C10" s="10">
        <v>69</v>
      </c>
      <c r="D10" s="10">
        <v>61</v>
      </c>
      <c r="E10" s="10">
        <v>64</v>
      </c>
      <c r="F10" s="10">
        <v>60</v>
      </c>
      <c r="G10" s="10">
        <v>79</v>
      </c>
      <c r="H10" s="10">
        <v>77</v>
      </c>
      <c r="I10" s="10">
        <v>52</v>
      </c>
      <c r="J10" s="10">
        <v>47</v>
      </c>
      <c r="K10" s="10">
        <f t="shared" si="1"/>
        <v>509</v>
      </c>
      <c r="L10" s="11">
        <f t="shared" si="2"/>
        <v>63.625</v>
      </c>
      <c r="M10" s="11" t="str">
        <f t="shared" si="0"/>
        <v>fora de controlo</v>
      </c>
    </row>
    <row r="11" spans="2:13" ht="15.75" x14ac:dyDescent="0.25">
      <c r="B11" s="12" t="s">
        <v>19</v>
      </c>
      <c r="C11" s="13">
        <v>24</v>
      </c>
      <c r="D11" s="13">
        <v>20</v>
      </c>
      <c r="E11" s="13">
        <v>72</v>
      </c>
      <c r="F11" s="13">
        <v>46</v>
      </c>
      <c r="G11" s="13">
        <v>21</v>
      </c>
      <c r="H11" s="13">
        <v>36</v>
      </c>
      <c r="I11" s="13">
        <v>30</v>
      </c>
      <c r="J11" s="13">
        <v>72</v>
      </c>
      <c r="K11" s="13">
        <f t="shared" si="1"/>
        <v>321</v>
      </c>
      <c r="L11" s="14">
        <f t="shared" si="2"/>
        <v>40.125</v>
      </c>
      <c r="M11" s="14" t="str">
        <f t="shared" si="0"/>
        <v>bom</v>
      </c>
    </row>
    <row r="15" spans="2:13" ht="20.25" customHeight="1" x14ac:dyDescent="0.25">
      <c r="B15" s="19" t="s">
        <v>21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2:13" ht="15" customHeight="1" x14ac:dyDescent="0.25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2:16" ht="15" customHeight="1" x14ac:dyDescent="0.25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2:16" ht="15" customHeight="1" x14ac:dyDescent="0.25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2:16" ht="15" customHeight="1" x14ac:dyDescent="0.25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2:16" ht="15" customHeight="1" x14ac:dyDescent="0.25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2:16" x14ac:dyDescent="0.25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2:16" x14ac:dyDescent="0.25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2:16" x14ac:dyDescent="0.25">
      <c r="F23" s="18" t="s">
        <v>38</v>
      </c>
      <c r="G23" s="18" t="s">
        <v>37</v>
      </c>
      <c r="H23" s="18"/>
      <c r="I23" s="18"/>
      <c r="J23" s="18"/>
      <c r="K23" s="18" t="s">
        <v>38</v>
      </c>
      <c r="L23" s="18"/>
      <c r="M23" s="18"/>
      <c r="N23" s="18" t="s">
        <v>38</v>
      </c>
      <c r="O23" s="18"/>
      <c r="P23" s="18"/>
    </row>
    <row r="24" spans="2:16" x14ac:dyDescent="0.25">
      <c r="B24" t="s">
        <v>25</v>
      </c>
      <c r="C24" t="s">
        <v>39</v>
      </c>
      <c r="F24" s="18">
        <v>1</v>
      </c>
      <c r="G24" s="18">
        <v>300</v>
      </c>
      <c r="H24" s="18" t="s">
        <v>26</v>
      </c>
      <c r="I24" s="18"/>
      <c r="J24" s="18"/>
      <c r="K24" s="18">
        <v>1</v>
      </c>
      <c r="L24" s="18" t="s">
        <v>26</v>
      </c>
      <c r="M24" s="18"/>
      <c r="N24" s="18">
        <v>1</v>
      </c>
      <c r="O24" s="18" t="s">
        <v>26</v>
      </c>
      <c r="P24" s="18"/>
    </row>
    <row r="25" spans="2:16" x14ac:dyDescent="0.25">
      <c r="B25" t="s">
        <v>27</v>
      </c>
      <c r="C25" t="s">
        <v>28</v>
      </c>
      <c r="F25" s="18">
        <v>301</v>
      </c>
      <c r="G25" s="18">
        <v>349</v>
      </c>
      <c r="H25" s="18" t="s">
        <v>28</v>
      </c>
      <c r="I25" s="18"/>
      <c r="J25" s="18"/>
      <c r="K25" s="18">
        <v>301</v>
      </c>
      <c r="L25" s="18" t="s">
        <v>28</v>
      </c>
      <c r="M25" s="18"/>
      <c r="N25" s="18">
        <v>301</v>
      </c>
      <c r="O25" s="18" t="s">
        <v>28</v>
      </c>
      <c r="P25" s="18"/>
    </row>
    <row r="26" spans="2:16" x14ac:dyDescent="0.25">
      <c r="B26" t="s">
        <v>29</v>
      </c>
      <c r="C26" t="s">
        <v>30</v>
      </c>
      <c r="F26" s="18">
        <v>350</v>
      </c>
      <c r="G26" s="18">
        <v>400</v>
      </c>
      <c r="H26" s="18" t="s">
        <v>30</v>
      </c>
      <c r="I26" s="18"/>
      <c r="J26" s="18"/>
      <c r="K26" s="18">
        <v>350</v>
      </c>
      <c r="L26" s="18" t="s">
        <v>30</v>
      </c>
      <c r="M26" s="18"/>
      <c r="N26" s="18">
        <v>350</v>
      </c>
      <c r="O26" s="18" t="s">
        <v>30</v>
      </c>
      <c r="P26" s="18"/>
    </row>
    <row r="27" spans="2:16" x14ac:dyDescent="0.25">
      <c r="B27" t="s">
        <v>31</v>
      </c>
      <c r="C27" t="s">
        <v>32</v>
      </c>
      <c r="F27" s="18">
        <v>501</v>
      </c>
      <c r="G27" s="18" t="s">
        <v>40</v>
      </c>
      <c r="H27" s="20" t="s">
        <v>32</v>
      </c>
      <c r="I27" s="20"/>
      <c r="J27" s="18"/>
      <c r="K27" s="18">
        <v>401</v>
      </c>
      <c r="L27" s="18" t="s">
        <v>35</v>
      </c>
      <c r="M27" s="18"/>
      <c r="N27" s="18">
        <v>401</v>
      </c>
      <c r="O27" s="18" t="s">
        <v>35</v>
      </c>
      <c r="P27" s="18"/>
    </row>
    <row r="28" spans="2:16" x14ac:dyDescent="0.25">
      <c r="B28" s="15" t="s">
        <v>33</v>
      </c>
      <c r="C28" t="s">
        <v>34</v>
      </c>
      <c r="F28" s="18">
        <v>500</v>
      </c>
      <c r="G28" s="18">
        <v>500</v>
      </c>
      <c r="H28" s="18" t="s">
        <v>34</v>
      </c>
      <c r="I28" s="18"/>
      <c r="J28" s="18"/>
      <c r="K28" s="18">
        <v>500</v>
      </c>
      <c r="L28" s="18" t="s">
        <v>34</v>
      </c>
      <c r="M28" s="18"/>
      <c r="N28" s="18">
        <v>500</v>
      </c>
      <c r="O28" s="18" t="s">
        <v>34</v>
      </c>
      <c r="P28" s="18"/>
    </row>
    <row r="29" spans="2:16" x14ac:dyDescent="0.25">
      <c r="B29" s="16" t="s">
        <v>36</v>
      </c>
      <c r="C29" t="s">
        <v>35</v>
      </c>
      <c r="F29" s="18">
        <v>401</v>
      </c>
      <c r="G29" s="18">
        <v>499</v>
      </c>
      <c r="H29" s="18" t="s">
        <v>35</v>
      </c>
      <c r="I29" s="18"/>
      <c r="J29" s="18"/>
      <c r="K29" s="18">
        <v>501</v>
      </c>
      <c r="L29" s="18" t="s">
        <v>32</v>
      </c>
      <c r="M29" s="18"/>
      <c r="N29" s="18">
        <v>501</v>
      </c>
      <c r="O29" s="20" t="s">
        <v>32</v>
      </c>
      <c r="P29" s="20"/>
    </row>
  </sheetData>
  <sortState xmlns:xlrd2="http://schemas.microsoft.com/office/spreadsheetml/2017/richdata2" ref="N24:O29">
    <sortCondition ref="N24:N29"/>
  </sortState>
  <mergeCells count="3">
    <mergeCell ref="B15:L22"/>
    <mergeCell ref="H27:I27"/>
    <mergeCell ref="O29:P29"/>
  </mergeCells>
  <phoneticPr fontId="3" type="noConversion"/>
  <pageMargins left="0.7" right="0.7" top="0.75" bottom="0.75" header="0.3" footer="0.3"/>
  <ignoredErrors>
    <ignoredError sqref="K2:L7 K11:L11 K9:L10 L8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02FA-A89E-4A7F-AE65-B4A50AEBDF9D}">
  <dimension ref="B1:AA55"/>
  <sheetViews>
    <sheetView tabSelected="1" workbookViewId="0"/>
  </sheetViews>
  <sheetFormatPr defaultRowHeight="15" x14ac:dyDescent="0.25"/>
  <cols>
    <col min="2" max="2" width="14.140625" customWidth="1"/>
    <col min="3" max="10" width="9.85546875" customWidth="1"/>
    <col min="11" max="11" width="16.28515625" customWidth="1"/>
    <col min="12" max="12" width="11.28515625" customWidth="1"/>
    <col min="24" max="24" width="10.140625" bestFit="1" customWidth="1"/>
  </cols>
  <sheetData>
    <row r="1" spans="2:25" ht="31.5" x14ac:dyDescent="0.25">
      <c r="B1" s="6" t="s">
        <v>20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8</v>
      </c>
      <c r="L1" s="8" t="s">
        <v>9</v>
      </c>
    </row>
    <row r="2" spans="2:25" ht="15.75" x14ac:dyDescent="0.25">
      <c r="B2" s="9" t="s">
        <v>10</v>
      </c>
      <c r="C2" s="10">
        <v>72</v>
      </c>
      <c r="D2" s="10">
        <v>20</v>
      </c>
      <c r="E2" s="10">
        <v>43</v>
      </c>
      <c r="F2" s="10">
        <v>30</v>
      </c>
      <c r="G2" s="10">
        <v>61</v>
      </c>
      <c r="H2" s="10">
        <v>41</v>
      </c>
      <c r="I2" s="10">
        <v>55</v>
      </c>
      <c r="J2" s="10">
        <v>32</v>
      </c>
      <c r="K2" s="10">
        <f>SUM(C2:J2)</f>
        <v>354</v>
      </c>
      <c r="L2" s="11">
        <f>AVERAGE(C2:J2)</f>
        <v>44.25</v>
      </c>
      <c r="T2" t="s">
        <v>43</v>
      </c>
      <c r="U2" s="20" t="s">
        <v>44</v>
      </c>
      <c r="V2" s="20"/>
      <c r="W2" s="20"/>
    </row>
    <row r="3" spans="2:25" ht="15.75" x14ac:dyDescent="0.25">
      <c r="B3" s="9" t="s">
        <v>11</v>
      </c>
      <c r="C3" s="10">
        <v>53</v>
      </c>
      <c r="D3" s="10">
        <v>56</v>
      </c>
      <c r="E3" s="10">
        <v>75</v>
      </c>
      <c r="F3" s="10">
        <v>54</v>
      </c>
      <c r="G3" s="10">
        <v>75</v>
      </c>
      <c r="H3" s="10">
        <v>21</v>
      </c>
      <c r="I3" s="10">
        <v>50</v>
      </c>
      <c r="J3" s="10">
        <v>35</v>
      </c>
      <c r="K3" s="10">
        <f t="shared" ref="K3:K11" si="0">SUM(C3:J3)</f>
        <v>419</v>
      </c>
      <c r="L3" s="11">
        <f t="shared" ref="L3:L11" si="1">AVERAGE(C3:J3)</f>
        <v>52.375</v>
      </c>
    </row>
    <row r="4" spans="2:25" ht="15.75" x14ac:dyDescent="0.25">
      <c r="B4" s="9" t="s">
        <v>12</v>
      </c>
      <c r="C4" s="10">
        <v>48</v>
      </c>
      <c r="D4" s="10">
        <v>69</v>
      </c>
      <c r="E4" s="10">
        <v>32</v>
      </c>
      <c r="F4" s="10">
        <v>24</v>
      </c>
      <c r="G4" s="10">
        <v>49</v>
      </c>
      <c r="H4" s="10">
        <v>36</v>
      </c>
      <c r="I4" s="10">
        <v>74</v>
      </c>
      <c r="J4" s="10">
        <v>64</v>
      </c>
      <c r="K4" s="10">
        <f t="shared" si="0"/>
        <v>396</v>
      </c>
      <c r="L4" s="11">
        <f t="shared" si="1"/>
        <v>49.5</v>
      </c>
      <c r="T4">
        <f>COLUMN()</f>
        <v>20</v>
      </c>
      <c r="U4" s="15" t="s">
        <v>45</v>
      </c>
    </row>
    <row r="5" spans="2:25" ht="15.75" x14ac:dyDescent="0.25">
      <c r="B5" s="9" t="s">
        <v>13</v>
      </c>
      <c r="C5" s="10">
        <v>47</v>
      </c>
      <c r="D5" s="10">
        <v>71</v>
      </c>
      <c r="E5" s="10">
        <v>71</v>
      </c>
      <c r="F5" s="10">
        <v>46</v>
      </c>
      <c r="G5" s="10">
        <v>60</v>
      </c>
      <c r="H5" s="10">
        <v>38</v>
      </c>
      <c r="I5" s="10">
        <v>76</v>
      </c>
      <c r="J5" s="10">
        <v>35</v>
      </c>
      <c r="K5" s="10">
        <f t="shared" si="0"/>
        <v>444</v>
      </c>
      <c r="L5" s="11">
        <f t="shared" si="1"/>
        <v>55.5</v>
      </c>
    </row>
    <row r="6" spans="2:25" ht="15.75" x14ac:dyDescent="0.25">
      <c r="B6" s="9" t="s">
        <v>14</v>
      </c>
      <c r="C6" s="10">
        <v>78</v>
      </c>
      <c r="D6" s="10">
        <v>34</v>
      </c>
      <c r="E6" s="10">
        <v>80</v>
      </c>
      <c r="F6" s="10">
        <v>56</v>
      </c>
      <c r="G6" s="10">
        <v>58</v>
      </c>
      <c r="H6" s="10">
        <v>72</v>
      </c>
      <c r="I6" s="10">
        <v>31</v>
      </c>
      <c r="J6" s="10">
        <v>25</v>
      </c>
      <c r="K6" s="10">
        <f t="shared" si="0"/>
        <v>434</v>
      </c>
      <c r="L6" s="11">
        <f t="shared" si="1"/>
        <v>54.25</v>
      </c>
      <c r="T6" t="s">
        <v>48</v>
      </c>
      <c r="U6" s="20" t="s">
        <v>49</v>
      </c>
      <c r="V6" s="20"/>
      <c r="W6" s="20"/>
    </row>
    <row r="7" spans="2:25" ht="15.75" x14ac:dyDescent="0.25">
      <c r="B7" s="9" t="s">
        <v>15</v>
      </c>
      <c r="C7" s="10">
        <v>47</v>
      </c>
      <c r="D7" s="10">
        <v>44</v>
      </c>
      <c r="E7" s="10">
        <v>29</v>
      </c>
      <c r="F7" s="10">
        <v>22</v>
      </c>
      <c r="G7" s="10">
        <v>46</v>
      </c>
      <c r="H7" s="10">
        <v>33</v>
      </c>
      <c r="I7" s="10">
        <v>37</v>
      </c>
      <c r="J7" s="10">
        <v>35</v>
      </c>
      <c r="K7" s="10">
        <f t="shared" si="0"/>
        <v>293</v>
      </c>
      <c r="L7" s="11">
        <f t="shared" si="1"/>
        <v>36.625</v>
      </c>
      <c r="T7">
        <f>ROW()</f>
        <v>7</v>
      </c>
      <c r="U7" s="15" t="s">
        <v>50</v>
      </c>
      <c r="X7" s="6" t="s">
        <v>20</v>
      </c>
      <c r="Y7" s="6" t="str">
        <f>AA20</f>
        <v xml:space="preserve">Janeiro </v>
      </c>
    </row>
    <row r="8" spans="2:25" ht="15.75" x14ac:dyDescent="0.25">
      <c r="B8" s="9" t="s">
        <v>16</v>
      </c>
      <c r="C8" s="10">
        <v>71</v>
      </c>
      <c r="D8" s="10">
        <v>46</v>
      </c>
      <c r="E8" s="10">
        <v>79</v>
      </c>
      <c r="F8" s="10">
        <v>31</v>
      </c>
      <c r="G8" s="10">
        <v>74</v>
      </c>
      <c r="H8" s="10">
        <v>38</v>
      </c>
      <c r="I8" s="10">
        <v>32</v>
      </c>
      <c r="J8" s="10">
        <v>37</v>
      </c>
      <c r="K8" s="10">
        <f t="shared" si="0"/>
        <v>408</v>
      </c>
      <c r="L8" s="11">
        <f t="shared" si="1"/>
        <v>51</v>
      </c>
      <c r="X8" s="9" t="s">
        <v>10</v>
      </c>
      <c r="Y8" s="22" cm="1">
        <f t="array" ref="Y8:Y17">_xlfn.XLOOKUP(Y7,C1:J1,C2:J11)</f>
        <v>72</v>
      </c>
    </row>
    <row r="9" spans="2:25" ht="15.75" x14ac:dyDescent="0.25">
      <c r="B9" s="9" t="s">
        <v>17</v>
      </c>
      <c r="C9" s="10">
        <v>80</v>
      </c>
      <c r="D9" s="10">
        <v>74</v>
      </c>
      <c r="E9" s="10">
        <v>28</v>
      </c>
      <c r="F9" s="10">
        <v>65</v>
      </c>
      <c r="G9" s="10">
        <v>37</v>
      </c>
      <c r="H9" s="10">
        <v>58</v>
      </c>
      <c r="I9" s="10">
        <v>66</v>
      </c>
      <c r="J9" s="10">
        <v>67</v>
      </c>
      <c r="K9" s="10">
        <f t="shared" si="0"/>
        <v>475</v>
      </c>
      <c r="L9" s="11">
        <f t="shared" si="1"/>
        <v>59.375</v>
      </c>
      <c r="X9" s="9" t="s">
        <v>11</v>
      </c>
      <c r="Y9" s="22">
        <v>53</v>
      </c>
    </row>
    <row r="10" spans="2:25" ht="15.75" x14ac:dyDescent="0.25">
      <c r="B10" s="9" t="s">
        <v>18</v>
      </c>
      <c r="C10" s="10">
        <v>69</v>
      </c>
      <c r="D10" s="10">
        <v>61</v>
      </c>
      <c r="E10" s="10">
        <v>64</v>
      </c>
      <c r="F10" s="10">
        <v>60</v>
      </c>
      <c r="G10" s="10">
        <v>79</v>
      </c>
      <c r="H10" s="10">
        <v>77</v>
      </c>
      <c r="I10" s="10">
        <v>52</v>
      </c>
      <c r="J10" s="10">
        <v>47</v>
      </c>
      <c r="K10" s="10">
        <f t="shared" si="0"/>
        <v>509</v>
      </c>
      <c r="L10" s="11">
        <f t="shared" si="1"/>
        <v>63.625</v>
      </c>
      <c r="X10" s="9" t="s">
        <v>12</v>
      </c>
      <c r="Y10" s="22">
        <v>48</v>
      </c>
    </row>
    <row r="11" spans="2:25" ht="15.75" x14ac:dyDescent="0.25">
      <c r="B11" s="12" t="s">
        <v>19</v>
      </c>
      <c r="C11" s="13">
        <v>24</v>
      </c>
      <c r="D11" s="13">
        <v>20</v>
      </c>
      <c r="E11" s="13">
        <v>72</v>
      </c>
      <c r="F11" s="13">
        <v>46</v>
      </c>
      <c r="G11" s="13">
        <v>21</v>
      </c>
      <c r="H11" s="13">
        <v>36</v>
      </c>
      <c r="I11" s="13">
        <v>30</v>
      </c>
      <c r="J11" s="13">
        <v>72</v>
      </c>
      <c r="K11" s="13">
        <f t="shared" si="0"/>
        <v>321</v>
      </c>
      <c r="L11" s="14">
        <f t="shared" si="1"/>
        <v>40.125</v>
      </c>
      <c r="X11" s="9" t="s">
        <v>13</v>
      </c>
      <c r="Y11" s="22">
        <v>47</v>
      </c>
    </row>
    <row r="12" spans="2:25" ht="15.75" x14ac:dyDescent="0.25">
      <c r="X12" s="9" t="s">
        <v>14</v>
      </c>
      <c r="Y12" s="22">
        <v>78</v>
      </c>
    </row>
    <row r="13" spans="2:25" ht="15.75" x14ac:dyDescent="0.25">
      <c r="X13" s="9" t="s">
        <v>15</v>
      </c>
      <c r="Y13" s="22">
        <v>47</v>
      </c>
    </row>
    <row r="14" spans="2:25" ht="16.5" thickBot="1" x14ac:dyDescent="0.3">
      <c r="X14" s="9" t="s">
        <v>16</v>
      </c>
      <c r="Y14" s="22">
        <v>71</v>
      </c>
    </row>
    <row r="15" spans="2:25" ht="16.5" thickBot="1" x14ac:dyDescent="0.3">
      <c r="B15" s="21" t="s">
        <v>22</v>
      </c>
      <c r="C15" s="21"/>
      <c r="D15" s="3"/>
      <c r="E15" s="4" t="s">
        <v>16</v>
      </c>
      <c r="M15" s="21" t="s">
        <v>46</v>
      </c>
      <c r="N15" s="21"/>
      <c r="O15" s="3"/>
      <c r="P15" s="4" t="s">
        <v>11</v>
      </c>
      <c r="Q15" s="5" t="s">
        <v>23</v>
      </c>
      <c r="R15" s="4" t="s">
        <v>19</v>
      </c>
      <c r="X15" s="9" t="s">
        <v>17</v>
      </c>
      <c r="Y15" s="22">
        <v>80</v>
      </c>
    </row>
    <row r="16" spans="2:25" ht="15.75" x14ac:dyDescent="0.25">
      <c r="X16" s="9" t="s">
        <v>18</v>
      </c>
      <c r="Y16" s="22">
        <v>69</v>
      </c>
    </row>
    <row r="17" spans="2:27" ht="15.75" x14ac:dyDescent="0.25">
      <c r="C17" t="s">
        <v>42</v>
      </c>
      <c r="X17" s="12" t="s">
        <v>19</v>
      </c>
      <c r="Y17" s="22">
        <v>24</v>
      </c>
    </row>
    <row r="18" spans="2:27" ht="15.75" x14ac:dyDescent="0.25">
      <c r="B18" s="1" t="s">
        <v>20</v>
      </c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M18" s="1" t="s">
        <v>20</v>
      </c>
      <c r="N18" s="1" t="s">
        <v>0</v>
      </c>
      <c r="O18" s="1" t="s">
        <v>1</v>
      </c>
      <c r="P18" s="1" t="s">
        <v>2</v>
      </c>
      <c r="Q18" s="1" t="s">
        <v>3</v>
      </c>
      <c r="R18" s="1" t="s">
        <v>4</v>
      </c>
      <c r="S18" s="1" t="s">
        <v>5</v>
      </c>
      <c r="T18" s="1" t="s">
        <v>6</v>
      </c>
      <c r="U18" s="1" t="s">
        <v>7</v>
      </c>
    </row>
    <row r="19" spans="2:27" ht="15.75" thickBot="1" x14ac:dyDescent="0.3">
      <c r="B19" s="2" t="str">
        <f>E15</f>
        <v>Ano 2016</v>
      </c>
      <c r="C19" s="2">
        <f>VLOOKUP($B$19,base,COLUMN()-1)</f>
        <v>71</v>
      </c>
      <c r="D19" s="2">
        <f>VLOOKUP($B$19,base,COLUMN()-1)</f>
        <v>46</v>
      </c>
      <c r="E19" s="2">
        <f>VLOOKUP($B$19,base,COLUMN()-1)</f>
        <v>79</v>
      </c>
      <c r="F19" s="2">
        <f>VLOOKUP($B$19,base,COLUMN()-1)</f>
        <v>31</v>
      </c>
      <c r="G19" s="2">
        <f>VLOOKUP($B$19,base,COLUMN()-1)</f>
        <v>74</v>
      </c>
      <c r="H19" s="2">
        <f>VLOOKUP($B$19,base,COLUMN()-1)</f>
        <v>38</v>
      </c>
      <c r="I19" s="2">
        <f>VLOOKUP($B$19,base,COLUMN()-1)</f>
        <v>32</v>
      </c>
      <c r="J19" s="2">
        <f>VLOOKUP($B$19,base,COLUMN()-1)</f>
        <v>37</v>
      </c>
      <c r="M19" s="2" t="str">
        <f>P15</f>
        <v>Ano 2011</v>
      </c>
      <c r="N19" s="2">
        <f>VLOOKUP($M$19,base,COLUMN()-12)</f>
        <v>53</v>
      </c>
      <c r="O19" s="2">
        <f>VLOOKUP($M$19,base,COLUMN()-12)</f>
        <v>56</v>
      </c>
      <c r="P19" s="2">
        <f>VLOOKUP($M$19,base,COLUMN()-12)</f>
        <v>75</v>
      </c>
      <c r="Q19" s="2">
        <f>VLOOKUP($M$19,base,COLUMN()-12)</f>
        <v>54</v>
      </c>
      <c r="R19" s="2">
        <f>VLOOKUP($M$19,base,COLUMN()-12)</f>
        <v>75</v>
      </c>
      <c r="S19" s="2">
        <f>VLOOKUP($M$19,base,COLUMN()-12)</f>
        <v>21</v>
      </c>
      <c r="T19" s="2">
        <f>VLOOKUP($M$19,base,COLUMN()-12)</f>
        <v>50</v>
      </c>
      <c r="U19" s="2">
        <f>VLOOKUP($M$19,base,COLUMN()-12)</f>
        <v>35</v>
      </c>
    </row>
    <row r="20" spans="2:27" ht="15.75" customHeight="1" thickTop="1" thickBot="1" x14ac:dyDescent="0.3">
      <c r="M20" s="2" t="str">
        <f>R15</f>
        <v>Ano 2019</v>
      </c>
      <c r="N20" s="2">
        <f>VLOOKUP($M$20,base,COLUMN()-12)</f>
        <v>24</v>
      </c>
      <c r="O20" s="2">
        <f>VLOOKUP($M$20,base,COLUMN()-12)</f>
        <v>20</v>
      </c>
      <c r="P20" s="2">
        <f>VLOOKUP($M$20,base,COLUMN()-12)</f>
        <v>72</v>
      </c>
      <c r="Q20" s="2">
        <f>VLOOKUP($M$20,base,COLUMN()-12)</f>
        <v>46</v>
      </c>
      <c r="R20" s="2">
        <f>VLOOKUP($M$20,base,COLUMN()-12)</f>
        <v>21</v>
      </c>
      <c r="S20" s="2">
        <f>VLOOKUP($M$20,base,COLUMN()-12)</f>
        <v>36</v>
      </c>
      <c r="T20" s="2">
        <f>VLOOKUP($M$20,base,COLUMN()-12)</f>
        <v>30</v>
      </c>
      <c r="U20" s="2">
        <f>VLOOKUP($M$20,base,COLUMN()-12)</f>
        <v>72</v>
      </c>
      <c r="X20" s="23" t="s">
        <v>47</v>
      </c>
      <c r="Y20" s="23"/>
      <c r="Z20" s="23"/>
      <c r="AA20" s="24" t="s">
        <v>0</v>
      </c>
    </row>
    <row r="21" spans="2:27" ht="15.75" thickTop="1" x14ac:dyDescent="0.25"/>
    <row r="23" spans="2:27" x14ac:dyDescent="0.25">
      <c r="B23" s="21" t="s">
        <v>24</v>
      </c>
      <c r="C23" s="21"/>
      <c r="M23" s="21" t="s">
        <v>24</v>
      </c>
      <c r="N23" s="21"/>
    </row>
    <row r="27" spans="2:27" x14ac:dyDescent="0.25">
      <c r="P27" t="str">
        <f>M15&amp;" "&amp;P15&amp;" e "&amp;R15</f>
        <v>Comparação entre: Ano 2011 e Ano 2019</v>
      </c>
    </row>
    <row r="30" spans="2:27" x14ac:dyDescent="0.25">
      <c r="C30" s="20"/>
      <c r="D30" s="20"/>
      <c r="E30" s="20"/>
    </row>
    <row r="32" spans="2:27" x14ac:dyDescent="0.25">
      <c r="C32" s="15"/>
    </row>
    <row r="42" spans="2:3" ht="15.75" x14ac:dyDescent="0.25">
      <c r="B42" s="6" t="s">
        <v>20</v>
      </c>
      <c r="C42" s="6" t="str">
        <f>E54</f>
        <v>Março</v>
      </c>
    </row>
    <row r="43" spans="2:3" ht="15.75" x14ac:dyDescent="0.25">
      <c r="B43" s="9" t="s">
        <v>10</v>
      </c>
      <c r="C43" s="22">
        <f>HLOOKUP($C$42,base,ROW()-41,FALSE)</f>
        <v>43</v>
      </c>
    </row>
    <row r="44" spans="2:3" ht="15.75" x14ac:dyDescent="0.25">
      <c r="B44" s="9" t="s">
        <v>11</v>
      </c>
      <c r="C44" s="22">
        <f>HLOOKUP($C$42,base,ROW()-41,FALSE)</f>
        <v>75</v>
      </c>
    </row>
    <row r="45" spans="2:3" ht="15.75" x14ac:dyDescent="0.25">
      <c r="B45" s="9" t="s">
        <v>12</v>
      </c>
      <c r="C45" s="22">
        <f>HLOOKUP($C$42,base,ROW()-41,FALSE)</f>
        <v>32</v>
      </c>
    </row>
    <row r="46" spans="2:3" ht="15.75" x14ac:dyDescent="0.25">
      <c r="B46" s="9" t="s">
        <v>13</v>
      </c>
      <c r="C46" s="22">
        <f>HLOOKUP($C$42,base,ROW()-41,FALSE)</f>
        <v>71</v>
      </c>
    </row>
    <row r="47" spans="2:3" ht="15.75" x14ac:dyDescent="0.25">
      <c r="B47" s="9" t="s">
        <v>14</v>
      </c>
      <c r="C47" s="22">
        <f>HLOOKUP($C$42,base,ROW()-41,FALSE)</f>
        <v>80</v>
      </c>
    </row>
    <row r="48" spans="2:3" ht="15.75" x14ac:dyDescent="0.25">
      <c r="B48" s="9" t="s">
        <v>15</v>
      </c>
      <c r="C48" s="22">
        <f>HLOOKUP($C$42,base,ROW()-41,FALSE)</f>
        <v>29</v>
      </c>
    </row>
    <row r="49" spans="2:5" ht="15.75" x14ac:dyDescent="0.25">
      <c r="B49" s="9" t="s">
        <v>16</v>
      </c>
      <c r="C49" s="22">
        <f>HLOOKUP($C$42,base,ROW()-41,FALSE)</f>
        <v>79</v>
      </c>
    </row>
    <row r="50" spans="2:5" ht="15.75" x14ac:dyDescent="0.25">
      <c r="B50" s="9" t="s">
        <v>17</v>
      </c>
      <c r="C50" s="22">
        <f>HLOOKUP($C$42,base,ROW()-41,FALSE)</f>
        <v>28</v>
      </c>
    </row>
    <row r="51" spans="2:5" ht="15.75" x14ac:dyDescent="0.25">
      <c r="B51" s="9" t="s">
        <v>18</v>
      </c>
      <c r="C51" s="22">
        <f>HLOOKUP($C$42,base,ROW()-41,FALSE)</f>
        <v>64</v>
      </c>
    </row>
    <row r="52" spans="2:5" ht="15.75" x14ac:dyDescent="0.25">
      <c r="B52" s="12" t="s">
        <v>19</v>
      </c>
      <c r="C52" s="22">
        <f>HLOOKUP($C$42,base,ROW()-41,FALSE)</f>
        <v>72</v>
      </c>
    </row>
    <row r="53" spans="2:5" ht="15.75" thickBot="1" x14ac:dyDescent="0.3"/>
    <row r="54" spans="2:5" ht="17.25" thickTop="1" thickBot="1" x14ac:dyDescent="0.3">
      <c r="B54" s="23" t="s">
        <v>47</v>
      </c>
      <c r="C54" s="23"/>
      <c r="D54" s="23"/>
      <c r="E54" s="24" t="s">
        <v>2</v>
      </c>
    </row>
    <row r="55" spans="2:5" ht="15.75" thickTop="1" x14ac:dyDescent="0.25"/>
  </sheetData>
  <mergeCells count="9">
    <mergeCell ref="B54:D54"/>
    <mergeCell ref="U6:W6"/>
    <mergeCell ref="X20:Z20"/>
    <mergeCell ref="B15:C15"/>
    <mergeCell ref="M15:N15"/>
    <mergeCell ref="B23:C23"/>
    <mergeCell ref="M23:N23"/>
    <mergeCell ref="C30:E30"/>
    <mergeCell ref="U2:W2"/>
  </mergeCells>
  <phoneticPr fontId="3" type="noConversion"/>
  <dataValidations count="2">
    <dataValidation type="list" allowBlank="1" showInputMessage="1" showErrorMessage="1" sqref="E15 P15 R15" xr:uid="{14F80C94-0651-45DB-BBF1-2D79FEEC4E41}">
      <formula1>$B$2:$B$11</formula1>
    </dataValidation>
    <dataValidation type="list" allowBlank="1" showInputMessage="1" showErrorMessage="1" sqref="E54 AA20" xr:uid="{B6598D05-8F19-4582-B1AD-D0D30FEEF27C}">
      <formula1>$C$1:$J$1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Relatorio_2</vt:lpstr>
      <vt:lpstr>Relatorio_2_2</vt:lpstr>
      <vt:lpstr>base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Formador</dc:creator>
  <cp:lastModifiedBy>José Filipe Alves Carneiro</cp:lastModifiedBy>
  <dcterms:created xsi:type="dcterms:W3CDTF">2020-11-22T18:05:31Z</dcterms:created>
  <dcterms:modified xsi:type="dcterms:W3CDTF">2024-01-24T22:50:44Z</dcterms:modified>
</cp:coreProperties>
</file>