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BER MENESES\Desktop\FELIPE MENESES\Misión Tic Ruta 2\PROGRMACION\CICLO 4\SCRUM (Sprints)\SPRINT 2\1. Product Backlog\"/>
    </mc:Choice>
  </mc:AlternateContent>
  <bookViews>
    <workbookView xWindow="0" yWindow="0" windowWidth="24000" windowHeight="9030" activeTab="2"/>
  </bookViews>
  <sheets>
    <sheet name="Release Plan" sheetId="1" r:id="rId1"/>
    <sheet name="Product Backlog Sprint 1" sheetId="2" r:id="rId2"/>
    <sheet name="Release Plan Sprint 2" sheetId="4" r:id="rId3"/>
    <sheet name="Product Backlog Sprint 2" sheetId="5" r:id="rId4"/>
  </sheets>
  <definedNames>
    <definedName name="DoneDays" localSheetId="3">#REF!</definedName>
    <definedName name="DoneDays" localSheetId="2">#REF!</definedName>
    <definedName name="DoneDays">#REF!</definedName>
    <definedName name="ImplementationDays" localSheetId="3">#REF!</definedName>
    <definedName name="ImplementationDays" localSheetId="2">#REF!</definedName>
    <definedName name="ImplementationDays">#REF!</definedName>
    <definedName name="ProductBacklog" localSheetId="3">'Product Backlog Sprint 2'!$A$2:$H$117</definedName>
    <definedName name="ProductBacklog">'Product Backlog Sprint 1'!$A$2:$H$117</definedName>
    <definedName name="Sprint" localSheetId="3">'Product Backlog Sprint 2'!$E$3:$E$117</definedName>
    <definedName name="Sprint">'Product Backlog Sprint 1'!$E$3:$E$117</definedName>
    <definedName name="SprintTasks" localSheetId="3">#REF!</definedName>
    <definedName name="SprintTasks" localSheetId="2">#REF!</definedName>
    <definedName name="SprintTasks">#REF!</definedName>
    <definedName name="Status" localSheetId="3">'Product Backlog Sprint 2'!$C$3:$C$117</definedName>
    <definedName name="Status">'Product Backlog Sprint 1'!$C$3:$C$117</definedName>
    <definedName name="StoryName" localSheetId="3">'Product Backlog Sprint 2'!$B$3:$B$117</definedName>
    <definedName name="StoryName">'Product Backlog Sprint 1'!$B$3:$B$117</definedName>
    <definedName name="TaskRows" localSheetId="3">#REF!</definedName>
    <definedName name="TaskRows" localSheetId="2">#REF!</definedName>
    <definedName name="TaskRows">#REF!</definedName>
    <definedName name="TaskStatus" localSheetId="3">#REF!</definedName>
    <definedName name="TaskStatus" localSheetId="2">#REF!</definedName>
    <definedName name="TaskStatus">#REF!</definedName>
    <definedName name="TaskStoryID" localSheetId="3">#REF!</definedName>
    <definedName name="TaskStoryID" localSheetId="2">#REF!</definedName>
    <definedName name="TaskStoryID">#REF!</definedName>
    <definedName name="TotalEffort" localSheetId="3">#REF!</definedName>
    <definedName name="TotalEffort" localSheetId="2">#REF!</definedName>
    <definedName name="TotalEffort">#REF!</definedName>
    <definedName name="TrendDays" localSheetId="3">#REF!</definedName>
    <definedName name="TrendDays" localSheetId="2">#REF!</definedName>
    <definedName name="TrendDay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B19" i="4" l="1"/>
  <c r="D18" i="4"/>
  <c r="B18" i="4"/>
  <c r="D17" i="4"/>
  <c r="F32" i="4"/>
  <c r="E32" i="4"/>
  <c r="E31" i="4"/>
  <c r="K21" i="4"/>
  <c r="C23" i="4"/>
  <c r="K20" i="4"/>
  <c r="C22" i="4"/>
  <c r="K19" i="4"/>
  <c r="C21" i="4"/>
  <c r="K18" i="4"/>
  <c r="K17" i="4"/>
  <c r="K16" i="4"/>
  <c r="K15" i="4"/>
  <c r="K14" i="4"/>
  <c r="C14" i="4"/>
  <c r="E9" i="4"/>
  <c r="C9" i="4"/>
  <c r="D9" i="4" s="1"/>
  <c r="E8" i="4"/>
  <c r="B8" i="4"/>
  <c r="D8" i="4" s="1"/>
  <c r="F7" i="4"/>
  <c r="E7" i="4"/>
  <c r="B7" i="4"/>
  <c r="D7" i="4" s="1"/>
  <c r="F6" i="4"/>
  <c r="E6" i="4"/>
  <c r="B6" i="4"/>
  <c r="D6" i="4" s="1"/>
  <c r="F5" i="4"/>
  <c r="E5" i="4"/>
  <c r="B5" i="4"/>
  <c r="D5" i="4" s="1"/>
  <c r="F4" i="4"/>
  <c r="E4" i="4"/>
  <c r="F3" i="4"/>
  <c r="E3" i="4"/>
  <c r="B3" i="4"/>
  <c r="D4" i="4" s="1"/>
  <c r="B17" i="4" l="1"/>
  <c r="J3" i="4"/>
  <c r="B15" i="4"/>
  <c r="B16" i="4" s="1"/>
  <c r="D14" i="4"/>
  <c r="D3" i="4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15" i="4" l="1"/>
  <c r="D16" i="4"/>
  <c r="D4" i="1"/>
  <c r="B6" i="1"/>
  <c r="D5" i="1"/>
  <c r="B15" i="1"/>
  <c r="D15" i="1" s="1"/>
  <c r="D14" i="1"/>
  <c r="J3" i="1"/>
  <c r="D3" i="1"/>
  <c r="B20" i="4" l="1"/>
  <c r="D19" i="4"/>
  <c r="D6" i="1"/>
  <c r="B7" i="1"/>
  <c r="B16" i="1"/>
  <c r="B17" i="1" s="1"/>
  <c r="D17" i="1" s="1"/>
  <c r="B21" i="4" l="1"/>
  <c r="D20" i="4"/>
  <c r="D16" i="1"/>
  <c r="B8" i="1"/>
  <c r="D8" i="1" s="1"/>
  <c r="D7" i="1"/>
  <c r="B18" i="1"/>
  <c r="B19" i="1" s="1"/>
  <c r="D19" i="1" s="1"/>
  <c r="B22" i="4" l="1"/>
  <c r="D21" i="4"/>
  <c r="B20" i="1"/>
  <c r="B21" i="1" s="1"/>
  <c r="D18" i="1"/>
  <c r="B23" i="4" l="1"/>
  <c r="D22" i="4"/>
  <c r="D20" i="1"/>
  <c r="D21" i="1"/>
  <c r="B22" i="1"/>
  <c r="D23" i="4" l="1"/>
  <c r="B23" i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comments2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<sst xmlns="http://schemas.openxmlformats.org/spreadsheetml/2006/main" count="200" uniqueCount="75">
  <si>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</si>
  <si>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</si>
  <si>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</si>
  <si>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</si>
  <si>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</si>
  <si>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</si>
  <si>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</si>
  <si>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</si>
  <si>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</si>
  <si>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</si>
  <si>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</si>
  <si>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</si>
  <si>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</si>
  <si>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</si>
  <si>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</si>
  <si>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</si>
  <si>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</si>
  <si>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</si>
  <si>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</si>
  <si>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</si>
  <si>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</si>
  <si>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</si>
  <si>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</si>
  <si>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</si>
  <si>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</si>
  <si>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</si>
  <si>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</si>
  <si>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</si>
  <si>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</si>
  <si>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</si>
  <si>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</si>
  <si>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</si>
  <si>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</si>
  <si>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</si>
  <si>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</si>
  <si>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Proyecto</t>
  </si>
  <si>
    <t>Académica</t>
  </si>
  <si>
    <t>Planned</t>
  </si>
  <si>
    <t>in progress</t>
  </si>
  <si>
    <t>Ongoing</t>
  </si>
  <si>
    <t>Diligenciamiento de documento IEEE 29148</t>
  </si>
  <si>
    <t xml:space="preserve"> Se Desarrolla Product Backlog Priorizado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</si>
  <si>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</si>
  <si>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</si>
  <si>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</si>
  <si>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</si>
  <si>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</si>
  <si>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</si>
  <si>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</si>
  <si>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</si>
  <si>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</si>
  <si>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</si>
  <si>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Se Construye Repositorio (Github) en Proyecto Individual, El Proyecto tiene tres fases (To Do, In Progress, Done)</t>
  </si>
  <si>
    <t>Stack: MERN
Servidor: Express js
Frontend: React js
Backend: JavaScript, Node
BD: MongoDB</t>
  </si>
  <si>
    <t>Entrega Sprint 1 ( Ideas / Roles / Documentacion Preliminar)</t>
  </si>
  <si>
    <t>Product Backlook Actualizado</t>
  </si>
  <si>
    <t>Product Backlog Actualizado</t>
  </si>
  <si>
    <t xml:space="preserve">Repositorio (Github) FrontEnd </t>
  </si>
  <si>
    <t>Se Construye Repositorio (Github) para FrontEnd de la Aplicación Web</t>
  </si>
  <si>
    <t>Repositorio (Github) Documentación Sprint 2</t>
  </si>
  <si>
    <t>Se Construye Repositorio (Github) para Documentación del Sprint 2. (Product Backlog, Historias desarrolladas en el Sprint 2, Historias desarrolladas en el Sprint 1, Informe de Retrospectiva, Sprint Backlog)</t>
  </si>
  <si>
    <t>Construir Historias de Usuario a desarrollar en Sprint No.2</t>
  </si>
  <si>
    <t>Construccion Historias de Usuario Spring 2</t>
  </si>
  <si>
    <t>FrontEnd de la Aplicación</t>
  </si>
  <si>
    <t>Construcción FrontEnd  de la Aplicación</t>
  </si>
  <si>
    <t>Actualización Sprint Backlog para Sprint 2</t>
  </si>
  <si>
    <t>Desarrollo Web</t>
  </si>
  <si>
    <t>Actualización Sprint Backlog en Software de Administrador de Proyectos Trello</t>
  </si>
  <si>
    <t>Interfaz de Gráfica</t>
  </si>
  <si>
    <t>Borrador Gráfico de la Aplicación</t>
  </si>
  <si>
    <t>Entrega Sprint 2 ( Interfaz de Usuario )</t>
  </si>
  <si>
    <t>Construir Repositorio (Github) FrontEnd</t>
  </si>
  <si>
    <t>Construir Repositorio (Github) donde se integra el proyecto Sprint 2</t>
  </si>
  <si>
    <t>Informe de Retrospectiva Sprint 2</t>
  </si>
  <si>
    <t>Desarrollo FrontEnd de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</si>
</sst>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40A]dddd\,\ dd&quot; de &quot;mmmm&quot; de &quot;yyyy"/>
    <numFmt numFmtId="165" formatCode="d\.m\.yyyy"/>
    <numFmt numFmtId="166" formatCode="0.0"/>
  </numFmts>
  <fonts count="20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theme="0"/>
        <bgColor rgb="FFFF99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0" borderId="11" xfId="0" applyFont="1" applyBorder="1" applyAlignment="1">
      <alignment vertical="top" wrapText="1"/>
    </xf>
    <xf numFmtId="164" fontId="16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/>
    <xf numFmtId="0" fontId="17" fillId="4" borderId="15" xfId="0" applyFont="1" applyFill="1" applyBorder="1" applyAlignment="1">
      <alignment horizontal="center" vertical="center"/>
    </xf>
    <xf numFmtId="0" fontId="16" fillId="0" borderId="1" xfId="0" applyFont="1" applyBorder="1" applyAlignment="1"/>
    <xf numFmtId="166" fontId="16" fillId="0" borderId="1" xfId="0" applyNumberFormat="1" applyFont="1" applyBorder="1" applyAlignment="1">
      <alignment horizontal="center"/>
    </xf>
    <xf numFmtId="0" fontId="19" fillId="2" borderId="1" xfId="0" applyFont="1" applyFill="1" applyBorder="1" applyAlignment="1"/>
    <xf numFmtId="0" fontId="19" fillId="2" borderId="1" xfId="0" applyFont="1" applyFill="1" applyBorder="1"/>
    <xf numFmtId="14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9" fontId="16" fillId="0" borderId="13" xfId="0" applyNumberFormat="1" applyFont="1" applyBorder="1"/>
    <xf numFmtId="0" fontId="19" fillId="7" borderId="1" xfId="0" applyFont="1" applyFill="1" applyBorder="1" applyAlignment="1"/>
    <xf numFmtId="0" fontId="18" fillId="0" borderId="0" xfId="0" applyFont="1" applyAlignment="1"/>
    <xf numFmtId="0" fontId="17" fillId="0" borderId="1" xfId="0" applyFont="1" applyBorder="1" applyAlignment="1"/>
    <xf numFmtId="0" fontId="16" fillId="0" borderId="13" xfId="0" applyFont="1" applyBorder="1" applyAlignment="1">
      <alignment horizontal="center"/>
    </xf>
    <xf numFmtId="9" fontId="16" fillId="0" borderId="13" xfId="0" applyNumberFormat="1" applyFont="1" applyBorder="1" applyAlignment="1"/>
    <xf numFmtId="164" fontId="16" fillId="0" borderId="11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4" fontId="16" fillId="0" borderId="11" xfId="0" applyNumberFormat="1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19" fillId="7" borderId="11" xfId="0" applyFont="1" applyFill="1" applyBorder="1" applyAlignment="1"/>
  </cellXfs>
  <cellStyles count="1">
    <cellStyle name="Normal" xfId="0" builtinId="0"/>
  </cellStyles>
  <dxfs count="209"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2:J10" totalsRowShown="0" headerRowDxfId="208" headerRowBorderDxfId="207" tableBorderDxfId="206" totalsRowBorderDxfId="205">
  <tableColumns count="10">
    <tableColumn id="1" name="Incr." dataDxfId="204"/>
    <tableColumn id="2" name="Start" dataDxfId="203"/>
    <tableColumn id="3" name="Days" dataDxfId="202"/>
    <tableColumn id="4" name="End" dataDxfId="201"/>
    <tableColumn id="5" name="Estimated Size" dataDxfId="200"/>
    <tableColumn id="6" name="Real Size" dataDxfId="199"/>
    <tableColumn id="7" name="Status" dataDxfId="198"/>
    <tableColumn id="8" name="Release Date"/>
    <tableColumn id="9" name="Goal" dataDxfId="197"/>
    <tableColumn id="10" name="% Esfuerzo vs Estimación" dataDxfId="1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3:K27" totalsRowShown="0" headerRowDxfId="195" headerRowBorderDxfId="194" tableBorderDxfId="193">
  <tableColumns count="11">
    <tableColumn id="1" name="Sprint" dataDxfId="192"/>
    <tableColumn id="2" name="Start" dataDxfId="191">
      <calculatedColumnFormula>IF(AND(B13&lt;&gt;"",C13&lt;&gt;"",C14&lt;&gt;""),B13+C13,"")</calculatedColumnFormula>
    </tableColumn>
    <tableColumn id="3" name="Days" dataDxfId="190"/>
    <tableColumn id="4" name="End" dataDxfId="189">
      <calculatedColumnFormula>IF(AND(B14&lt;&gt;"",C14&lt;&gt;""),B14+C14-1,"")</calculatedColumnFormula>
    </tableColumn>
    <tableColumn id="5" name="Estimated Size" dataDxfId="188"/>
    <tableColumn id="6" name="Real Size" dataDxfId="187"/>
    <tableColumn id="7" name="Status" dataDxfId="186"/>
    <tableColumn id="8" name="Release Date" dataDxfId="185"/>
    <tableColumn id="9" name="Goal" dataDxfId="184"/>
    <tableColumn id="10" name="Increment" dataDxfId="183"/>
    <tableColumn id="11" name="% Error estimación" dataDxfId="18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I12" totalsRowShown="0" headerRowDxfId="181" dataDxfId="180" tableBorderDxfId="179">
  <tableColumns count="9">
    <tableColumn id="1" name="Story ID" dataDxfId="178"/>
    <tableColumn id="2" name="Story name" dataDxfId="177"/>
    <tableColumn id="3" name="Status" dataDxfId="176"/>
    <tableColumn id="4" name="Size" dataDxfId="175"/>
    <tableColumn id="5" name="Sprint" dataDxfId="174"/>
    <tableColumn id="6" name="Priority" dataDxfId="173"/>
    <tableColumn id="7" name="Story Type" dataDxfId="172"/>
    <tableColumn id="8" name="Comments" dataDxfId="171"/>
    <tableColumn id="9" name="Additional Comments" dataDxfId="17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a15" displayName="Tabla15" ref="A2:J10" totalsRowShown="0" headerRowDxfId="169" headerRowBorderDxfId="167" tableBorderDxfId="168" totalsRowBorderDxfId="166">
  <tableColumns count="10">
    <tableColumn id="1" name="Incr." dataDxfId="165"/>
    <tableColumn id="2" name="Start" dataDxfId="164"/>
    <tableColumn id="3" name="Days" dataDxfId="163"/>
    <tableColumn id="4" name="End" dataDxfId="162"/>
    <tableColumn id="5" name="Estimated Size" dataDxfId="161"/>
    <tableColumn id="6" name="Real Size" dataDxfId="160"/>
    <tableColumn id="7" name="Status" dataDxfId="159"/>
    <tableColumn id="8" name="Release Date"/>
    <tableColumn id="9" name="Goal" dataDxfId="158"/>
    <tableColumn id="10" name="% Esfuerzo vs Estimación" dataDxfId="15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a26" displayName="Tabla26" ref="A13:K28" totalsRowShown="0" headerRowDxfId="156" headerRowBorderDxfId="154" tableBorderDxfId="155">
  <tableColumns count="11">
    <tableColumn id="1" name="Sprint" dataDxfId="153"/>
    <tableColumn id="2" name="Start" dataDxfId="152">
      <calculatedColumnFormula>IF(AND(B13&lt;&gt;"",C13&lt;&gt;"",C14&lt;&gt;""),B13+C13,"")</calculatedColumnFormula>
    </tableColumn>
    <tableColumn id="3" name="Days" dataDxfId="151"/>
    <tableColumn id="4" name="End" dataDxfId="150">
      <calculatedColumnFormula>IF(AND(B14&lt;&gt;"",C14&lt;&gt;""),B14+C14-1,"")</calculatedColumnFormula>
    </tableColumn>
    <tableColumn id="5" name="Estimated Size" dataDxfId="149"/>
    <tableColumn id="6" name="Real Size" dataDxfId="148"/>
    <tableColumn id="7" name="Status" dataDxfId="147"/>
    <tableColumn id="8" name="Release Date" dataDxfId="146"/>
    <tableColumn id="9" name="Goal" dataDxfId="145"/>
    <tableColumn id="10" name="Increment" dataDxfId="144"/>
    <tableColumn id="11" name="% Error estimación" dataDxfId="14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a38" displayName="Tabla38" ref="A2:I12" totalsRowShown="0" headerRowDxfId="142" dataDxfId="141" tableBorderDxfId="140">
  <tableColumns count="9">
    <tableColumn id="1" name="Story ID" dataDxfId="139"/>
    <tableColumn id="2" name="Story name" dataDxfId="138"/>
    <tableColumn id="3" name="Status" dataDxfId="137"/>
    <tableColumn id="4" name="Size" dataDxfId="136"/>
    <tableColumn id="5" name="Sprint" dataDxfId="135"/>
    <tableColumn id="6" name="Priority" dataDxfId="134"/>
    <tableColumn id="7" name="Story Type" dataDxfId="133"/>
    <tableColumn id="8" name="Comments" dataDxfId="132"/>
    <tableColumn id="9" name="Additional Comments" dataDxfId="13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4" zoomScale="85" zoomScaleNormal="85" workbookViewId="0">
      <selection activeCell="B4" sqref="B4"/>
    </sheetView>
  </sheetViews>
  <sheetFormatPr baseColWidth="10" defaultColWidth="14.42578125" defaultRowHeight="15" customHeight="1" x14ac:dyDescent="0.2"/>
  <cols>
    <col min="1" max="1" width="8.28515625" customWidth="1"/>
    <col min="2" max="2" width="38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85" customFormat="1" ht="25.15" customHeight="1" x14ac:dyDescent="0.2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">
      <c r="A3" s="60">
        <v>1</v>
      </c>
      <c r="B3" s="4">
        <f>IF(OR(B14="",A3=""),"",B14)</f>
        <v>44854</v>
      </c>
      <c r="C3" s="59">
        <v>4</v>
      </c>
      <c r="D3" s="4">
        <f t="shared" ref="D3:D9" si="0">IF(OR(B3="",C3=""),"",B3+C3-1)</f>
        <v>44857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39</v>
      </c>
      <c r="H3" s="7">
        <v>44857</v>
      </c>
      <c r="I3" s="8" t="s">
        <v>54</v>
      </c>
      <c r="J3" s="62">
        <f>(F3/E3)</f>
        <v>1.0743801652892562</v>
      </c>
    </row>
    <row r="4" spans="1:26" ht="12.75" customHeight="1" x14ac:dyDescent="0.2">
      <c r="A4" s="60">
        <v>2</v>
      </c>
      <c r="B4" s="4">
        <f t="shared" ref="B4:B8" si="1">IF(A4="","",B3+C3)</f>
        <v>44858</v>
      </c>
      <c r="C4" s="11"/>
      <c r="D4" s="4" t="str">
        <f t="shared" si="0"/>
        <v/>
      </c>
      <c r="E4" s="3">
        <f>IF(A4="","",SUMIF(J$14:J$29,'Release Plan'!A4,E$14:E$29))</f>
        <v>0</v>
      </c>
      <c r="F4" s="3">
        <f>IF(A4="","",SUMIF(J$14:J$29,'Release Plan'!A4,F$14:F$29))</f>
        <v>0</v>
      </c>
      <c r="G4" s="9" t="s">
        <v>12</v>
      </c>
      <c r="H4" s="10"/>
      <c r="I4" s="8"/>
      <c r="J4" s="62"/>
    </row>
    <row r="5" spans="1:26" ht="12.75" customHeight="1" x14ac:dyDescent="0.2">
      <c r="A5" s="6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2"/>
    </row>
    <row r="6" spans="1:26" ht="12.75" customHeight="1" x14ac:dyDescent="0.2">
      <c r="A6" s="61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2"/>
    </row>
    <row r="7" spans="1:26" ht="12.75" customHeight="1" x14ac:dyDescent="0.2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2"/>
    </row>
    <row r="8" spans="1:26" ht="12.75" customHeight="1" x14ac:dyDescent="0.2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2"/>
    </row>
    <row r="9" spans="1:26" ht="12.75" customHeight="1" x14ac:dyDescent="0.2">
      <c r="A9" s="61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3"/>
    </row>
    <row r="10" spans="1:26" ht="12.75" customHeight="1" x14ac:dyDescent="0.2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" customHeight="1" x14ac:dyDescent="0.2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15" customHeight="1" x14ac:dyDescent="0.2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44854</v>
      </c>
      <c r="C14" s="57">
        <f>+F14*1/F$14</f>
        <v>1</v>
      </c>
      <c r="D14" s="4">
        <f t="shared" ref="D14:D26" si="2">IF(AND(B14&lt;&gt;"",C14&lt;&gt;""),B14+C14-1,"")</f>
        <v>44854</v>
      </c>
      <c r="E14" s="11">
        <v>6.5</v>
      </c>
      <c r="F14" s="3">
        <v>7</v>
      </c>
      <c r="G14" s="6" t="s">
        <v>11</v>
      </c>
      <c r="H14" s="7"/>
      <c r="I14" s="14" t="s">
        <v>17</v>
      </c>
      <c r="J14" s="3">
        <v>1</v>
      </c>
      <c r="K14" s="62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44855</v>
      </c>
      <c r="C15" s="57">
        <f t="shared" ref="C15:C21" si="4">+F15*1/F$14</f>
        <v>0.2857142857142857</v>
      </c>
      <c r="D15" s="4">
        <f t="shared" si="2"/>
        <v>44854.285714285717</v>
      </c>
      <c r="E15" s="3">
        <v>1.8</v>
      </c>
      <c r="F15" s="3">
        <v>2</v>
      </c>
      <c r="G15" s="6" t="s">
        <v>11</v>
      </c>
      <c r="H15" s="7"/>
      <c r="I15" s="15" t="s">
        <v>18</v>
      </c>
      <c r="J15" s="3">
        <v>1</v>
      </c>
      <c r="K15" s="62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44855.285714285717</v>
      </c>
      <c r="C16" s="57">
        <f t="shared" si="4"/>
        <v>0.42857142857142855</v>
      </c>
      <c r="D16" s="4">
        <f t="shared" si="2"/>
        <v>44854.71428571429</v>
      </c>
      <c r="E16" s="3">
        <v>2.8</v>
      </c>
      <c r="F16" s="3">
        <v>3</v>
      </c>
      <c r="G16" s="6" t="s">
        <v>11</v>
      </c>
      <c r="H16" s="7"/>
      <c r="I16" s="15" t="s">
        <v>19</v>
      </c>
      <c r="J16" s="3">
        <v>1</v>
      </c>
      <c r="K16" s="62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44855.71428571429</v>
      </c>
      <c r="C17" s="57">
        <f t="shared" si="4"/>
        <v>0.42857142857142855</v>
      </c>
      <c r="D17" s="4">
        <f t="shared" si="2"/>
        <v>44855.142857142862</v>
      </c>
      <c r="E17" s="3">
        <v>2.7</v>
      </c>
      <c r="F17" s="3">
        <v>3</v>
      </c>
      <c r="G17" s="6" t="s">
        <v>39</v>
      </c>
      <c r="H17" s="7"/>
      <c r="I17" s="15" t="s">
        <v>20</v>
      </c>
      <c r="J17" s="3">
        <v>1</v>
      </c>
      <c r="K17" s="62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44856.142857142862</v>
      </c>
      <c r="C18" s="57">
        <f t="shared" si="4"/>
        <v>1</v>
      </c>
      <c r="D18" s="4">
        <f t="shared" si="2"/>
        <v>44856.142857142862</v>
      </c>
      <c r="E18" s="11">
        <v>6.8</v>
      </c>
      <c r="F18" s="11">
        <v>7</v>
      </c>
      <c r="G18" s="6" t="s">
        <v>39</v>
      </c>
      <c r="H18" s="7"/>
      <c r="I18" s="15" t="s">
        <v>21</v>
      </c>
      <c r="J18" s="3">
        <v>1</v>
      </c>
      <c r="K18" s="62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44857.142857142862</v>
      </c>
      <c r="C19" s="57">
        <f t="shared" si="4"/>
        <v>1</v>
      </c>
      <c r="D19" s="4">
        <f t="shared" si="2"/>
        <v>44857.142857142862</v>
      </c>
      <c r="E19" s="11">
        <v>6.6</v>
      </c>
      <c r="F19" s="11">
        <v>7</v>
      </c>
      <c r="G19" s="16" t="s">
        <v>37</v>
      </c>
      <c r="H19" s="7">
        <v>44449</v>
      </c>
      <c r="I19" s="17" t="s">
        <v>22</v>
      </c>
      <c r="J19" s="3">
        <v>1</v>
      </c>
      <c r="K19" s="62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44858.142857142862</v>
      </c>
      <c r="C20" s="57">
        <f t="shared" si="4"/>
        <v>0.7142857142857143</v>
      </c>
      <c r="D20" s="4">
        <f t="shared" si="2"/>
        <v>44857.857142857145</v>
      </c>
      <c r="E20" s="11">
        <v>4.5999999999999996</v>
      </c>
      <c r="F20" s="11">
        <v>5</v>
      </c>
      <c r="G20" s="16" t="s">
        <v>37</v>
      </c>
      <c r="H20" s="7">
        <v>44449</v>
      </c>
      <c r="I20" s="17" t="s">
        <v>23</v>
      </c>
      <c r="J20" s="5">
        <v>1</v>
      </c>
      <c r="K20" s="62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44858.857142857145</v>
      </c>
      <c r="C21" s="57">
        <f t="shared" si="4"/>
        <v>0.7142857142857143</v>
      </c>
      <c r="D21" s="4">
        <f t="shared" si="2"/>
        <v>44858.571428571428</v>
      </c>
      <c r="E21" s="11">
        <v>4.5</v>
      </c>
      <c r="F21" s="11">
        <v>5</v>
      </c>
      <c r="G21" s="16" t="s">
        <v>37</v>
      </c>
      <c r="H21" s="7">
        <v>44449</v>
      </c>
      <c r="I21" s="17" t="s">
        <v>40</v>
      </c>
      <c r="J21" s="5">
        <v>1</v>
      </c>
      <c r="K21" s="62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8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8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">
      <c r="A28" s="18"/>
      <c r="B28" s="18"/>
      <c r="C28" s="18"/>
      <c r="D28" s="18"/>
      <c r="E28" s="18"/>
      <c r="F28" s="18"/>
      <c r="G28" s="18"/>
      <c r="H28" s="72"/>
      <c r="I28" s="72"/>
      <c r="J28" s="72"/>
      <c r="K28" s="72"/>
    </row>
    <row r="29" spans="1:12" ht="39.6" customHeight="1" x14ac:dyDescent="0.2">
      <c r="A29" s="69"/>
      <c r="B29" s="70"/>
      <c r="C29" s="69"/>
      <c r="D29" s="70"/>
      <c r="E29" s="69"/>
      <c r="F29" s="69"/>
      <c r="G29" s="71"/>
      <c r="H29" s="74"/>
      <c r="I29" s="76"/>
      <c r="J29" s="77"/>
      <c r="K29" s="78"/>
      <c r="L29" s="79"/>
    </row>
    <row r="30" spans="1:12" ht="25.15" customHeight="1" x14ac:dyDescent="0.2">
      <c r="A30" s="102" t="s">
        <v>49</v>
      </c>
      <c r="B30" s="102"/>
      <c r="C30" s="102"/>
      <c r="D30" s="102"/>
      <c r="E30" s="88">
        <f>SUMIF('Product Backlog Sprint 1'!E$3:E$71,"",'Product Backlog Sprint 1'!D$3:D$71)-SUMIF('Product Backlog Sprint 1'!C$3:C$71,"Removed",'Product Backlog Sprint 1'!D$3:D$71)</f>
        <v>0</v>
      </c>
      <c r="F30" s="88"/>
      <c r="G30" s="21"/>
      <c r="H30" s="73"/>
      <c r="I30" s="75"/>
    </row>
    <row r="31" spans="1:12" ht="25.15" customHeight="1" x14ac:dyDescent="0.2">
      <c r="A31" s="101" t="s">
        <v>24</v>
      </c>
      <c r="B31" s="101"/>
      <c r="C31" s="101"/>
      <c r="D31" s="101"/>
      <c r="E31" s="88">
        <f>SUM(E14:E29)</f>
        <v>36.300000000000004</v>
      </c>
      <c r="F31" s="88">
        <f>SUM(F14:F29)</f>
        <v>39</v>
      </c>
      <c r="H31" s="1"/>
    </row>
    <row r="32" spans="1:12" s="86" customFormat="1" ht="25.15" customHeight="1" x14ac:dyDescent="0.2">
      <c r="E32" s="89" t="s">
        <v>50</v>
      </c>
      <c r="F32" s="89" t="s">
        <v>51</v>
      </c>
      <c r="H32" s="87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130" priority="13" stopIfTrue="1">
      <formula>$G2="Planned"</formula>
    </cfRule>
  </conditionalFormatting>
  <conditionalFormatting sqref="H3:I8 E4:F8 E30:F31 A3:D8 F5:I5">
    <cfRule type="expression" dxfId="129" priority="14" stopIfTrue="1">
      <formula>$G2="Ongoing"</formula>
    </cfRule>
  </conditionalFormatting>
  <conditionalFormatting sqref="G3:G8 G14:G23 G29">
    <cfRule type="expression" dxfId="128" priority="15" stopIfTrue="1">
      <formula>$G3="Planned"</formula>
    </cfRule>
  </conditionalFormatting>
  <conditionalFormatting sqref="G3:G8 H14:I16 H23:I23 I17:I21 G14:G23 H15:H22 G29:I29">
    <cfRule type="expression" dxfId="127" priority="16" stopIfTrue="1">
      <formula>$G3="Ongoing"</formula>
    </cfRule>
  </conditionalFormatting>
  <conditionalFormatting sqref="G3:G8 G14:G23 G29">
    <cfRule type="cellIs" dxfId="126" priority="17" stopIfTrue="1" operator="equal">
      <formula>"Unplanned"</formula>
    </cfRule>
  </conditionalFormatting>
  <conditionalFormatting sqref="E3:E4 F3:F7 H3:H7 H14:I16 H23:I23 H15:H22 B14:F23 H29:I29 A29:F29">
    <cfRule type="expression" dxfId="125" priority="18" stopIfTrue="1">
      <formula>OR($G3="Planned",$G3="Unplanned")</formula>
    </cfRule>
  </conditionalFormatting>
  <conditionalFormatting sqref="E3:E4 F3:F7 H3:H7 B14:F23 A29:F29">
    <cfRule type="expression" dxfId="124" priority="19" stopIfTrue="1">
      <formula>$G3="Ongoing"</formula>
    </cfRule>
  </conditionalFormatting>
  <conditionalFormatting sqref="B14:B23">
    <cfRule type="expression" dxfId="123" priority="20" stopIfTrue="1">
      <formula>$G14="Planned"</formula>
    </cfRule>
  </conditionalFormatting>
  <conditionalFormatting sqref="B14:B23">
    <cfRule type="expression" dxfId="122" priority="21" stopIfTrue="1">
      <formula>$G14="Ongoing"</formula>
    </cfRule>
  </conditionalFormatting>
  <conditionalFormatting sqref="B14:B23">
    <cfRule type="expression" dxfId="121" priority="22" stopIfTrue="1">
      <formula>$G14="Planned"</formula>
    </cfRule>
  </conditionalFormatting>
  <conditionalFormatting sqref="B14:B23">
    <cfRule type="expression" dxfId="120" priority="23" stopIfTrue="1">
      <formula>$G14="Ongoing"</formula>
    </cfRule>
  </conditionalFormatting>
  <conditionalFormatting sqref="D14:D23">
    <cfRule type="expression" dxfId="119" priority="24" stopIfTrue="1">
      <formula>$G14="Planned"</formula>
    </cfRule>
  </conditionalFormatting>
  <conditionalFormatting sqref="D14:D23">
    <cfRule type="expression" dxfId="118" priority="25" stopIfTrue="1">
      <formula>$G14="Ongoing"</formula>
    </cfRule>
  </conditionalFormatting>
  <conditionalFormatting sqref="I17:I21">
    <cfRule type="expression" dxfId="117" priority="34" stopIfTrue="1">
      <formula>OR($G17="Planned",$G17="Unplanned")</formula>
    </cfRule>
  </conditionalFormatting>
  <conditionalFormatting sqref="A10:J10">
    <cfRule type="expression" dxfId="116" priority="11" stopIfTrue="1">
      <formula>$G9="Planned"</formula>
    </cfRule>
  </conditionalFormatting>
  <conditionalFormatting sqref="A10:J10">
    <cfRule type="expression" dxfId="115" priority="12" stopIfTrue="1">
      <formula>$G9="Ongoing"</formula>
    </cfRule>
  </conditionalFormatting>
  <conditionalFormatting sqref="A9:J9">
    <cfRule type="expression" dxfId="114" priority="9" stopIfTrue="1">
      <formula>$G8="Planned"</formula>
    </cfRule>
  </conditionalFormatting>
  <conditionalFormatting sqref="A9:J9">
    <cfRule type="expression" dxfId="113" priority="10" stopIfTrue="1">
      <formula>$G8="Ongoing"</formula>
    </cfRule>
  </conditionalFormatting>
  <conditionalFormatting sqref="A11:J11">
    <cfRule type="expression" dxfId="112" priority="7" stopIfTrue="1">
      <formula>$G10="Planned"</formula>
    </cfRule>
  </conditionalFormatting>
  <conditionalFormatting sqref="A11:J11">
    <cfRule type="expression" dxfId="111" priority="8" stopIfTrue="1">
      <formula>$G10="Ongoing"</formula>
    </cfRule>
  </conditionalFormatting>
  <conditionalFormatting sqref="A14:A23">
    <cfRule type="expression" dxfId="110" priority="5" stopIfTrue="1">
      <formula>OR($G14="Planned",$G14="Unplanned")</formula>
    </cfRule>
  </conditionalFormatting>
  <conditionalFormatting sqref="A24:K28">
    <cfRule type="expression" dxfId="109" priority="1" stopIfTrue="1">
      <formula>OR($G24="Planned",$G24="Unplanned")</formula>
    </cfRule>
  </conditionalFormatting>
  <conditionalFormatting sqref="A14:A23">
    <cfRule type="expression" dxfId="108" priority="6" stopIfTrue="1">
      <formula>$G14="Ongoing"</formula>
    </cfRule>
  </conditionalFormatting>
  <conditionalFormatting sqref="A24:K28">
    <cfRule type="expression" dxfId="107" priority="2" stopIfTrue="1">
      <formula>$G24="Ongoing"</formula>
    </cfRule>
  </conditionalFormatting>
  <dataValidations count="1">
    <dataValidation type="list" allowBlank="1" showErrorMessage="1" sqref="G3:G9 G14:G29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78"/>
  <sheetViews>
    <sheetView zoomScale="85" zoomScaleNormal="85" workbookViewId="0">
      <selection sqref="A1:I12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29">
        <v>1</v>
      </c>
      <c r="B3" s="30" t="s">
        <v>17</v>
      </c>
      <c r="C3" s="31" t="s">
        <v>33</v>
      </c>
      <c r="D3" s="32">
        <v>3</v>
      </c>
      <c r="E3" s="33">
        <v>0</v>
      </c>
      <c r="F3" s="33">
        <v>1</v>
      </c>
      <c r="G3" s="33" t="s">
        <v>34</v>
      </c>
      <c r="H3" s="34" t="s">
        <v>41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8.25" x14ac:dyDescent="0.2">
      <c r="A4" s="29">
        <v>2</v>
      </c>
      <c r="B4" s="36" t="s">
        <v>18</v>
      </c>
      <c r="C4" s="37" t="s">
        <v>33</v>
      </c>
      <c r="D4" s="32">
        <v>8</v>
      </c>
      <c r="E4" s="33">
        <v>0</v>
      </c>
      <c r="F4" s="33">
        <v>1</v>
      </c>
      <c r="G4" s="33" t="s">
        <v>34</v>
      </c>
      <c r="H4" s="34" t="s">
        <v>52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63.75" x14ac:dyDescent="0.2">
      <c r="A5" s="29">
        <v>3</v>
      </c>
      <c r="B5" s="36" t="s">
        <v>19</v>
      </c>
      <c r="C5" s="37" t="s">
        <v>33</v>
      </c>
      <c r="D5" s="32">
        <v>20</v>
      </c>
      <c r="E5" s="33">
        <v>0</v>
      </c>
      <c r="F5" s="33">
        <v>1</v>
      </c>
      <c r="G5" s="33" t="s">
        <v>34</v>
      </c>
      <c r="H5" s="34" t="s">
        <v>53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29">
        <v>4</v>
      </c>
      <c r="B6" s="36" t="s">
        <v>20</v>
      </c>
      <c r="C6" s="37" t="s">
        <v>39</v>
      </c>
      <c r="D6" s="32">
        <v>13</v>
      </c>
      <c r="E6" s="33">
        <v>0</v>
      </c>
      <c r="F6" s="33">
        <v>1</v>
      </c>
      <c r="G6" s="33" t="s">
        <v>34</v>
      </c>
      <c r="H6" s="34" t="s">
        <v>42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29">
        <v>5</v>
      </c>
      <c r="B7" s="36" t="s">
        <v>21</v>
      </c>
      <c r="C7" s="37" t="s">
        <v>39</v>
      </c>
      <c r="D7" s="32">
        <v>13</v>
      </c>
      <c r="E7" s="33">
        <v>0</v>
      </c>
      <c r="F7" s="29">
        <v>1</v>
      </c>
      <c r="G7" s="33" t="s">
        <v>34</v>
      </c>
      <c r="H7" s="34" t="s">
        <v>43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x14ac:dyDescent="0.2">
      <c r="A8" s="29">
        <v>6</v>
      </c>
      <c r="B8" s="38" t="s">
        <v>22</v>
      </c>
      <c r="C8" s="37" t="s">
        <v>37</v>
      </c>
      <c r="D8" s="32">
        <v>13</v>
      </c>
      <c r="E8" s="33">
        <v>0</v>
      </c>
      <c r="F8" s="33">
        <v>1</v>
      </c>
      <c r="G8" s="33" t="s">
        <v>34</v>
      </c>
      <c r="H8" s="34" t="s">
        <v>44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29">
        <v>7</v>
      </c>
      <c r="B9" s="38" t="s">
        <v>45</v>
      </c>
      <c r="C9" s="37" t="s">
        <v>37</v>
      </c>
      <c r="D9" s="32">
        <v>13</v>
      </c>
      <c r="E9" s="33">
        <v>0</v>
      </c>
      <c r="F9" s="29">
        <v>1</v>
      </c>
      <c r="G9" s="33" t="s">
        <v>34</v>
      </c>
      <c r="H9" s="34" t="s">
        <v>46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29">
        <v>8</v>
      </c>
      <c r="B10" s="38" t="s">
        <v>47</v>
      </c>
      <c r="C10" s="37" t="s">
        <v>38</v>
      </c>
      <c r="D10" s="32">
        <v>8</v>
      </c>
      <c r="E10" s="33">
        <v>0</v>
      </c>
      <c r="F10" s="29">
        <v>2</v>
      </c>
      <c r="G10" s="33" t="s">
        <v>34</v>
      </c>
      <c r="H10" s="35" t="s">
        <v>48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x14ac:dyDescent="0.2">
      <c r="A11" s="41"/>
      <c r="B11" s="38"/>
      <c r="C11" s="42"/>
      <c r="D11" s="43"/>
      <c r="E11" s="41"/>
      <c r="F11" s="41"/>
      <c r="G11" s="91"/>
      <c r="H11" s="92"/>
      <c r="I11" s="9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2.75" x14ac:dyDescent="0.2">
      <c r="A12" s="41"/>
      <c r="B12" s="38"/>
      <c r="C12" s="42"/>
      <c r="D12" s="43"/>
      <c r="E12" s="41"/>
      <c r="F12" s="90"/>
      <c r="G12" s="94"/>
      <c r="H12" s="95"/>
      <c r="I12" s="9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">
      <c r="A15" s="44"/>
      <c r="B15" s="44"/>
      <c r="C15" s="44"/>
      <c r="D15" s="44"/>
      <c r="E15" s="44"/>
      <c r="F15" s="44"/>
      <c r="G15" s="47" t="s">
        <v>35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">
      <c r="A16" s="44"/>
      <c r="B16" s="44"/>
      <c r="C16" s="44"/>
      <c r="D16" s="44"/>
      <c r="E16" s="44"/>
      <c r="F16" s="44"/>
      <c r="G16" s="49" t="s">
        <v>36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">
      <c r="A17" s="44"/>
      <c r="B17" s="44"/>
      <c r="C17" s="44"/>
      <c r="D17" s="44"/>
      <c r="E17" s="44"/>
      <c r="F17" s="44"/>
      <c r="G17" s="49" t="s">
        <v>36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12">
    <cfRule type="expression" dxfId="106" priority="1" stopIfTrue="1">
      <formula>OR($G3="Planned",$G3="Unplanned")</formula>
    </cfRule>
  </conditionalFormatting>
  <conditionalFormatting sqref="B3:B12">
    <cfRule type="expression" dxfId="105" priority="2" stopIfTrue="1">
      <formula>$G3="Ongoing"</formula>
    </cfRule>
  </conditionalFormatting>
  <conditionalFormatting sqref="H2:H10 G15:H17 I15 A24:H978 H11:I11 A2:G12 I2:I11">
    <cfRule type="expression" dxfId="104" priority="3" stopIfTrue="1">
      <formula>#REF!="Done"</formula>
    </cfRule>
  </conditionalFormatting>
  <conditionalFormatting sqref="H2:H10 G15:H17 I15 A24:H978 H11:I11 A2:G12 I2:I11">
    <cfRule type="expression" dxfId="103" priority="4" stopIfTrue="1">
      <formula>#REF!="Ongoing"</formula>
    </cfRule>
  </conditionalFormatting>
  <conditionalFormatting sqref="H2:H10 G15:H17 I15 A24:H978 H11:I11 A2:G12 I2:I11">
    <cfRule type="expression" dxfId="102" priority="5" stopIfTrue="1">
      <formula>#REF!="Removed"</formula>
    </cfRule>
  </conditionalFormatting>
  <conditionalFormatting sqref="I3:I11">
    <cfRule type="expression" dxfId="101" priority="6" stopIfTrue="1">
      <formula>$C3="Done"</formula>
    </cfRule>
  </conditionalFormatting>
  <conditionalFormatting sqref="I3:I11">
    <cfRule type="expression" dxfId="100" priority="7" stopIfTrue="1">
      <formula>$C3="Ongoing"</formula>
    </cfRule>
  </conditionalFormatting>
  <conditionalFormatting sqref="I3:I11">
    <cfRule type="expression" dxfId="99" priority="8" stopIfTrue="1">
      <formula>$C3="Removed"</formula>
    </cfRule>
  </conditionalFormatting>
  <conditionalFormatting sqref="I3">
    <cfRule type="expression" dxfId="98" priority="9" stopIfTrue="1">
      <formula>$C3="Done"</formula>
    </cfRule>
  </conditionalFormatting>
  <conditionalFormatting sqref="I3">
    <cfRule type="expression" dxfId="97" priority="10" stopIfTrue="1">
      <formula>$C3="Ongoing"</formula>
    </cfRule>
  </conditionalFormatting>
  <conditionalFormatting sqref="I3">
    <cfRule type="expression" dxfId="96" priority="11" stopIfTrue="1">
      <formula>$C3="Removed"</formula>
    </cfRule>
  </conditionalFormatting>
  <conditionalFormatting sqref="I5">
    <cfRule type="expression" dxfId="95" priority="12" stopIfTrue="1">
      <formula>$C5="Done"</formula>
    </cfRule>
  </conditionalFormatting>
  <conditionalFormatting sqref="I5">
    <cfRule type="expression" dxfId="94" priority="13" stopIfTrue="1">
      <formula>$C5="Ongoing"</formula>
    </cfRule>
  </conditionalFormatting>
  <conditionalFormatting sqref="I5">
    <cfRule type="expression" dxfId="93" priority="14" stopIfTrue="1">
      <formula>$C5="Removed"</formula>
    </cfRule>
  </conditionalFormatting>
  <conditionalFormatting sqref="H17:I17">
    <cfRule type="expression" dxfId="92" priority="15" stopIfTrue="1">
      <formula>$C16="Done"</formula>
    </cfRule>
  </conditionalFormatting>
  <conditionalFormatting sqref="H17:I17">
    <cfRule type="expression" dxfId="91" priority="16" stopIfTrue="1">
      <formula>$C16="Ongoing"</formula>
    </cfRule>
  </conditionalFormatting>
  <conditionalFormatting sqref="H17:I17">
    <cfRule type="expression" dxfId="90" priority="17" stopIfTrue="1">
      <formula>$C16="Removed"</formula>
    </cfRule>
  </conditionalFormatting>
  <conditionalFormatting sqref="H16:I16">
    <cfRule type="expression" dxfId="89" priority="18" stopIfTrue="1">
      <formula>#REF!="Done"</formula>
    </cfRule>
  </conditionalFormatting>
  <conditionalFormatting sqref="H16:I16">
    <cfRule type="expression" dxfId="88" priority="19" stopIfTrue="1">
      <formula>#REF!="Ongoing"</formula>
    </cfRule>
  </conditionalFormatting>
  <conditionalFormatting sqref="H16:I16">
    <cfRule type="expression" dxfId="87" priority="20" stopIfTrue="1">
      <formula>#REF!="Removed"</formula>
    </cfRule>
  </conditionalFormatting>
  <dataValidations count="1">
    <dataValidation type="list" allowBlank="1" sqref="C24:C117 C2:C12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85" zoomScaleNormal="85" workbookViewId="0">
      <selection activeCell="H23" sqref="H23"/>
    </sheetView>
  </sheetViews>
  <sheetFormatPr baseColWidth="10" defaultColWidth="14.42578125" defaultRowHeight="15" customHeight="1" x14ac:dyDescent="0.2"/>
  <cols>
    <col min="1" max="1" width="8.28515625" style="58" customWidth="1"/>
    <col min="2" max="2" width="38" style="58" customWidth="1"/>
    <col min="3" max="3" width="5.28515625" style="58" bestFit="1" customWidth="1"/>
    <col min="4" max="4" width="35" style="58" bestFit="1" customWidth="1"/>
    <col min="5" max="5" width="16.28515625" style="58" customWidth="1"/>
    <col min="6" max="6" width="11.28515625" style="58" customWidth="1"/>
    <col min="7" max="7" width="9.7109375" style="58" bestFit="1" customWidth="1"/>
    <col min="8" max="8" width="13" style="58" bestFit="1" customWidth="1"/>
    <col min="9" max="9" width="66.28515625" style="58" customWidth="1"/>
    <col min="10" max="10" width="24.28515625" style="58" customWidth="1"/>
    <col min="11" max="11" width="18" style="58" bestFit="1" customWidth="1"/>
    <col min="12" max="26" width="9.140625" style="58" customWidth="1"/>
    <col min="27" max="16384" width="14.42578125" style="58"/>
  </cols>
  <sheetData>
    <row r="1" spans="1:26" ht="49.9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85" customFormat="1" ht="25.15" customHeight="1" x14ac:dyDescent="0.2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">
      <c r="A3" s="60">
        <v>1</v>
      </c>
      <c r="B3" s="4">
        <f>IF(OR(B14="",A3=""),"",B14)</f>
        <v>44859</v>
      </c>
      <c r="C3" s="59">
        <v>13</v>
      </c>
      <c r="D3" s="4">
        <f t="shared" ref="D3:D9" si="0">IF(OR(B3="",C3=""),"",B3+C3-1)</f>
        <v>44871</v>
      </c>
      <c r="E3" s="18">
        <f>IF(A3="","",SUMIF(J$14:J$30,'Release Plan Sprint 2'!A3,E$14:E$30))</f>
        <v>49.300000000000004</v>
      </c>
      <c r="F3" s="18">
        <f>IF(A3="","",SUMIF(J$14:J$30,'Release Plan Sprint 2'!A3,F$14:F$30))</f>
        <v>50</v>
      </c>
      <c r="G3" s="6" t="s">
        <v>39</v>
      </c>
      <c r="H3" s="7">
        <v>44871</v>
      </c>
      <c r="I3" s="116" t="s">
        <v>70</v>
      </c>
      <c r="J3" s="62">
        <f>(F3/E3)</f>
        <v>1.0141987829614603</v>
      </c>
    </row>
    <row r="4" spans="1:26" ht="12.75" customHeight="1" x14ac:dyDescent="0.2">
      <c r="A4" s="60"/>
      <c r="B4" s="4"/>
      <c r="C4" s="11"/>
      <c r="D4" s="4" t="str">
        <f t="shared" si="0"/>
        <v/>
      </c>
      <c r="E4" s="18" t="str">
        <f>IF(A4="","",SUMIF(J$14:J$30,'Release Plan Sprint 2'!A4,E$14:E$30))</f>
        <v/>
      </c>
      <c r="F4" s="18" t="str">
        <f>IF(A4="","",SUMIF(J$14:J$30,'Release Plan Sprint 2'!A4,F$14:F$30))</f>
        <v/>
      </c>
      <c r="G4" s="9" t="s">
        <v>12</v>
      </c>
      <c r="H4" s="19"/>
      <c r="I4" s="8"/>
      <c r="J4" s="62"/>
    </row>
    <row r="5" spans="1:26" ht="12.75" customHeight="1" x14ac:dyDescent="0.2">
      <c r="A5" s="61"/>
      <c r="B5" s="4" t="str">
        <f t="shared" ref="B5:B8" si="1">IF(A5="","",B4+C4)</f>
        <v/>
      </c>
      <c r="C5" s="11"/>
      <c r="D5" s="4" t="str">
        <f t="shared" si="0"/>
        <v/>
      </c>
      <c r="E5" s="18" t="str">
        <f>IF(A5="","",SUMIF(J$14:J$30,'Release Plan Sprint 2'!A5,E$14:E$30))</f>
        <v/>
      </c>
      <c r="F5" s="8" t="str">
        <f>IF(A5="","",SUMIF(J$14:J$30,'Release Plan Sprint 2'!A5,F$14:F$30))</f>
        <v/>
      </c>
      <c r="G5" s="8" t="s">
        <v>12</v>
      </c>
      <c r="H5" s="8"/>
      <c r="I5" s="8"/>
      <c r="J5" s="62"/>
    </row>
    <row r="6" spans="1:26" ht="12.75" customHeight="1" x14ac:dyDescent="0.2">
      <c r="A6" s="61"/>
      <c r="B6" s="4" t="str">
        <f t="shared" si="1"/>
        <v/>
      </c>
      <c r="C6" s="11"/>
      <c r="D6" s="4" t="str">
        <f t="shared" si="0"/>
        <v/>
      </c>
      <c r="E6" s="18" t="str">
        <f>IF(A6="","",SUMIF(J$14:J$30,'Release Plan Sprint 2'!A6,E$14:E$30))</f>
        <v/>
      </c>
      <c r="F6" s="18" t="str">
        <f>IF(A6="","",SUMIF(J$14:J$30,'Release Plan Sprint 2'!A6,F$14:F$30))</f>
        <v/>
      </c>
      <c r="G6" s="9" t="s">
        <v>12</v>
      </c>
      <c r="H6" s="19"/>
      <c r="I6" s="8"/>
      <c r="J6" s="62"/>
    </row>
    <row r="7" spans="1:26" ht="12.75" customHeight="1" x14ac:dyDescent="0.2">
      <c r="A7" s="61"/>
      <c r="B7" s="4" t="str">
        <f t="shared" si="1"/>
        <v/>
      </c>
      <c r="C7" s="11"/>
      <c r="D7" s="4" t="str">
        <f t="shared" si="0"/>
        <v/>
      </c>
      <c r="E7" s="18" t="str">
        <f>IF(A7="","",SUMIF(J$14:J$30,'Release Plan Sprint 2'!A7,E$14:E$30))</f>
        <v/>
      </c>
      <c r="F7" s="18" t="str">
        <f>IF(A7="","",SUMIF(J$14:J$30,'Release Plan Sprint 2'!A7,F$14:F$30))</f>
        <v/>
      </c>
      <c r="G7" s="9" t="s">
        <v>12</v>
      </c>
      <c r="H7" s="19"/>
      <c r="I7" s="8"/>
      <c r="J7" s="62"/>
    </row>
    <row r="8" spans="1:26" ht="12.75" customHeight="1" x14ac:dyDescent="0.2">
      <c r="A8" s="61"/>
      <c r="B8" s="4" t="str">
        <f t="shared" si="1"/>
        <v/>
      </c>
      <c r="C8" s="11"/>
      <c r="D8" s="4" t="str">
        <f t="shared" si="0"/>
        <v/>
      </c>
      <c r="E8" s="18" t="str">
        <f>IF(A8="","",SUMIF(J$14:J$30,'Release Plan Sprint 2'!A8,E$14:E$30))</f>
        <v/>
      </c>
      <c r="F8" s="11"/>
      <c r="G8" s="9" t="s">
        <v>12</v>
      </c>
      <c r="H8" s="12"/>
      <c r="I8" s="8"/>
      <c r="J8" s="62"/>
    </row>
    <row r="9" spans="1:26" ht="12.75" customHeight="1" x14ac:dyDescent="0.2">
      <c r="A9" s="61"/>
      <c r="B9" s="11"/>
      <c r="C9" s="11" t="str">
        <f>IF(A9="","",SUMIF(J$14:J$30,A9,C$14:C$30))</f>
        <v/>
      </c>
      <c r="D9" s="11" t="str">
        <f t="shared" si="0"/>
        <v/>
      </c>
      <c r="E9" s="11" t="str">
        <f>IF(A9="","",SUMIF(J$14:J$30,'Release Plan Sprint 2'!A9,E$14:E$30))</f>
        <v/>
      </c>
      <c r="F9" s="11"/>
      <c r="G9" s="11"/>
      <c r="H9" s="11"/>
      <c r="I9" s="11"/>
      <c r="J9" s="63"/>
    </row>
    <row r="10" spans="1:26" ht="12.75" customHeight="1" x14ac:dyDescent="0.2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" customHeight="1" x14ac:dyDescent="0.2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15" customHeight="1" x14ac:dyDescent="0.2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44859</v>
      </c>
      <c r="C14" s="57">
        <f>+F14*1/F$14</f>
        <v>1</v>
      </c>
      <c r="D14" s="4">
        <f t="shared" ref="D14:D18" si="2">IF(AND(B14&lt;&gt;"",C14&lt;&gt;""),B14+C14-1,"")</f>
        <v>44859</v>
      </c>
      <c r="E14" s="11">
        <v>6.5</v>
      </c>
      <c r="F14" s="18">
        <v>7</v>
      </c>
      <c r="G14" s="6" t="s">
        <v>11</v>
      </c>
      <c r="H14" s="7"/>
      <c r="I14" s="126" t="s">
        <v>55</v>
      </c>
      <c r="J14" s="18">
        <v>1</v>
      </c>
      <c r="K14" s="62">
        <f>(F14/E14)-1</f>
        <v>7.6923076923076872E-2</v>
      </c>
    </row>
    <row r="15" spans="1:26" ht="12.75" customHeight="1" x14ac:dyDescent="0.2">
      <c r="A15" s="18">
        <v>1</v>
      </c>
      <c r="B15" s="4">
        <f t="shared" ref="B15:B19" si="3">IF(AND(B14&lt;&gt;"",C14&lt;&gt;"",C15&lt;&gt;""),B14+C14,"")</f>
        <v>44860</v>
      </c>
      <c r="C15" s="57">
        <v>1</v>
      </c>
      <c r="D15" s="4">
        <f t="shared" si="2"/>
        <v>44860</v>
      </c>
      <c r="E15" s="18">
        <v>1.8</v>
      </c>
      <c r="F15" s="18">
        <v>2</v>
      </c>
      <c r="G15" s="6" t="s">
        <v>11</v>
      </c>
      <c r="H15" s="7"/>
      <c r="I15" s="123" t="s">
        <v>61</v>
      </c>
      <c r="J15" s="18">
        <v>1</v>
      </c>
      <c r="K15" s="62">
        <f t="shared" ref="K15:K16" si="4">(F15/E15)-1</f>
        <v>0.11111111111111116</v>
      </c>
    </row>
    <row r="16" spans="1:26" ht="12.75" customHeight="1" x14ac:dyDescent="0.2">
      <c r="A16" s="18">
        <v>1</v>
      </c>
      <c r="B16" s="4">
        <f t="shared" si="3"/>
        <v>44861</v>
      </c>
      <c r="C16" s="57">
        <v>1</v>
      </c>
      <c r="D16" s="4">
        <f t="shared" si="2"/>
        <v>44861</v>
      </c>
      <c r="E16" s="18">
        <v>2.8</v>
      </c>
      <c r="F16" s="18">
        <v>3</v>
      </c>
      <c r="G16" s="6" t="s">
        <v>11</v>
      </c>
      <c r="H16" s="7"/>
      <c r="I16" s="123" t="s">
        <v>73</v>
      </c>
      <c r="J16" s="18">
        <v>1</v>
      </c>
      <c r="K16" s="62">
        <f t="shared" si="4"/>
        <v>7.1428571428571397E-2</v>
      </c>
    </row>
    <row r="17" spans="1:12" ht="12.75" customHeight="1" x14ac:dyDescent="0.2">
      <c r="A17" s="115">
        <v>1</v>
      </c>
      <c r="B17" s="4">
        <f t="shared" si="3"/>
        <v>44862</v>
      </c>
      <c r="C17" s="57">
        <v>1</v>
      </c>
      <c r="D17" s="4">
        <f t="shared" si="2"/>
        <v>44862</v>
      </c>
      <c r="E17" s="11">
        <v>6.5</v>
      </c>
      <c r="F17" s="115">
        <v>1</v>
      </c>
      <c r="G17" s="6" t="s">
        <v>11</v>
      </c>
      <c r="H17" s="122"/>
      <c r="I17" s="127" t="s">
        <v>71</v>
      </c>
      <c r="J17" s="114">
        <v>1</v>
      </c>
      <c r="K17" s="124">
        <f>(F19/E19)-1</f>
        <v>0.11111111111111094</v>
      </c>
    </row>
    <row r="18" spans="1:12" ht="12.75" customHeight="1" x14ac:dyDescent="0.2">
      <c r="A18" s="115">
        <v>1</v>
      </c>
      <c r="B18" s="4">
        <f t="shared" si="3"/>
        <v>44863</v>
      </c>
      <c r="C18" s="57">
        <v>9</v>
      </c>
      <c r="D18" s="4">
        <f t="shared" si="2"/>
        <v>44871</v>
      </c>
      <c r="E18" s="11">
        <v>6.5</v>
      </c>
      <c r="F18" s="115">
        <v>10</v>
      </c>
      <c r="G18" s="6" t="s">
        <v>11</v>
      </c>
      <c r="H18" s="122"/>
      <c r="I18" s="123" t="s">
        <v>74</v>
      </c>
      <c r="J18" s="114">
        <v>1</v>
      </c>
      <c r="K18" s="124">
        <f>(F20/E20)-1</f>
        <v>2.941176470588247E-2</v>
      </c>
    </row>
    <row r="19" spans="1:12" ht="12.75" customHeight="1" x14ac:dyDescent="0.2">
      <c r="A19" s="115">
        <v>1</v>
      </c>
      <c r="B19" s="4">
        <f t="shared" si="3"/>
        <v>44872</v>
      </c>
      <c r="C19" s="119">
        <v>0.1</v>
      </c>
      <c r="D19" s="113">
        <f>IF(AND(B19&lt;&gt;"",C19&lt;&gt;""),B19+C19-1,"")</f>
        <v>44871.1</v>
      </c>
      <c r="E19" s="115">
        <v>2.7</v>
      </c>
      <c r="F19" s="115">
        <v>3</v>
      </c>
      <c r="G19" s="121" t="s">
        <v>39</v>
      </c>
      <c r="H19" s="122"/>
      <c r="I19" s="123" t="s">
        <v>65</v>
      </c>
      <c r="J19" s="114">
        <v>1</v>
      </c>
      <c r="K19" s="124">
        <f>(F21/E21)-1</f>
        <v>6.0606060606060552E-2</v>
      </c>
    </row>
    <row r="20" spans="1:12" ht="12.75" customHeight="1" x14ac:dyDescent="0.2">
      <c r="A20" s="115">
        <v>1</v>
      </c>
      <c r="B20" s="113">
        <f>IF(AND(B19&lt;&gt;"",C19&lt;&gt;"",C20&lt;&gt;""),B19+C19,"")</f>
        <v>44872.1</v>
      </c>
      <c r="C20" s="119">
        <v>0.1</v>
      </c>
      <c r="D20" s="113">
        <f>IF(AND(B20&lt;&gt;"",C20&lt;&gt;""),B20+C20-1,"")</f>
        <v>44871.199999999997</v>
      </c>
      <c r="E20" s="115">
        <v>6.8</v>
      </c>
      <c r="F20" s="115">
        <v>7</v>
      </c>
      <c r="G20" s="121" t="s">
        <v>39</v>
      </c>
      <c r="H20" s="122"/>
      <c r="I20" s="116" t="s">
        <v>72</v>
      </c>
      <c r="J20" s="114">
        <v>1</v>
      </c>
      <c r="K20" s="124">
        <f>(F22/E22)-1</f>
        <v>8.6956521739130599E-2</v>
      </c>
    </row>
    <row r="21" spans="1:12" ht="12.75" customHeight="1" x14ac:dyDescent="0.2">
      <c r="A21" s="115">
        <v>1</v>
      </c>
      <c r="B21" s="113">
        <f>IF(AND(B20&lt;&gt;"",C20&lt;&gt;"",C21&lt;&gt;""),B20+C20,"")</f>
        <v>44872.2</v>
      </c>
      <c r="C21" s="119">
        <f>+F21*1/F$14</f>
        <v>1</v>
      </c>
      <c r="D21" s="113">
        <f>IF(AND(B21&lt;&gt;"",C21&lt;&gt;""),B21+C21-1,"")</f>
        <v>44872.2</v>
      </c>
      <c r="E21" s="115">
        <v>6.6</v>
      </c>
      <c r="F21" s="115">
        <v>7</v>
      </c>
      <c r="G21" s="120" t="s">
        <v>39</v>
      </c>
      <c r="H21" s="122"/>
      <c r="I21" s="123" t="s">
        <v>22</v>
      </c>
      <c r="J21" s="114">
        <v>1</v>
      </c>
      <c r="K21" s="124">
        <f>(F23/E23)-1</f>
        <v>0.11111111111111116</v>
      </c>
    </row>
    <row r="22" spans="1:12" ht="12.75" customHeight="1" x14ac:dyDescent="0.2">
      <c r="A22" s="18">
        <v>1</v>
      </c>
      <c r="B22" s="4">
        <f>IF(AND(B21&lt;&gt;"",C21&lt;&gt;"",C22&lt;&gt;""),B21+C21,"")</f>
        <v>44873.2</v>
      </c>
      <c r="C22" s="57">
        <f>+F22*1/F$14</f>
        <v>0.7142857142857143</v>
      </c>
      <c r="D22" s="4">
        <f>IF(AND(B22&lt;&gt;"",C22&lt;&gt;""),B22+C22-1,"")</f>
        <v>44872.91428571428</v>
      </c>
      <c r="E22" s="11">
        <v>4.5999999999999996</v>
      </c>
      <c r="F22" s="11">
        <v>5</v>
      </c>
      <c r="G22" s="118" t="s">
        <v>39</v>
      </c>
      <c r="H22" s="7"/>
      <c r="I22" s="17" t="s">
        <v>23</v>
      </c>
      <c r="J22" s="11">
        <v>1</v>
      </c>
      <c r="K22" s="129">
        <v>0.11</v>
      </c>
    </row>
    <row r="23" spans="1:12" ht="12.75" customHeight="1" x14ac:dyDescent="0.2">
      <c r="A23" s="18">
        <v>1</v>
      </c>
      <c r="B23" s="4">
        <f>IF(AND(B22&lt;&gt;"",C22&lt;&gt;"",C23&lt;&gt;""),B22+C22,"")</f>
        <v>44873.91428571428</v>
      </c>
      <c r="C23" s="57">
        <f>+F23*1/F$14</f>
        <v>0.7142857142857143</v>
      </c>
      <c r="D23" s="4">
        <f>IF(AND(B23&lt;&gt;"",C23&lt;&gt;""),B23+C23-1,"")</f>
        <v>44873.628571428562</v>
      </c>
      <c r="E23" s="11">
        <v>4.5</v>
      </c>
      <c r="F23" s="11">
        <v>5</v>
      </c>
      <c r="G23" s="16" t="s">
        <v>39</v>
      </c>
      <c r="H23" s="7"/>
      <c r="I23" s="17" t="s">
        <v>40</v>
      </c>
      <c r="J23" s="11">
        <v>1</v>
      </c>
      <c r="K23" s="129">
        <v>0.11</v>
      </c>
    </row>
    <row r="24" spans="1:12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15"/>
    </row>
    <row r="25" spans="1:12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23"/>
      <c r="J25" s="18"/>
      <c r="K25" s="18"/>
    </row>
    <row r="26" spans="1:12" ht="12.75" customHeight="1" x14ac:dyDescent="0.2">
      <c r="A26" s="115"/>
      <c r="B26" s="113"/>
      <c r="C26" s="115"/>
      <c r="D26" s="113"/>
      <c r="E26" s="115"/>
      <c r="F26" s="115"/>
      <c r="G26" s="125"/>
      <c r="H26" s="122"/>
      <c r="I26" s="123"/>
      <c r="J26" s="18"/>
      <c r="K26" s="18"/>
    </row>
    <row r="27" spans="1:12" ht="12.75" customHeight="1" x14ac:dyDescent="0.2">
      <c r="A27" s="115"/>
      <c r="B27" s="113"/>
      <c r="C27" s="115"/>
      <c r="D27" s="113"/>
      <c r="E27" s="115"/>
      <c r="F27" s="115"/>
      <c r="G27" s="125"/>
      <c r="H27" s="122"/>
      <c r="I27" s="123"/>
      <c r="J27" s="18"/>
      <c r="K27" s="18"/>
    </row>
    <row r="28" spans="1:12" ht="12.75" customHeight="1" x14ac:dyDescent="0.2">
      <c r="A28" s="131"/>
      <c r="B28" s="130"/>
      <c r="C28" s="131"/>
      <c r="D28" s="130"/>
      <c r="E28" s="131"/>
      <c r="F28" s="131"/>
      <c r="G28" s="134"/>
      <c r="H28" s="132"/>
      <c r="I28" s="133"/>
      <c r="J28" s="114"/>
      <c r="K28" s="128"/>
    </row>
    <row r="29" spans="1:12" ht="39.6" customHeight="1" x14ac:dyDescent="0.2">
      <c r="A29" s="18"/>
      <c r="B29" s="18"/>
      <c r="C29" s="18"/>
      <c r="D29" s="18"/>
      <c r="E29" s="18"/>
      <c r="F29" s="18"/>
      <c r="G29" s="18"/>
      <c r="H29" s="72"/>
      <c r="I29" s="72"/>
      <c r="J29" s="72"/>
      <c r="K29" s="72"/>
      <c r="L29" s="79"/>
    </row>
    <row r="30" spans="1:12" ht="25.15" customHeight="1" x14ac:dyDescent="0.2">
      <c r="A30" s="69"/>
      <c r="B30" s="70"/>
      <c r="C30" s="69"/>
      <c r="D30" s="70"/>
      <c r="E30" s="69"/>
      <c r="F30" s="69"/>
      <c r="G30" s="71"/>
      <c r="H30" s="74"/>
      <c r="I30" s="76"/>
      <c r="J30" s="77"/>
      <c r="K30" s="78"/>
    </row>
    <row r="31" spans="1:12" ht="25.15" customHeight="1" x14ac:dyDescent="0.2">
      <c r="A31" s="102" t="s">
        <v>49</v>
      </c>
      <c r="B31" s="102"/>
      <c r="C31" s="102"/>
      <c r="D31" s="102"/>
      <c r="E31" s="88">
        <f>SUMIF('Product Backlog Sprint 1'!E$3:E$71,"",'Product Backlog Sprint 1'!D$3:D$71)-SUMIF('Product Backlog Sprint 1'!C$3:C$71,"Removed",'Product Backlog Sprint 1'!D$3:D$71)</f>
        <v>0</v>
      </c>
      <c r="F31" s="88"/>
      <c r="G31" s="21"/>
      <c r="H31" s="73"/>
      <c r="I31" s="75"/>
    </row>
    <row r="32" spans="1:12" s="86" customFormat="1" ht="25.15" customHeight="1" x14ac:dyDescent="0.2">
      <c r="A32" s="101" t="s">
        <v>24</v>
      </c>
      <c r="B32" s="101"/>
      <c r="C32" s="101"/>
      <c r="D32" s="101"/>
      <c r="E32" s="88">
        <f>SUM(E14:E30)</f>
        <v>49.300000000000004</v>
      </c>
      <c r="F32" s="88">
        <f>SUM(F14:F30)</f>
        <v>50</v>
      </c>
      <c r="G32" s="58"/>
      <c r="H32" s="1"/>
      <c r="I32" s="58"/>
      <c r="J32" s="58"/>
      <c r="K32" s="58"/>
    </row>
    <row r="33" spans="1:11" ht="12.75" customHeight="1" x14ac:dyDescent="0.2">
      <c r="A33" s="86"/>
      <c r="B33" s="86"/>
      <c r="C33" s="86"/>
      <c r="D33" s="86"/>
      <c r="E33" s="89" t="s">
        <v>50</v>
      </c>
      <c r="F33" s="89" t="s">
        <v>51</v>
      </c>
      <c r="G33" s="86"/>
      <c r="H33" s="87"/>
      <c r="I33" s="86"/>
      <c r="J33" s="86"/>
      <c r="K33" s="86"/>
    </row>
    <row r="34" spans="1:11" ht="12.75" customHeight="1" x14ac:dyDescent="0.2">
      <c r="D34" s="22"/>
      <c r="E34" s="23"/>
      <c r="H34" s="1"/>
    </row>
    <row r="35" spans="1:11" ht="12.75" customHeight="1" x14ac:dyDescent="0.2">
      <c r="E35" s="24"/>
      <c r="H35" s="1"/>
    </row>
    <row r="36" spans="1:11" ht="12.75" customHeight="1" x14ac:dyDescent="0.2">
      <c r="H36" s="1"/>
    </row>
    <row r="37" spans="1:11" ht="12.75" customHeight="1" x14ac:dyDescent="0.2">
      <c r="H37" s="1"/>
    </row>
    <row r="38" spans="1:11" ht="12.75" customHeight="1" x14ac:dyDescent="0.2">
      <c r="H38" s="1"/>
    </row>
    <row r="39" spans="1:11" ht="12.75" customHeight="1" x14ac:dyDescent="0.2">
      <c r="H39" s="1"/>
    </row>
    <row r="40" spans="1:11" ht="12.75" customHeight="1" x14ac:dyDescent="0.2">
      <c r="H40" s="1"/>
    </row>
    <row r="41" spans="1:11" ht="12.75" customHeight="1" x14ac:dyDescent="0.2">
      <c r="H41" s="1"/>
    </row>
    <row r="42" spans="1:11" ht="12.75" customHeight="1" x14ac:dyDescent="0.2">
      <c r="H42" s="1"/>
    </row>
    <row r="43" spans="1:11" ht="12.75" customHeight="1" x14ac:dyDescent="0.2">
      <c r="H43" s="1"/>
    </row>
    <row r="44" spans="1:11" ht="12.75" customHeight="1" x14ac:dyDescent="0.2">
      <c r="H44" s="1"/>
    </row>
    <row r="45" spans="1:11" ht="12.75" customHeight="1" x14ac:dyDescent="0.2">
      <c r="H45" s="1"/>
    </row>
    <row r="46" spans="1:11" ht="12.75" customHeight="1" x14ac:dyDescent="0.2">
      <c r="H46" s="1"/>
    </row>
    <row r="47" spans="1:11" ht="12.75" customHeight="1" x14ac:dyDescent="0.2">
      <c r="H47" s="1"/>
    </row>
    <row r="48" spans="1:11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5" customHeight="1" x14ac:dyDescent="0.2">
      <c r="H1000" s="1"/>
    </row>
  </sheetData>
  <mergeCells count="4">
    <mergeCell ref="A1:J1"/>
    <mergeCell ref="A12:K12"/>
    <mergeCell ref="A31:D31"/>
    <mergeCell ref="A32:D32"/>
  </mergeCells>
  <conditionalFormatting sqref="H3:I8 E4:F8 E31:F32 A3:D8 G5">
    <cfRule type="expression" dxfId="86" priority="44" stopIfTrue="1">
      <formula>$G2="Planned"</formula>
    </cfRule>
  </conditionalFormatting>
  <conditionalFormatting sqref="H3:I8 E4:F8 E31:F32 A3:D8 G5">
    <cfRule type="expression" dxfId="85" priority="45" stopIfTrue="1">
      <formula>$G2="Ongoing"</formula>
    </cfRule>
  </conditionalFormatting>
  <conditionalFormatting sqref="G3:G8 G30 G14:G16 B14:B16 D14:D16 G19:G23 B20:B23 D19:D23">
    <cfRule type="expression" dxfId="84" priority="46" stopIfTrue="1">
      <formula>$G3="Planned"</formula>
    </cfRule>
  </conditionalFormatting>
  <conditionalFormatting sqref="G3:G8 G30:I30 A14:I14 A15:H16 A29:K29 A20:H20 B21:I23 A19 C19:H19">
    <cfRule type="expression" dxfId="83" priority="47" stopIfTrue="1">
      <formula>$G3="Ongoing"</formula>
    </cfRule>
  </conditionalFormatting>
  <conditionalFormatting sqref="G3:G8 G30 G14:G16 G19:G23">
    <cfRule type="cellIs" dxfId="82" priority="48" stopIfTrue="1" operator="equal">
      <formula>"Unplanned"</formula>
    </cfRule>
  </conditionalFormatting>
  <conditionalFormatting sqref="E3:E4 F3:F7 H3:H7 H30:I30 A30:F30 A14:F16 H14:I14 H15:H16 A29:K29 A20:F20 H19:H20 B21:F23 H21:I23 A19 C19:F19">
    <cfRule type="expression" dxfId="81" priority="49" stopIfTrue="1">
      <formula>OR($G3="Planned",$G3="Unplanned")</formula>
    </cfRule>
  </conditionalFormatting>
  <conditionalFormatting sqref="E3:E4 F3:F7 H3:H7 A30:F30">
    <cfRule type="expression" dxfId="80" priority="50" stopIfTrue="1">
      <formula>$G3="Ongoing"</formula>
    </cfRule>
  </conditionalFormatting>
  <conditionalFormatting sqref="A10:J10">
    <cfRule type="expression" dxfId="79" priority="42" stopIfTrue="1">
      <formula>$G9="Planned"</formula>
    </cfRule>
  </conditionalFormatting>
  <conditionalFormatting sqref="A10:J10">
    <cfRule type="expression" dxfId="78" priority="43" stopIfTrue="1">
      <formula>$G9="Ongoing"</formula>
    </cfRule>
  </conditionalFormatting>
  <conditionalFormatting sqref="A9:J9">
    <cfRule type="expression" dxfId="77" priority="40" stopIfTrue="1">
      <formula>$G8="Planned"</formula>
    </cfRule>
  </conditionalFormatting>
  <conditionalFormatting sqref="A9:J9">
    <cfRule type="expression" dxfId="76" priority="41" stopIfTrue="1">
      <formula>$G8="Ongoing"</formula>
    </cfRule>
  </conditionalFormatting>
  <conditionalFormatting sqref="A11:J11">
    <cfRule type="expression" dxfId="75" priority="38" stopIfTrue="1">
      <formula>$G10="Planned"</formula>
    </cfRule>
  </conditionalFormatting>
  <conditionalFormatting sqref="A11:J11">
    <cfRule type="expression" dxfId="74" priority="39" stopIfTrue="1">
      <formula>$G10="Ongoing"</formula>
    </cfRule>
  </conditionalFormatting>
  <conditionalFormatting sqref="A24:K24 A25:H25 J25:K25">
    <cfRule type="expression" dxfId="73" priority="34" stopIfTrue="1">
      <formula>OR($G24="Planned",$G24="Unplanned")</formula>
    </cfRule>
  </conditionalFormatting>
  <conditionalFormatting sqref="A24:K24 A25:H25 J25:K25">
    <cfRule type="expression" dxfId="72" priority="35" stopIfTrue="1">
      <formula>$G24="Ongoing"</formula>
    </cfRule>
  </conditionalFormatting>
  <conditionalFormatting sqref="I20">
    <cfRule type="expression" dxfId="71" priority="98" stopIfTrue="1">
      <formula>$G16="Ongoing"</formula>
    </cfRule>
  </conditionalFormatting>
  <conditionalFormatting sqref="I20">
    <cfRule type="expression" dxfId="70" priority="100" stopIfTrue="1">
      <formula>OR($G16="Planned",$G16="Unplanned")</formula>
    </cfRule>
  </conditionalFormatting>
  <conditionalFormatting sqref="I17">
    <cfRule type="expression" dxfId="69" priority="102" stopIfTrue="1">
      <formula>$G15="Ongoing"</formula>
    </cfRule>
  </conditionalFormatting>
  <conditionalFormatting sqref="I17">
    <cfRule type="expression" dxfId="68" priority="104" stopIfTrue="1">
      <formula>OR($G15="Planned",$G15="Unplanned")</formula>
    </cfRule>
  </conditionalFormatting>
  <conditionalFormatting sqref="I15">
    <cfRule type="expression" dxfId="67" priority="106" stopIfTrue="1">
      <formula>$G19="Ongoing"</formula>
    </cfRule>
  </conditionalFormatting>
  <conditionalFormatting sqref="I15">
    <cfRule type="expression" dxfId="66" priority="108" stopIfTrue="1">
      <formula>OR($G19="Planned",$G19="Unplanned")</formula>
    </cfRule>
  </conditionalFormatting>
  <conditionalFormatting sqref="J26:K28">
    <cfRule type="expression" dxfId="65" priority="117" stopIfTrue="1">
      <formula>#REF!="Ongoing"</formula>
    </cfRule>
  </conditionalFormatting>
  <conditionalFormatting sqref="J26:K28">
    <cfRule type="expression" dxfId="64" priority="124" stopIfTrue="1">
      <formula>OR(#REF!="Planned",#REF!="Unplanned")</formula>
    </cfRule>
  </conditionalFormatting>
  <conditionalFormatting sqref="G17">
    <cfRule type="expression" dxfId="63" priority="31" stopIfTrue="1">
      <formula>$G17="Planned"</formula>
    </cfRule>
  </conditionalFormatting>
  <conditionalFormatting sqref="G17">
    <cfRule type="expression" dxfId="62" priority="32" stopIfTrue="1">
      <formula>$G17="Ongoing"</formula>
    </cfRule>
  </conditionalFormatting>
  <conditionalFormatting sqref="G17">
    <cfRule type="cellIs" dxfId="61" priority="33" stopIfTrue="1" operator="equal">
      <formula>"Unplanned"</formula>
    </cfRule>
  </conditionalFormatting>
  <conditionalFormatting sqref="G18">
    <cfRule type="expression" dxfId="60" priority="28" stopIfTrue="1">
      <formula>$G18="Planned"</formula>
    </cfRule>
  </conditionalFormatting>
  <conditionalFormatting sqref="G18">
    <cfRule type="expression" dxfId="59" priority="29" stopIfTrue="1">
      <formula>$G18="Ongoing"</formula>
    </cfRule>
  </conditionalFormatting>
  <conditionalFormatting sqref="G18">
    <cfRule type="cellIs" dxfId="58" priority="30" stopIfTrue="1" operator="equal">
      <formula>"Unplanned"</formula>
    </cfRule>
  </conditionalFormatting>
  <conditionalFormatting sqref="A21:A23">
    <cfRule type="expression" dxfId="57" priority="128" stopIfTrue="1">
      <formula>$G21="Ongoing"</formula>
    </cfRule>
  </conditionalFormatting>
  <conditionalFormatting sqref="A21:A23">
    <cfRule type="expression" dxfId="56" priority="130" stopIfTrue="1">
      <formula>OR($G21="Planned",$G21="Unplanned")</formula>
    </cfRule>
  </conditionalFormatting>
  <conditionalFormatting sqref="B17">
    <cfRule type="expression" dxfId="23" priority="22" stopIfTrue="1">
      <formula>$G17="Planned"</formula>
    </cfRule>
  </conditionalFormatting>
  <conditionalFormatting sqref="B17">
    <cfRule type="expression" dxfId="22" priority="23" stopIfTrue="1">
      <formula>$G17="Ongoing"</formula>
    </cfRule>
  </conditionalFormatting>
  <conditionalFormatting sqref="B17">
    <cfRule type="expression" dxfId="21" priority="24" stopIfTrue="1">
      <formula>OR($G17="Planned",$G17="Unplanned")</formula>
    </cfRule>
  </conditionalFormatting>
  <conditionalFormatting sqref="C17:C18">
    <cfRule type="expression" dxfId="20" priority="20" stopIfTrue="1">
      <formula>$G17="Ongoing"</formula>
    </cfRule>
  </conditionalFormatting>
  <conditionalFormatting sqref="C17:C18">
    <cfRule type="expression" dxfId="19" priority="21" stopIfTrue="1">
      <formula>OR($G17="Planned",$G17="Unplanned")</formula>
    </cfRule>
  </conditionalFormatting>
  <conditionalFormatting sqref="D17">
    <cfRule type="expression" dxfId="18" priority="17" stopIfTrue="1">
      <formula>$G17="Planned"</formula>
    </cfRule>
  </conditionalFormatting>
  <conditionalFormatting sqref="D17">
    <cfRule type="expression" dxfId="17" priority="18" stopIfTrue="1">
      <formula>$G17="Ongoing"</formula>
    </cfRule>
  </conditionalFormatting>
  <conditionalFormatting sqref="D17">
    <cfRule type="expression" dxfId="16" priority="19" stopIfTrue="1">
      <formula>OR($G17="Planned",$G17="Unplanned")</formula>
    </cfRule>
  </conditionalFormatting>
  <conditionalFormatting sqref="B18">
    <cfRule type="expression" dxfId="15" priority="14" stopIfTrue="1">
      <formula>$G18="Planned"</formula>
    </cfRule>
  </conditionalFormatting>
  <conditionalFormatting sqref="B18">
    <cfRule type="expression" dxfId="14" priority="15" stopIfTrue="1">
      <formula>$G18="Ongoing"</formula>
    </cfRule>
  </conditionalFormatting>
  <conditionalFormatting sqref="B18">
    <cfRule type="expression" dxfId="13" priority="16" stopIfTrue="1">
      <formula>OR($G18="Planned",$G18="Unplanned")</formula>
    </cfRule>
  </conditionalFormatting>
  <conditionalFormatting sqref="D18">
    <cfRule type="expression" dxfId="12" priority="11" stopIfTrue="1">
      <formula>$G18="Planned"</formula>
    </cfRule>
  </conditionalFormatting>
  <conditionalFormatting sqref="D18">
    <cfRule type="expression" dxfId="11" priority="12" stopIfTrue="1">
      <formula>$G18="Ongoing"</formula>
    </cfRule>
  </conditionalFormatting>
  <conditionalFormatting sqref="D18">
    <cfRule type="expression" dxfId="10" priority="13" stopIfTrue="1">
      <formula>OR($G18="Planned",$G18="Unplanned")</formula>
    </cfRule>
  </conditionalFormatting>
  <conditionalFormatting sqref="E17">
    <cfRule type="expression" dxfId="9" priority="9" stopIfTrue="1">
      <formula>$G17="Ongoing"</formula>
    </cfRule>
  </conditionalFormatting>
  <conditionalFormatting sqref="E17">
    <cfRule type="expression" dxfId="8" priority="10" stopIfTrue="1">
      <formula>OR($G17="Planned",$G17="Unplanned")</formula>
    </cfRule>
  </conditionalFormatting>
  <conditionalFormatting sqref="E18">
    <cfRule type="expression" dxfId="7" priority="7" stopIfTrue="1">
      <formula>$G18="Ongoing"</formula>
    </cfRule>
  </conditionalFormatting>
  <conditionalFormatting sqref="E18">
    <cfRule type="expression" dxfId="6" priority="8" stopIfTrue="1">
      <formula>OR($G18="Planned",$G18="Unplanned")</formula>
    </cfRule>
  </conditionalFormatting>
  <conditionalFormatting sqref="B19">
    <cfRule type="expression" dxfId="2" priority="1" stopIfTrue="1">
      <formula>$G19="Planned"</formula>
    </cfRule>
  </conditionalFormatting>
  <conditionalFormatting sqref="B19">
    <cfRule type="expression" dxfId="1" priority="2" stopIfTrue="1">
      <formula>$G19="Ongoing"</formula>
    </cfRule>
  </conditionalFormatting>
  <conditionalFormatting sqref="B19">
    <cfRule type="expression" dxfId="0" priority="3" stopIfTrue="1">
      <formula>OR($G19="Planned",$G19="Unplanned")</formula>
    </cfRule>
  </conditionalFormatting>
  <dataValidations disablePrompts="1" count="1">
    <dataValidation type="list" allowBlank="1" showErrorMessage="1" sqref="G3:G9 G14:G25 G29:G30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78"/>
  <sheetViews>
    <sheetView zoomScale="85" zoomScaleNormal="85" workbookViewId="0">
      <selection activeCell="G21" sqref="G21"/>
    </sheetView>
  </sheetViews>
  <sheetFormatPr baseColWidth="10" defaultColWidth="14.42578125" defaultRowHeight="15" customHeight="1" x14ac:dyDescent="0.2"/>
  <cols>
    <col min="1" max="1" width="9.85546875" style="58" customWidth="1"/>
    <col min="2" max="2" width="56.42578125" style="58" customWidth="1"/>
    <col min="3" max="3" width="10.7109375" style="58" customWidth="1"/>
    <col min="4" max="5" width="9.140625" style="58" customWidth="1"/>
    <col min="6" max="6" width="9.42578125" style="58" customWidth="1"/>
    <col min="7" max="7" width="31.42578125" style="58" customWidth="1"/>
    <col min="8" max="8" width="47" style="58" customWidth="1"/>
    <col min="9" max="9" width="46.140625" style="58" customWidth="1"/>
    <col min="10" max="26" width="9.140625" style="58" customWidth="1"/>
    <col min="27" max="16384" width="14.42578125" style="58"/>
  </cols>
  <sheetData>
    <row r="1" spans="1:26" ht="49.9" customHeight="1" x14ac:dyDescent="0.2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33">
        <v>1</v>
      </c>
      <c r="B3" s="104" t="s">
        <v>55</v>
      </c>
      <c r="C3" s="37" t="s">
        <v>33</v>
      </c>
      <c r="D3" s="32">
        <v>3</v>
      </c>
      <c r="E3" s="33">
        <v>2</v>
      </c>
      <c r="F3" s="33">
        <v>1</v>
      </c>
      <c r="G3" s="33" t="s">
        <v>34</v>
      </c>
      <c r="H3" s="34" t="s">
        <v>56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25.5" x14ac:dyDescent="0.2">
      <c r="A4" s="33">
        <v>2</v>
      </c>
      <c r="B4" s="105" t="s">
        <v>57</v>
      </c>
      <c r="C4" s="37" t="s">
        <v>33</v>
      </c>
      <c r="D4" s="32">
        <v>8</v>
      </c>
      <c r="E4" s="33">
        <v>2</v>
      </c>
      <c r="F4" s="33">
        <v>1</v>
      </c>
      <c r="G4" s="33" t="s">
        <v>34</v>
      </c>
      <c r="H4" s="34" t="s">
        <v>58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63.75" x14ac:dyDescent="0.2">
      <c r="A5" s="33">
        <v>3</v>
      </c>
      <c r="B5" s="105" t="s">
        <v>59</v>
      </c>
      <c r="C5" s="37" t="s">
        <v>33</v>
      </c>
      <c r="D5" s="32">
        <v>20</v>
      </c>
      <c r="E5" s="33">
        <v>2</v>
      </c>
      <c r="F5" s="33">
        <v>1</v>
      </c>
      <c r="G5" s="33" t="s">
        <v>34</v>
      </c>
      <c r="H5" s="106" t="s">
        <v>60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33">
        <v>4</v>
      </c>
      <c r="B6" s="111" t="s">
        <v>61</v>
      </c>
      <c r="C6" s="37" t="s">
        <v>39</v>
      </c>
      <c r="D6" s="32">
        <v>13</v>
      </c>
      <c r="E6" s="33">
        <v>2</v>
      </c>
      <c r="F6" s="33">
        <v>1</v>
      </c>
      <c r="G6" s="33" t="s">
        <v>34</v>
      </c>
      <c r="H6" s="106" t="s">
        <v>62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33">
        <v>5</v>
      </c>
      <c r="B7" s="111" t="s">
        <v>63</v>
      </c>
      <c r="C7" s="37" t="s">
        <v>39</v>
      </c>
      <c r="D7" s="32">
        <v>13</v>
      </c>
      <c r="E7" s="33">
        <v>2</v>
      </c>
      <c r="F7" s="33">
        <v>1</v>
      </c>
      <c r="G7" s="107" t="s">
        <v>66</v>
      </c>
      <c r="H7" s="106" t="s">
        <v>64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25.5" x14ac:dyDescent="0.2">
      <c r="A8" s="33">
        <v>6</v>
      </c>
      <c r="B8" s="110" t="s">
        <v>65</v>
      </c>
      <c r="C8" s="37" t="s">
        <v>39</v>
      </c>
      <c r="D8" s="109">
        <v>13</v>
      </c>
      <c r="E8" s="107">
        <v>2</v>
      </c>
      <c r="F8" s="107"/>
      <c r="G8" s="107" t="s">
        <v>34</v>
      </c>
      <c r="H8" s="112" t="s">
        <v>67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33">
        <v>7</v>
      </c>
      <c r="B9" s="110" t="s">
        <v>22</v>
      </c>
      <c r="C9" s="108" t="s">
        <v>38</v>
      </c>
      <c r="D9" s="109">
        <v>13</v>
      </c>
      <c r="E9" s="107">
        <v>2</v>
      </c>
      <c r="F9" s="107">
        <v>1</v>
      </c>
      <c r="G9" s="107" t="s">
        <v>68</v>
      </c>
      <c r="H9" s="106" t="s">
        <v>44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33">
        <v>8</v>
      </c>
      <c r="B10" s="110" t="s">
        <v>45</v>
      </c>
      <c r="C10" s="108" t="s">
        <v>38</v>
      </c>
      <c r="D10" s="109">
        <v>13</v>
      </c>
      <c r="E10" s="107">
        <v>2</v>
      </c>
      <c r="F10" s="107">
        <v>1</v>
      </c>
      <c r="G10" s="107" t="s">
        <v>69</v>
      </c>
      <c r="H10" s="112" t="s">
        <v>46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x14ac:dyDescent="0.2">
      <c r="A11" s="43"/>
      <c r="B11" s="38" t="s">
        <v>47</v>
      </c>
      <c r="C11" s="37" t="s">
        <v>38</v>
      </c>
      <c r="D11" s="32">
        <v>8</v>
      </c>
      <c r="E11" s="33">
        <v>2</v>
      </c>
      <c r="F11" s="33">
        <v>2</v>
      </c>
      <c r="G11" s="107" t="s">
        <v>34</v>
      </c>
      <c r="H11" s="35" t="s">
        <v>48</v>
      </c>
      <c r="I11" s="9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2.75" x14ac:dyDescent="0.2">
      <c r="A12" s="43"/>
      <c r="B12" s="38"/>
      <c r="C12" s="49"/>
      <c r="D12" s="43"/>
      <c r="E12" s="43"/>
      <c r="F12" s="90"/>
      <c r="G12" s="117"/>
      <c r="H12" s="95"/>
      <c r="I12" s="9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">
      <c r="A15" s="44"/>
      <c r="B15" s="44"/>
      <c r="C15" s="44"/>
      <c r="D15" s="44"/>
      <c r="E15" s="44"/>
      <c r="F15" s="44"/>
      <c r="G15" s="47" t="s">
        <v>35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">
      <c r="A16" s="44"/>
      <c r="B16" s="44"/>
      <c r="C16" s="44"/>
      <c r="D16" s="44"/>
      <c r="E16" s="44"/>
      <c r="F16" s="44"/>
      <c r="G16" s="49" t="s">
        <v>36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">
      <c r="A17" s="44"/>
      <c r="B17" s="44"/>
      <c r="C17" s="44"/>
      <c r="D17" s="44"/>
      <c r="E17" s="44"/>
      <c r="F17" s="44"/>
      <c r="G17" s="49" t="s">
        <v>36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7 B9:B12">
    <cfRule type="expression" dxfId="55" priority="4" stopIfTrue="1">
      <formula>OR($G3="Planned",$G3="Unplanned")</formula>
    </cfRule>
  </conditionalFormatting>
  <conditionalFormatting sqref="B3:B7 B9:B12">
    <cfRule type="expression" dxfId="54" priority="5" stopIfTrue="1">
      <formula>$G3="Ongoing"</formula>
    </cfRule>
  </conditionalFormatting>
  <conditionalFormatting sqref="G15:H17 I15 A24:H978 A12:G12 A2:I7 A8:A11 I8:I11 B9:H11">
    <cfRule type="expression" dxfId="53" priority="6" stopIfTrue="1">
      <formula>#REF!="Done"</formula>
    </cfRule>
  </conditionalFormatting>
  <conditionalFormatting sqref="G15:H17 I15 A24:H978 A12:G12 A2:I7 A8:A11 I8:I11 B9:H11">
    <cfRule type="expression" dxfId="52" priority="7" stopIfTrue="1">
      <formula>#REF!="Ongoing"</formula>
    </cfRule>
  </conditionalFormatting>
  <conditionalFormatting sqref="G15:H17 I15 A24:H978 A12:G12 A2:I7 A8:A11 I8:I11 B9:H11">
    <cfRule type="expression" dxfId="51" priority="8" stopIfTrue="1">
      <formula>#REF!="Removed"</formula>
    </cfRule>
  </conditionalFormatting>
  <conditionalFormatting sqref="I3:I7">
    <cfRule type="expression" dxfId="50" priority="9" stopIfTrue="1">
      <formula>$C3="Done"</formula>
    </cfRule>
  </conditionalFormatting>
  <conditionalFormatting sqref="I3:I7">
    <cfRule type="expression" dxfId="49" priority="10" stopIfTrue="1">
      <formula>$C3="Ongoing"</formula>
    </cfRule>
  </conditionalFormatting>
  <conditionalFormatting sqref="I3:I7">
    <cfRule type="expression" dxfId="48" priority="11" stopIfTrue="1">
      <formula>$C3="Removed"</formula>
    </cfRule>
  </conditionalFormatting>
  <conditionalFormatting sqref="I3">
    <cfRule type="expression" dxfId="47" priority="12" stopIfTrue="1">
      <formula>$C3="Done"</formula>
    </cfRule>
  </conditionalFormatting>
  <conditionalFormatting sqref="I3">
    <cfRule type="expression" dxfId="46" priority="13" stopIfTrue="1">
      <formula>$C3="Ongoing"</formula>
    </cfRule>
  </conditionalFormatting>
  <conditionalFormatting sqref="I3">
    <cfRule type="expression" dxfId="45" priority="14" stopIfTrue="1">
      <formula>$C3="Removed"</formula>
    </cfRule>
  </conditionalFormatting>
  <conditionalFormatting sqref="I5">
    <cfRule type="expression" dxfId="44" priority="15" stopIfTrue="1">
      <formula>$C5="Done"</formula>
    </cfRule>
  </conditionalFormatting>
  <conditionalFormatting sqref="I5">
    <cfRule type="expression" dxfId="43" priority="16" stopIfTrue="1">
      <formula>$C5="Ongoing"</formula>
    </cfRule>
  </conditionalFormatting>
  <conditionalFormatting sqref="I5">
    <cfRule type="expression" dxfId="42" priority="17" stopIfTrue="1">
      <formula>$C5="Removed"</formula>
    </cfRule>
  </conditionalFormatting>
  <conditionalFormatting sqref="H17:I17">
    <cfRule type="expression" dxfId="41" priority="18" stopIfTrue="1">
      <formula>$C16="Done"</formula>
    </cfRule>
  </conditionalFormatting>
  <conditionalFormatting sqref="H17:I17">
    <cfRule type="expression" dxfId="40" priority="19" stopIfTrue="1">
      <formula>$C16="Ongoing"</formula>
    </cfRule>
  </conditionalFormatting>
  <conditionalFormatting sqref="H17:I17">
    <cfRule type="expression" dxfId="39" priority="20" stopIfTrue="1">
      <formula>$C16="Removed"</formula>
    </cfRule>
  </conditionalFormatting>
  <conditionalFormatting sqref="H16:I16">
    <cfRule type="expression" dxfId="38" priority="21" stopIfTrue="1">
      <formula>#REF!="Done"</formula>
    </cfRule>
  </conditionalFormatting>
  <conditionalFormatting sqref="H16:I16">
    <cfRule type="expression" dxfId="37" priority="22" stopIfTrue="1">
      <formula>#REF!="Ongoing"</formula>
    </cfRule>
  </conditionalFormatting>
  <conditionalFormatting sqref="H16:I16">
    <cfRule type="expression" dxfId="36" priority="23" stopIfTrue="1">
      <formula>#REF!="Removed"</formula>
    </cfRule>
  </conditionalFormatting>
  <conditionalFormatting sqref="I8:I10">
    <cfRule type="expression" dxfId="35" priority="54" stopIfTrue="1">
      <formula>$C9="Done"</formula>
    </cfRule>
  </conditionalFormatting>
  <conditionalFormatting sqref="I11">
    <cfRule type="expression" dxfId="34" priority="55" stopIfTrue="1">
      <formula>#REF!="Done"</formula>
    </cfRule>
  </conditionalFormatting>
  <conditionalFormatting sqref="I8:I10">
    <cfRule type="expression" dxfId="33" priority="58" stopIfTrue="1">
      <formula>$C9="Ongoing"</formula>
    </cfRule>
  </conditionalFormatting>
  <conditionalFormatting sqref="I11">
    <cfRule type="expression" dxfId="32" priority="59" stopIfTrue="1">
      <formula>#REF!="Ongoing"</formula>
    </cfRule>
  </conditionalFormatting>
  <conditionalFormatting sqref="I8:I10">
    <cfRule type="expression" dxfId="31" priority="62" stopIfTrue="1">
      <formula>$C9="Removed"</formula>
    </cfRule>
  </conditionalFormatting>
  <conditionalFormatting sqref="I11">
    <cfRule type="expression" dxfId="30" priority="63" stopIfTrue="1">
      <formula>#REF!="Removed"</formula>
    </cfRule>
  </conditionalFormatting>
  <conditionalFormatting sqref="C8">
    <cfRule type="expression" dxfId="29" priority="1" stopIfTrue="1">
      <formula>#REF!="Done"</formula>
    </cfRule>
  </conditionalFormatting>
  <conditionalFormatting sqref="C8">
    <cfRule type="expression" dxfId="28" priority="2" stopIfTrue="1">
      <formula>#REF!="Ongoing"</formula>
    </cfRule>
  </conditionalFormatting>
  <conditionalFormatting sqref="C8">
    <cfRule type="expression" dxfId="27" priority="3" stopIfTrue="1">
      <formula>#REF!="Removed"</formula>
    </cfRule>
  </conditionalFormatting>
  <dataValidations count="1">
    <dataValidation type="list" allowBlank="1" sqref="C24:C117 C2:C12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Release Plan</vt:lpstr>
      <vt:lpstr>Product Backlog Sprint 1</vt:lpstr>
      <vt:lpstr>Release Plan Sprint 2</vt:lpstr>
      <vt:lpstr>Product Backlog Sprint 2</vt:lpstr>
      <vt:lpstr>'Product Backlog Sprint 2'!ProductBacklog</vt:lpstr>
      <vt:lpstr>ProductBacklog</vt:lpstr>
      <vt:lpstr>'Product Backlog Sprint 2'!Sprint</vt:lpstr>
      <vt:lpstr>Sprint</vt:lpstr>
      <vt:lpstr>'Product Backlog Sprint 2'!Status</vt:lpstr>
      <vt:lpstr>Status</vt:lpstr>
      <vt:lpstr>'Product Backlog Sprint 2'!StoryName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HEBER MENESES</cp:lastModifiedBy>
  <dcterms:created xsi:type="dcterms:W3CDTF">2019-02-26T18:09:52Z</dcterms:created>
  <dcterms:modified xsi:type="dcterms:W3CDTF">2022-11-07T05:28:22Z</dcterms:modified>
</cp:coreProperties>
</file>