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15"/>
  <workbookPr showInkAnnotation="0" autoCompressPictures="0"/>
  <mc:AlternateContent xmlns:mc="http://schemas.openxmlformats.org/markup-compatibility/2006">
    <mc:Choice Requires="x15">
      <x15ac:absPath xmlns:x15ac="http://schemas.microsoft.com/office/spreadsheetml/2010/11/ac" url="https://upm365-my.sharepoint.com/personal/daniel_garcia_garcia_alumnos_upm_es/Documents/Equipo/IS2 - Ciclo 2/(2) GESTIÓN/Gestión de calidad/"/>
    </mc:Choice>
  </mc:AlternateContent>
  <xr:revisionPtr revIDLastSave="2123" documentId="13_ncr:1_{7EA3C770-582B-9442-B535-AE6FBB2F3044}" xr6:coauthVersionLast="46" xr6:coauthVersionMax="46" xr10:uidLastSave="{39CA9936-D19E-40D2-B277-BDD7EB7D03CB}"/>
  <bookViews>
    <workbookView xWindow="-110" yWindow="-110" windowWidth="25820" windowHeight="14020" tabRatio="881" firstSheet="7" activeTab="7" xr2:uid="{00000000-000D-0000-FFFF-FFFF00000000}"/>
  </bookViews>
  <sheets>
    <sheet name="Hoja Identificación" sheetId="5" r:id="rId1"/>
    <sheet name="Datos proyecto" sheetId="4" r:id="rId2"/>
    <sheet name="Lista defectos" sheetId="3" r:id="rId3"/>
    <sheet name="DefectosFase" sheetId="8" r:id="rId4"/>
    <sheet name="Estandar defectos" sheetId="6" r:id="rId5"/>
    <sheet name="Plan Calidad" sheetId="9" r:id="rId6"/>
    <sheet name="Rendimiento" sheetId="7" r:id="rId7"/>
    <sheet name="Informe Calidad" sheetId="1" r:id="rId8"/>
  </sheets>
  <definedNames>
    <definedName name="_xlchart.v1.0" hidden="1">'Informe Calidad'!$A$56</definedName>
    <definedName name="_xlchart.v1.1" hidden="1">'Informe Calidad'!$A$57:$A$66</definedName>
    <definedName name="_xlchart.v1.2" hidden="1">'Informe Calidad'!$B$56</definedName>
    <definedName name="_xlchart.v1.3" hidden="1">'Informe Calidad'!$B$57:$B$66</definedName>
    <definedName name="_xlchart.v1.4" hidden="1">'Informe Calidad'!$C$56</definedName>
    <definedName name="_xlchart.v1.5" hidden="1">'Informe Calidad'!$C$57:$C$66</definedName>
  </definedNames>
  <calcPr calcId="191028" calcCompleted="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15" i="4" l="1"/>
  <c r="J4" i="8"/>
  <c r="D4" i="8"/>
  <c r="D8" i="8"/>
  <c r="I15" i="3"/>
  <c r="D4" i="4"/>
  <c r="C28" i="9" l="1"/>
  <c r="D19" i="9"/>
  <c r="K13" i="4"/>
  <c r="K14" i="4"/>
  <c r="K12" i="4"/>
  <c r="I5" i="4"/>
  <c r="I21" i="8"/>
  <c r="I25" i="8"/>
  <c r="B13" i="8"/>
  <c r="J13" i="8" s="1"/>
  <c r="B11" i="8"/>
  <c r="J11" i="8" s="1"/>
  <c r="B9" i="8"/>
  <c r="J9" i="8" s="1"/>
  <c r="B7" i="8"/>
  <c r="J7" i="8" s="1"/>
  <c r="B6" i="8"/>
  <c r="J6" i="8" s="1"/>
  <c r="B5" i="8"/>
  <c r="J5" i="8" s="1"/>
  <c r="B4" i="8"/>
  <c r="A28" i="1"/>
  <c r="A22" i="1"/>
  <c r="A23" i="1"/>
  <c r="A14" i="1"/>
  <c r="I4" i="4"/>
  <c r="C8" i="7"/>
  <c r="C4" i="4"/>
  <c r="C3" i="9"/>
  <c r="C12" i="9" s="1"/>
  <c r="K19" i="4"/>
  <c r="K18" i="4"/>
  <c r="K17" i="4"/>
  <c r="K16" i="4"/>
  <c r="K8" i="4"/>
  <c r="C4" i="7"/>
  <c r="E3" i="7"/>
  <c r="E4" i="7"/>
  <c r="C5" i="7"/>
  <c r="E5" i="7"/>
  <c r="F3" i="7"/>
  <c r="F4" i="7"/>
  <c r="I3" i="3"/>
  <c r="I4" i="3"/>
  <c r="I5" i="3"/>
  <c r="I6" i="3"/>
  <c r="I7" i="3"/>
  <c r="I8" i="3"/>
  <c r="I10" i="3"/>
  <c r="I11" i="3"/>
  <c r="I12" i="3"/>
  <c r="I13" i="3"/>
  <c r="I14"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C6" i="7"/>
  <c r="G3" i="7"/>
  <c r="G4" i="7"/>
  <c r="G5" i="7"/>
  <c r="G6" i="7"/>
  <c r="C7" i="7"/>
  <c r="G7" i="7"/>
  <c r="H3" i="7"/>
  <c r="H4" i="7"/>
  <c r="H5" i="7"/>
  <c r="H6" i="7"/>
  <c r="H7" i="7"/>
  <c r="H8" i="7"/>
  <c r="I3" i="7"/>
  <c r="I4" i="7"/>
  <c r="I5" i="7"/>
  <c r="I6" i="7"/>
  <c r="I7" i="7"/>
  <c r="I8" i="7"/>
  <c r="C9" i="7"/>
  <c r="I9" i="7"/>
  <c r="J3" i="7"/>
  <c r="J4" i="7" s="1"/>
  <c r="J5" i="7"/>
  <c r="J6" i="7"/>
  <c r="J8" i="7"/>
  <c r="J9" i="7"/>
  <c r="C10" i="7"/>
  <c r="K3" i="7"/>
  <c r="K5" i="7" s="1"/>
  <c r="C11" i="7"/>
  <c r="L3" i="7"/>
  <c r="L9" i="7" s="1"/>
  <c r="C12" i="7"/>
  <c r="M3" i="7"/>
  <c r="M5" i="7" s="1"/>
  <c r="C13" i="7"/>
  <c r="S13" i="7" s="1"/>
  <c r="D3" i="7"/>
  <c r="D15" i="7" s="1"/>
  <c r="A58" i="1"/>
  <c r="B58" i="1"/>
  <c r="B8" i="8"/>
  <c r="J8" i="8" s="1"/>
  <c r="B10" i="8"/>
  <c r="J10" i="8" s="1"/>
  <c r="B12" i="8"/>
  <c r="J12" i="8" s="1"/>
  <c r="A59" i="1"/>
  <c r="B59" i="1"/>
  <c r="A60" i="1"/>
  <c r="B60" i="1"/>
  <c r="A61" i="1"/>
  <c r="B61" i="1"/>
  <c r="A62" i="1"/>
  <c r="B62" i="1"/>
  <c r="A63" i="1"/>
  <c r="B63" i="1"/>
  <c r="A64" i="1"/>
  <c r="B64" i="1"/>
  <c r="A65" i="1"/>
  <c r="B65" i="1"/>
  <c r="A66" i="1"/>
  <c r="B66" i="1"/>
  <c r="A57" i="1"/>
  <c r="B57" i="1"/>
  <c r="D3" i="9"/>
  <c r="D5" i="9" s="1"/>
  <c r="C38" i="9"/>
  <c r="C37" i="9"/>
  <c r="C33" i="9"/>
  <c r="C36" i="9"/>
  <c r="C35" i="9"/>
  <c r="C34" i="9"/>
  <c r="C30" i="9"/>
  <c r="C29" i="9"/>
  <c r="C27" i="9"/>
  <c r="K9" i="4"/>
  <c r="K10" i="4"/>
  <c r="K11" i="4"/>
  <c r="K34" i="4"/>
  <c r="K35" i="4"/>
  <c r="K36" i="4"/>
  <c r="K37" i="4"/>
  <c r="K38" i="4"/>
  <c r="D21" i="9"/>
  <c r="C21" i="9"/>
  <c r="D20" i="9"/>
  <c r="C20" i="9"/>
  <c r="C19" i="9"/>
  <c r="C17" i="9"/>
  <c r="E15" i="7"/>
  <c r="A44" i="1"/>
  <c r="A45" i="1"/>
  <c r="A46" i="1"/>
  <c r="A47" i="1"/>
  <c r="A48" i="1"/>
  <c r="A49" i="1"/>
  <c r="A50" i="1"/>
  <c r="A51" i="1"/>
  <c r="A52" i="1"/>
  <c r="A43" i="1"/>
  <c r="A29" i="1"/>
  <c r="A30" i="1"/>
  <c r="A31" i="1"/>
  <c r="A32" i="1"/>
  <c r="A33" i="1"/>
  <c r="A34" i="1"/>
  <c r="A35" i="1"/>
  <c r="A36" i="1"/>
  <c r="A37" i="1"/>
  <c r="S5" i="7"/>
  <c r="S6" i="7"/>
  <c r="S8" i="7"/>
  <c r="S9" i="7"/>
  <c r="S11" i="7"/>
  <c r="S4" i="7"/>
  <c r="F15" i="7"/>
  <c r="G15" i="7"/>
  <c r="H15" i="7"/>
  <c r="J15" i="7"/>
  <c r="L15" i="7"/>
  <c r="A15" i="1"/>
  <c r="A16" i="1"/>
  <c r="A17" i="1"/>
  <c r="A18" i="1"/>
  <c r="A19" i="1"/>
  <c r="A20" i="1"/>
  <c r="A21" i="1"/>
  <c r="B4" i="1"/>
  <c r="I14" i="8"/>
  <c r="I20" i="8"/>
  <c r="I22" i="8"/>
  <c r="I23" i="8"/>
  <c r="I24" i="8"/>
  <c r="I26" i="8"/>
  <c r="I27" i="8"/>
  <c r="I28" i="8"/>
  <c r="I19" i="8"/>
  <c r="C20" i="8"/>
  <c r="C21" i="8"/>
  <c r="C22" i="8"/>
  <c r="C23" i="8"/>
  <c r="C24" i="8"/>
  <c r="C25" i="8"/>
  <c r="C26" i="8"/>
  <c r="C27" i="8"/>
  <c r="C28" i="8"/>
  <c r="C19" i="8"/>
  <c r="C14" i="8"/>
  <c r="H28" i="8"/>
  <c r="H27" i="8"/>
  <c r="H26" i="8"/>
  <c r="H25" i="8"/>
  <c r="H24" i="8"/>
  <c r="H23" i="8"/>
  <c r="H22" i="8"/>
  <c r="H21" i="8"/>
  <c r="H20" i="8"/>
  <c r="H19" i="8"/>
  <c r="B20" i="8"/>
  <c r="B21" i="8"/>
  <c r="B22" i="8"/>
  <c r="B23" i="8"/>
  <c r="B24" i="8"/>
  <c r="B25" i="8"/>
  <c r="B26" i="8"/>
  <c r="B27" i="8"/>
  <c r="B28" i="8"/>
  <c r="B19" i="8"/>
  <c r="H5" i="8"/>
  <c r="H6" i="8"/>
  <c r="H7" i="8"/>
  <c r="H8" i="8"/>
  <c r="H9" i="8"/>
  <c r="H10" i="8"/>
  <c r="H11" i="8"/>
  <c r="H12" i="8"/>
  <c r="H13" i="8"/>
  <c r="H4" i="8"/>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15" i="7"/>
  <c r="S7" i="7"/>
  <c r="L7" i="7"/>
  <c r="K7" i="7"/>
  <c r="L8" i="7"/>
  <c r="M10" i="7" l="1"/>
  <c r="M4" i="7"/>
  <c r="J10" i="7"/>
  <c r="J7" i="7"/>
  <c r="M13" i="7"/>
  <c r="N13" i="7" s="1"/>
  <c r="T13" i="7" s="1"/>
  <c r="B52" i="1" s="1"/>
  <c r="C52" i="1" s="1"/>
  <c r="G14" i="7"/>
  <c r="G16" i="7" s="1"/>
  <c r="B31" i="1" s="1"/>
  <c r="C31" i="1" s="1"/>
  <c r="E14" i="7"/>
  <c r="E16" i="7" s="1"/>
  <c r="B29" i="1" s="1"/>
  <c r="C29" i="1" s="1"/>
  <c r="J14" i="8"/>
  <c r="C15" i="9"/>
  <c r="C14" i="9"/>
  <c r="C13" i="9"/>
  <c r="C5" i="9"/>
  <c r="C10" i="9"/>
  <c r="F5" i="7"/>
  <c r="H14" i="7"/>
  <c r="H16" i="7" s="1"/>
  <c r="B32" i="1" s="1"/>
  <c r="C32" i="1" s="1"/>
  <c r="I14" i="7"/>
  <c r="I16" i="7" s="1"/>
  <c r="B33" i="1" s="1"/>
  <c r="C33" i="1" s="1"/>
  <c r="F6" i="7"/>
  <c r="F14" i="7" s="1"/>
  <c r="F16" i="7" s="1"/>
  <c r="B30" i="1" s="1"/>
  <c r="C30" i="1" s="1"/>
  <c r="D4" i="7"/>
  <c r="D14" i="7" s="1"/>
  <c r="D16" i="7" s="1"/>
  <c r="B28" i="1" s="1"/>
  <c r="C28" i="1" s="1"/>
  <c r="D12" i="8"/>
  <c r="D10" i="8"/>
  <c r="D23" i="8"/>
  <c r="D5" i="8"/>
  <c r="D20" i="8" s="1"/>
  <c r="D6" i="8"/>
  <c r="D21" i="8" s="1"/>
  <c r="D7" i="8"/>
  <c r="D22" i="8" s="1"/>
  <c r="D9" i="8"/>
  <c r="D24" i="8" s="1"/>
  <c r="D11" i="8"/>
  <c r="D13" i="8"/>
  <c r="D12" i="9"/>
  <c r="M8" i="7"/>
  <c r="L12" i="7"/>
  <c r="K9" i="7"/>
  <c r="C24" i="9"/>
  <c r="L11" i="7"/>
  <c r="K10" i="7"/>
  <c r="L10" i="7"/>
  <c r="S12" i="7"/>
  <c r="C9" i="9"/>
  <c r="L6" i="7"/>
  <c r="K11" i="7"/>
  <c r="K6" i="7"/>
  <c r="K8" i="7"/>
  <c r="N8" i="7" s="1"/>
  <c r="M7" i="7"/>
  <c r="N7" i="7" s="1"/>
  <c r="K15" i="7"/>
  <c r="K4" i="7"/>
  <c r="L4" i="7"/>
  <c r="M12" i="7"/>
  <c r="N12" i="7" s="1"/>
  <c r="T12" i="7" s="1"/>
  <c r="B51" i="1" s="1"/>
  <c r="C51" i="1" s="1"/>
  <c r="D24" i="9"/>
  <c r="C25" i="9"/>
  <c r="M15" i="7"/>
  <c r="S10" i="7"/>
  <c r="D9" i="9"/>
  <c r="M11" i="7"/>
  <c r="L5" i="7"/>
  <c r="N5" i="7" s="1"/>
  <c r="T5" i="7" s="1"/>
  <c r="B44" i="1" s="1"/>
  <c r="C44" i="1" s="1"/>
  <c r="D25" i="9"/>
  <c r="D10" i="9"/>
  <c r="D28" i="9"/>
  <c r="M9" i="7"/>
  <c r="N9" i="7" s="1"/>
  <c r="T9" i="7" s="1"/>
  <c r="B48" i="1" s="1"/>
  <c r="C48" i="1" s="1"/>
  <c r="M6" i="7"/>
  <c r="N6" i="7" s="1"/>
  <c r="T6" i="7" s="1"/>
  <c r="B45" i="1" s="1"/>
  <c r="C45" i="1" s="1"/>
  <c r="D28" i="8"/>
  <c r="D27" i="8"/>
  <c r="D26" i="8"/>
  <c r="J14" i="7" l="1"/>
  <c r="J16" i="7" s="1"/>
  <c r="B34" i="1" s="1"/>
  <c r="C34" i="1" s="1"/>
  <c r="D14" i="8"/>
  <c r="P7" i="7"/>
  <c r="J22" i="8"/>
  <c r="D34" i="9"/>
  <c r="P4" i="7"/>
  <c r="J19" i="8"/>
  <c r="D29" i="9"/>
  <c r="P9" i="7"/>
  <c r="J24" i="8"/>
  <c r="D33" i="9"/>
  <c r="P5" i="7"/>
  <c r="J20" i="8"/>
  <c r="J21" i="8"/>
  <c r="P6" i="7"/>
  <c r="D19" i="8"/>
  <c r="D27" i="9"/>
  <c r="D35" i="9"/>
  <c r="J23" i="8"/>
  <c r="P8" i="7"/>
  <c r="N4" i="7"/>
  <c r="T4" i="7" s="1"/>
  <c r="B43" i="1" s="1"/>
  <c r="C43" i="1" s="1"/>
  <c r="N10" i="7"/>
  <c r="T10" i="7" s="1"/>
  <c r="B49" i="1" s="1"/>
  <c r="C49" i="1" s="1"/>
  <c r="L14" i="7"/>
  <c r="L16" i="7" s="1"/>
  <c r="B36" i="1" s="1"/>
  <c r="C36" i="1" s="1"/>
  <c r="K14" i="7"/>
  <c r="K16" i="7" s="1"/>
  <c r="B35" i="1" s="1"/>
  <c r="C35" i="1" s="1"/>
  <c r="N11" i="7"/>
  <c r="T11" i="7" s="1"/>
  <c r="B50" i="1" s="1"/>
  <c r="C50" i="1" s="1"/>
  <c r="M14" i="7"/>
  <c r="M16" i="7" s="1"/>
  <c r="B37" i="1" s="1"/>
  <c r="C37" i="1" s="1"/>
  <c r="D15" i="9"/>
  <c r="P13" i="7"/>
  <c r="J28" i="8"/>
  <c r="D38" i="9"/>
  <c r="D14" i="9"/>
  <c r="J27" i="8"/>
  <c r="D17" i="9"/>
  <c r="D37" i="9"/>
  <c r="P12" i="7"/>
  <c r="D36" i="9"/>
  <c r="D13" i="9"/>
  <c r="J26" i="8"/>
  <c r="P11" i="7"/>
  <c r="D25" i="8"/>
  <c r="D30" i="9"/>
  <c r="P10" i="7"/>
  <c r="J25" i="8"/>
  <c r="B10" i="1"/>
  <c r="T7" i="7"/>
  <c r="B46" i="1" s="1"/>
  <c r="C46" i="1" s="1"/>
  <c r="T8" i="7"/>
  <c r="B47" i="1" s="1"/>
  <c r="C47" i="1" s="1"/>
  <c r="B5" i="1" l="1"/>
  <c r="C58" i="1" s="1"/>
  <c r="B9" i="1"/>
  <c r="O4" i="7"/>
  <c r="R4" i="7" l="1"/>
  <c r="B14" i="1" s="1"/>
  <c r="Q4" i="7"/>
  <c r="O5" i="7" s="1"/>
  <c r="R5" i="7" s="1"/>
  <c r="D41" i="9" s="1"/>
  <c r="C57" i="1"/>
  <c r="C64" i="1"/>
  <c r="C62" i="1"/>
  <c r="C63" i="1"/>
  <c r="C66" i="1"/>
  <c r="C65" i="1"/>
  <c r="C61" i="1"/>
  <c r="C59" i="1"/>
  <c r="C60" i="1"/>
  <c r="Q5" i="7" l="1"/>
  <c r="O6" i="7" s="1"/>
  <c r="B15" i="1"/>
  <c r="Q6" i="7" l="1"/>
  <c r="O7" i="7" s="1"/>
  <c r="R6" i="7"/>
  <c r="B16" i="1" s="1"/>
  <c r="Q7" i="7" l="1"/>
  <c r="O8" i="7" s="1"/>
  <c r="R7" i="7"/>
  <c r="B17" i="1" l="1"/>
  <c r="D42" i="9"/>
  <c r="R8" i="7"/>
  <c r="Q8" i="7"/>
  <c r="O9" i="7" s="1"/>
  <c r="R9" i="7" l="1"/>
  <c r="D43" i="9" s="1"/>
  <c r="Q9" i="7"/>
  <c r="O10" i="7" s="1"/>
  <c r="R10" i="7" s="1"/>
  <c r="B18" i="1"/>
  <c r="Q10" i="7" l="1"/>
  <c r="O11" i="7" s="1"/>
  <c r="B19" i="1"/>
  <c r="Q11" i="7" l="1"/>
  <c r="O12" i="7" s="1"/>
  <c r="R11" i="7"/>
  <c r="B20" i="1"/>
  <c r="B21" i="1" l="1"/>
  <c r="D44" i="9"/>
  <c r="R12" i="7"/>
  <c r="Q12" i="7"/>
  <c r="O13" i="7" s="1"/>
  <c r="D45" i="9" l="1"/>
  <c r="B22" i="1"/>
  <c r="R13" i="7"/>
  <c r="Q13" i="7"/>
  <c r="D46" i="9" l="1"/>
</calcChain>
</file>

<file path=xl/sharedStrings.xml><?xml version="1.0" encoding="utf-8"?>
<sst xmlns="http://schemas.openxmlformats.org/spreadsheetml/2006/main" count="394" uniqueCount="239">
  <si>
    <t>Título</t>
  </si>
  <si>
    <t>Gestion de Calidad(Ciclo 2)</t>
  </si>
  <si>
    <t>Versión</t>
  </si>
  <si>
    <t>v.2.0</t>
  </si>
  <si>
    <t>Lista cambios</t>
  </si>
  <si>
    <t>C1</t>
  </si>
  <si>
    <t>Se ha añadido los datos del proyecto</t>
  </si>
  <si>
    <t>-</t>
  </si>
  <si>
    <t>Dentro del proyecto están las fases</t>
  </si>
  <si>
    <t>Dentro de las fases se producen productos</t>
  </si>
  <si>
    <t>Los defectos se agrupan en tipos estandar</t>
  </si>
  <si>
    <t>C2</t>
  </si>
  <si>
    <t>Se ha añadido la hoja lista de defectos</t>
  </si>
  <si>
    <t>Todos los defectos tienen un origen</t>
  </si>
  <si>
    <t>Todos los defectos se detectan en un punto del proceso</t>
  </si>
  <si>
    <t>Todos los defectos se pueden asignar a un tipo para su análisis</t>
  </si>
  <si>
    <t>Todos los defectos se encuentran en un producto</t>
  </si>
  <si>
    <t>Todos los defectos podemos identificar su ubicación</t>
  </si>
  <si>
    <t>C3</t>
  </si>
  <si>
    <t>Se ha corregido el campo de Esfuerzo total planificado de "Datos del proyecto"</t>
  </si>
  <si>
    <t>Se ha corregido el campo de Esfuerzo total real  de "Datos del proyecto"</t>
  </si>
  <si>
    <t>Se ha añadido ha terminado de rellenear los campos de "Datos del proyecto"</t>
  </si>
  <si>
    <t xml:space="preserve">Se ha modificado los datos de Pruebas Unitarias y de sistema </t>
  </si>
  <si>
    <t>Se ha añadido el calculo de defectos presentes en cada fase (ver matriz de defectos)</t>
  </si>
  <si>
    <t>Se ha añadido el calculo del yield de las fases (ver pie matriz de defectos)</t>
  </si>
  <si>
    <t>Se ha añadido la funcion de calculo de la velocidad de inyeccion de defectos</t>
  </si>
  <si>
    <t>Se han añadido los costes promedios de reparacion por origen y por punto de deteccion</t>
  </si>
  <si>
    <t>Se ha rellenado la "Lista de efectos"</t>
  </si>
  <si>
    <t>Se ha corregido la "Lista de efectos"</t>
  </si>
  <si>
    <t>C4</t>
  </si>
  <si>
    <t>Se ha eliminado la hoja de ayuda, ya que no se veía necesaría de cara la presentación del proyecto</t>
  </si>
  <si>
    <t>TERMINADO</t>
  </si>
  <si>
    <t>Datos generales del proyecto</t>
  </si>
  <si>
    <t>Ciclo 2</t>
  </si>
  <si>
    <t>Planificado</t>
  </si>
  <si>
    <t>Real</t>
  </si>
  <si>
    <t>Esfuerzo Total</t>
  </si>
  <si>
    <t>Estimación preliminar de tamaño</t>
  </si>
  <si>
    <t>Puntos Funcion</t>
  </si>
  <si>
    <t>Estimación de LOC</t>
  </si>
  <si>
    <t>Esfuerzo</t>
  </si>
  <si>
    <t>Fases del proyecto C2</t>
  </si>
  <si>
    <t>en esta fase generó</t>
  </si>
  <si>
    <t>este producto</t>
  </si>
  <si>
    <t>tamaño planificado</t>
  </si>
  <si>
    <t>con este tamaño</t>
  </si>
  <si>
    <t>unidad de tamaño</t>
  </si>
  <si>
    <t>Código Auxiliar</t>
  </si>
  <si>
    <t>Requisitos</t>
  </si>
  <si>
    <t>Documento de gestion de configuracion</t>
  </si>
  <si>
    <t>paginas de texto</t>
  </si>
  <si>
    <t>Revisión de Requisitos</t>
  </si>
  <si>
    <t>Diseño detallado</t>
  </si>
  <si>
    <t>Documento de diseño de alto nivel</t>
  </si>
  <si>
    <t>Diseño</t>
  </si>
  <si>
    <t>Documento de estrategia</t>
  </si>
  <si>
    <t>Revisión de diseño</t>
  </si>
  <si>
    <t>Código</t>
  </si>
  <si>
    <t>Implementacion Filtro</t>
  </si>
  <si>
    <t>LOC</t>
  </si>
  <si>
    <t>Implementacion Informacion reservas</t>
  </si>
  <si>
    <t>Revisión de diseño detallado</t>
  </si>
  <si>
    <t>Pruebas de integración</t>
  </si>
  <si>
    <t>Casos de prueba de integración</t>
  </si>
  <si>
    <t>páginas de texto</t>
  </si>
  <si>
    <t>Pruebas del Sistema</t>
  </si>
  <si>
    <t>Casos de prueba de sistema</t>
  </si>
  <si>
    <t>Revisión de código</t>
  </si>
  <si>
    <t>Casos de prueba unitarios</t>
  </si>
  <si>
    <t>Gestión y miscelaneas</t>
  </si>
  <si>
    <t>Planificación de actividades</t>
  </si>
  <si>
    <t>Reunión de planificación</t>
  </si>
  <si>
    <t> </t>
  </si>
  <si>
    <t>Elaborar documento de planificación</t>
  </si>
  <si>
    <t>Revisión de requisitos</t>
  </si>
  <si>
    <t>Revisión de planificación</t>
  </si>
  <si>
    <t>Reunión de gestión de configuración</t>
  </si>
  <si>
    <t>Modificación del documento de PGC</t>
  </si>
  <si>
    <t>Revisión del plan de gestión de configuración</t>
  </si>
  <si>
    <t>Elaborar documento de seguimiento</t>
  </si>
  <si>
    <t>Pruebas de Integración</t>
  </si>
  <si>
    <t>Elaborar el documento de calidad</t>
  </si>
  <si>
    <t>Pruebas de sistema</t>
  </si>
  <si>
    <t>Reunión de puntos de función</t>
  </si>
  <si>
    <t>Modificación de documento de puntos de función</t>
  </si>
  <si>
    <t>Revisión del documento de puntos de función</t>
  </si>
  <si>
    <t>Reunión de diseño</t>
  </si>
  <si>
    <t>Modificación del documento de diseño</t>
  </si>
  <si>
    <t>Revisión del documento de diseño</t>
  </si>
  <si>
    <t>Reunión de implementación</t>
  </si>
  <si>
    <t>Implementar Filtro del catálogo</t>
  </si>
  <si>
    <t>Implementar Información Reserva</t>
  </si>
  <si>
    <t>Revisión de implementación</t>
  </si>
  <si>
    <t>Reunión de pruebas</t>
  </si>
  <si>
    <t>Ejecución pruebas de integración</t>
  </si>
  <si>
    <t>Ejecución pruebas de sistema</t>
  </si>
  <si>
    <t>Revisión del documento de seguimiento</t>
  </si>
  <si>
    <t>Revisión del documento de calidad</t>
  </si>
  <si>
    <t>Reunión Post-Mortem</t>
  </si>
  <si>
    <t>Elaboración del documento Post-Mortem</t>
  </si>
  <si>
    <t>Elaboración del documento guía</t>
  </si>
  <si>
    <t>Lista de defectos</t>
  </si>
  <si>
    <t>Producto</t>
  </si>
  <si>
    <t>Origen</t>
  </si>
  <si>
    <t>Detectado</t>
  </si>
  <si>
    <t>Esfuerzo Dedicado a reparar</t>
  </si>
  <si>
    <t>Tipo Estandar</t>
  </si>
  <si>
    <t>Ubicación (parrafo, Linea u otro elemento que sirva para ubicar)</t>
  </si>
  <si>
    <t>Descripción</t>
  </si>
  <si>
    <t>CodigoAuxiliar</t>
  </si>
  <si>
    <t>Sintaxis</t>
  </si>
  <si>
    <t>En todo el documento</t>
  </si>
  <si>
    <t>Faltan tildes y puntos en varias páginas del documento</t>
  </si>
  <si>
    <t>Palabras mal escritas</t>
  </si>
  <si>
    <t>Documentación</t>
  </si>
  <si>
    <t>En el apartado de identificación de Configuración</t>
  </si>
  <si>
    <t>Errata en el contenido, "código" no se explica en este documento</t>
  </si>
  <si>
    <t>En procedimiento de Control de Configuración</t>
  </si>
  <si>
    <t>Cambiar al responsable de desarrollo por el jefe  de proyecto</t>
  </si>
  <si>
    <t>En el apartado de Login</t>
  </si>
  <si>
    <t>Cambiar "Rentacari" por "Rentacar"</t>
  </si>
  <si>
    <t>En el apartado de Catálogo</t>
  </si>
  <si>
    <t>Falta poner un espacio después de un punto</t>
  </si>
  <si>
    <t>En el apartado de Filtro de catálogo</t>
  </si>
  <si>
    <t>Falta un signo de puntuación</t>
  </si>
  <si>
    <t>Configuración</t>
  </si>
  <si>
    <t>En la página del versionado</t>
  </si>
  <si>
    <t>Error en el identificador del versionado</t>
  </si>
  <si>
    <t>En todo el documento menos el punto de productividad</t>
  </si>
  <si>
    <t>Datos</t>
  </si>
  <si>
    <t>En todas las tablas de PF</t>
  </si>
  <si>
    <t>Las tablas no se visualizan correctamente</t>
  </si>
  <si>
    <t>En el fichero catalogo en la parte del filtro</t>
  </si>
  <si>
    <t xml:space="preserve">Habia distintas variables con el mismo nombre y daba lugar a confusion </t>
  </si>
  <si>
    <t>En todo el fichero</t>
  </si>
  <si>
    <t>En productividad</t>
  </si>
  <si>
    <t xml:space="preserve">Interface </t>
  </si>
  <si>
    <t>En la prueba Catalogo - Informacion Coche</t>
  </si>
  <si>
    <t>La entidad JSON que recibia la pantalla  no tenia los atributos que deberia</t>
  </si>
  <si>
    <t>En la prueba Home - Registro</t>
  </si>
  <si>
    <t xml:space="preserve">Al pinchar dos veces en el boton de registro volvia a la pantalla </t>
  </si>
  <si>
    <t>En la prueba Mis Reservas - Informacion Reserva</t>
  </si>
  <si>
    <t>Medidas de Defectos introducidos y eliminados por fase</t>
  </si>
  <si>
    <t>Defectos insertados en fase:</t>
  </si>
  <si>
    <t>Planificados</t>
  </si>
  <si>
    <t>Defectos eliminados en fase:</t>
  </si>
  <si>
    <t>Comentario: Los defectos, se arreglan en la fase de revisiones, es por ello que los resultados obtenidos no se arreglan en la propia fase, sino en la fase de revisiones.</t>
  </si>
  <si>
    <t>Total</t>
  </si>
  <si>
    <t>Velocidad de inserción en cada fase(def/hora)</t>
  </si>
  <si>
    <t>Planificada</t>
  </si>
  <si>
    <t>Velocidad de eliminación en cada fase</t>
  </si>
  <si>
    <t>def/hora</t>
  </si>
  <si>
    <t>Tipos Defecto</t>
  </si>
  <si>
    <t>Errores en el contenido, descripción y comentarios en los productos</t>
  </si>
  <si>
    <t>Errores de escritura en diagramas o código</t>
  </si>
  <si>
    <t>Errores al empaquetar, control de versiones</t>
  </si>
  <si>
    <t>Asignaciones</t>
  </si>
  <si>
    <t>Errores en el alcance o nombres duplicados, limites, declaraciones, al inicio y al final de uso de recursos</t>
  </si>
  <si>
    <t>Errores en las llamadas y referencias, entrada/salida, formatos para entrada y salidas dirigidas al usuario</t>
  </si>
  <si>
    <t>Comprobación</t>
  </si>
  <si>
    <t>Errores por no comprobar errores, o comprobacion no adecuada, mensajes de error</t>
  </si>
  <si>
    <t>Errores en la estructura o el contenido de los datos</t>
  </si>
  <si>
    <t>Funciones</t>
  </si>
  <si>
    <t>Errores en los limites de los bucles, en l lógica de las funciones, en manejo de punteros, ren recursividad</t>
  </si>
  <si>
    <t>Estandar</t>
  </si>
  <si>
    <t>Cumplimiento de estandares</t>
  </si>
  <si>
    <t>Entorno</t>
  </si>
  <si>
    <t>Problemas con el entorno de desarrollo utilizado</t>
  </si>
  <si>
    <t>Plan de calidad</t>
  </si>
  <si>
    <t>Volumenes</t>
  </si>
  <si>
    <t>Tasas resumen</t>
  </si>
  <si>
    <t>Plan</t>
  </si>
  <si>
    <t>LOC/hora</t>
  </si>
  <si>
    <t>Número programadores</t>
  </si>
  <si>
    <t>Defectos por página</t>
  </si>
  <si>
    <t>Comentario: Toda la fase de "diseño"
se realizó ya en el ciclo 1, por lo que en 
este ciclo no tenemos puntos de esfuerzo para esta fase de calidad, por tanto, los resultados relacionados con diseño, tendrán vacías sus celdas.</t>
  </si>
  <si>
    <t>Inspeccion de requisitos</t>
  </si>
  <si>
    <t>Inspección de diseño</t>
  </si>
  <si>
    <t>Defectos por KLOC</t>
  </si>
  <si>
    <t>Revision Diseño detallado</t>
  </si>
  <si>
    <t>Revision de código</t>
  </si>
  <si>
    <t>Pruebas Unitarias</t>
  </si>
  <si>
    <t>Pruebas Sistema</t>
  </si>
  <si>
    <t>Ratios de defectos</t>
  </si>
  <si>
    <t>Revisión Diseño Detallado vs Pruebas Unitarias</t>
  </si>
  <si>
    <t>Ratios de tiempos de desarrollo</t>
  </si>
  <si>
    <t>Inspecciones requisitos/Requisitos</t>
  </si>
  <si>
    <t xml:space="preserve">Inspección de diseño alto nivel/Diseño </t>
  </si>
  <si>
    <t>Diseño detallado/Código</t>
  </si>
  <si>
    <t>Velocidades de revision</t>
  </si>
  <si>
    <t>Lineas de Diseño detallado/hora</t>
  </si>
  <si>
    <t>LOCcódigo/hora</t>
  </si>
  <si>
    <t>Tasas de injección (def/hora)</t>
  </si>
  <si>
    <t>Diseño Alto Nivel</t>
  </si>
  <si>
    <t>Diseño Detallado</t>
  </si>
  <si>
    <t>Tasas de eliminación (def/hora)</t>
  </si>
  <si>
    <t>Inspección requisitos</t>
  </si>
  <si>
    <t>Inspección de Diseño</t>
  </si>
  <si>
    <t>Revisión Diseño Detallado</t>
  </si>
  <si>
    <t>Pruebas Integración</t>
  </si>
  <si>
    <t>Pruebas del sistema</t>
  </si>
  <si>
    <t>Rendimiento fases eliminación</t>
  </si>
  <si>
    <t>Revisión requisitos</t>
  </si>
  <si>
    <t>Revisión Diseño</t>
  </si>
  <si>
    <t>Revisión Diseño detallado</t>
  </si>
  <si>
    <t>Tabla de rendimientos</t>
  </si>
  <si>
    <t>Fase</t>
  </si>
  <si>
    <t>Defectos  introducidos</t>
  </si>
  <si>
    <t>Presentes</t>
  </si>
  <si>
    <t>Eliminados</t>
  </si>
  <si>
    <t>escapados</t>
  </si>
  <si>
    <t>Rendimiento</t>
  </si>
  <si>
    <t>Coste  reparación</t>
  </si>
  <si>
    <t>Coste promedio</t>
  </si>
  <si>
    <t>Defectos reparados</t>
  </si>
  <si>
    <t>Coste de reparación</t>
  </si>
  <si>
    <t>Promedio de costes</t>
  </si>
  <si>
    <t>Informe Resultado de calidad</t>
  </si>
  <si>
    <t>•	En cuanto al tamaño del proyecto LOC: En este ciclo 2, como solo se implementan una pantalla “información reserva” y un filtro “Filtro catálogo”, se esperaba que las líneas de código en comparación al ciclo 1 fueran inferiores. Con este resultado obtenido se puede observar que se ha cumplido lo planificado.
•	En los resultados obtenido en “Total de defectos” se ha obtenido un poco más del doble de defectos que en ciclo 1, esto se debe a que tuvimos una mala gestión de planificación en el ciclo 1, ya que se hicieran muchas tareas la última semana provocando que a la hora de realizar las revisiones de documentos fueran menos exhaustivas y más precipitadas.</t>
  </si>
  <si>
    <t>Tamaño proyecto LOC</t>
  </si>
  <si>
    <t>Total defectos</t>
  </si>
  <si>
    <t>defectos</t>
  </si>
  <si>
    <t>Densidad de defectos</t>
  </si>
  <si>
    <t>Total proyecto</t>
  </si>
  <si>
    <t>def/KLOC</t>
  </si>
  <si>
    <t>Total post diseño</t>
  </si>
  <si>
    <t xml:space="preserve">•	En la densidad de defectos encontrado, en (Total proyecto): En comparación al primer ciclo ha aumentado drásticamente, eso se debe a que hay menos líneas de código (solo se implementan una pantalla y un filtro) y además hay más defectos, provocando que haya más defectos por cada mil líneas de código.
•	En total post diseño en el ciclo 1 el resultado fue nulo, ya que no se consiguió ningún defecto en las fases de código ni pruebas, mientras que en el ciclo 2 tenemos un resultado de 43,01 defectos por cada mil líneas de código, es decir, mayor al ciclo 1. Esto es debido a que las revisiones del ciclo 1 como ya se comentó, no fueran tan exhaustivas debido a la mala planificación del grupo, pero también porque solo se trataban de implementar y probar pantallas, mientras que, en este ciclo 2 se implementa un “filtro de catálogo” que dará algún error a nivel de usuario, además de que las pruebas están siendo más exhaustivas. </t>
  </si>
  <si>
    <t>Rendimiento de las fases</t>
  </si>
  <si>
    <t>Yield</t>
  </si>
  <si>
    <t>•	En la tabla de rendimiento de las fases, los rendimientos de las fases donde se han detectado errores son de un 100%, resultado obtenidos debido a que, en este ciclo, revisamos y reparamos defectos en las fases de “revisión” y además las reparamos con éxito todas, en comparación al ciclo 1 donde se reparaban defectos en las propias fases, y donde no se terminaba de reparar todos los defectos.</t>
  </si>
  <si>
    <t>Cuanto  reparamos en la fase</t>
  </si>
  <si>
    <t>nos cuesta</t>
  </si>
  <si>
    <t>•	Lo que reparamos en la fase; en este ciclo 2 nos cuesta en total 2.8 horas, si comparamos al ciclo 1 donde nos costaba 5.6 horas, esto se debe a que en el ciclo 1 contábamos con una mala planificación, lo que provocaba un mal gasto de tiempo a la hora de realizar tareas y revisiones, además, aunque se tuviera 5 defectos en el ciclo 1, tardamos mucho más tiempo a la hora de realizar revisiones, debido a que no teníamos una idea clara de cómo documentar las inspecciones con sus defectos, lo que provocaba que tuviéramos que ver las grabaciones de clase para poder guiarnos mejor, y disparando prácticamente todos los tiempos. En comparación al ciclo 2 donde ya se tenía más experiencia, y mejor orden, ya que solo reparamos defectos en las fases de revisión.</t>
  </si>
  <si>
    <t>Cuando insertamos un defecto en la fase</t>
  </si>
  <si>
    <t xml:space="preserve">•Se inserta defectos en las fases: Se observa que para este ciclo 2 se insertan defectos en las fases del proyecto, pero se reparan en las revisiones, por lo que esta tabla tiene que concordar con la tabla de “cuanto reparamos en la fase”.
•En el ciclo 1 sin embargo, algunas cosas se reparaban en la propia fase, o en las revisiones, por lo que las horas que nos costaban no cuadraban, además, de que no terminamos de reparar todos los defectos.
</t>
  </si>
  <si>
    <t>Defectos tipo</t>
  </si>
  <si>
    <t>Recuento</t>
  </si>
  <si>
    <t>Porcentaje</t>
  </si>
  <si>
    <t xml:space="preserve">•Los defectos de tipo, que destacan en este ciclo 2, son los de sintaxis, en comparación al ciclo 1 que destacan los defectos del tipo sintaxis, datos y estándar, esto es por causa de que en el primer ciclo 1 terminamos de realizar los documentos del tipo estándar, mientras que en este ciclo 2, los estándares no entran en la entrega.
•En cuanto a los defectos del tipo datos, en el primer ciclo nos tomó tiempo llegar a un acuerdo en como iba a ser la estructura y contenidos de los datos, por lo que provocó varios errores de este tipo. En cuanto a sintaxis seguimos teniendo bastantes errores en los dos ciclos, aunque se observa una leve mejora en este último ciclo.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</si>
</sst>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6">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24"/>
      <color theme="1"/>
      <name val="Calibri"/>
      <scheme val="minor"/>
    </font>
    <font>
      <sz val="12"/>
      <color rgb="FF000000"/>
      <name val="Calibri"/>
      <family val="2"/>
      <scheme val="minor"/>
    </font>
    <font>
      <b/>
      <sz val="18"/>
      <color theme="3"/>
      <name val="Cambria"/>
      <family val="2"/>
      <scheme val="major"/>
    </font>
    <font>
      <b/>
      <sz val="13"/>
      <color theme="3"/>
      <name val="Calibri"/>
      <family val="2"/>
      <scheme val="minor"/>
    </font>
    <font>
      <sz val="12"/>
      <color rgb="FF006100"/>
      <name val="Calibri"/>
      <family val="2"/>
      <scheme val="minor"/>
    </font>
    <font>
      <sz val="12"/>
      <color rgb="FF9C5700"/>
      <name val="Calibri"/>
      <family val="2"/>
      <scheme val="minor"/>
    </font>
    <font>
      <b/>
      <sz val="12"/>
      <color theme="0"/>
      <name val="Calibri"/>
      <family val="2"/>
      <scheme val="minor"/>
    </font>
    <font>
      <sz val="12"/>
      <color theme="9" tint="0.39997558519241921"/>
      <name val="Calibri"/>
      <family val="2"/>
      <scheme val="minor"/>
    </font>
    <font>
      <b/>
      <sz val="15"/>
      <color theme="3"/>
      <name val="Calibri"/>
      <family val="2"/>
      <scheme val="minor"/>
    </font>
    <font>
      <sz val="12"/>
      <color rgb="FF3F3F76"/>
      <name val="Calibri"/>
      <family val="2"/>
      <scheme val="minor"/>
    </font>
    <font>
      <sz val="12"/>
      <color theme="4" tint="0.79998168889431442"/>
      <name val="Calibri"/>
      <family val="2"/>
      <scheme val="minor"/>
    </font>
    <font>
      <sz val="12"/>
      <color rgb="FF000000"/>
      <name val="Calibri"/>
      <family val="2"/>
    </font>
    <font>
      <sz val="12"/>
      <color rgb="FFFF0000"/>
      <name val="Calibri"/>
      <family val="2"/>
      <scheme val="minor"/>
    </font>
    <font>
      <sz val="12"/>
      <color rgb="FF006100"/>
      <name val="Calibri"/>
    </font>
    <font>
      <sz val="12"/>
      <color rgb="FF000000"/>
      <name val="Calibri"/>
    </font>
    <font>
      <sz val="12"/>
      <name val="Calibri"/>
    </font>
    <font>
      <sz val="11"/>
      <color rgb="FF000000"/>
      <name val="Calibri"/>
    </font>
    <font>
      <sz val="12"/>
      <color rgb="FF9C5700"/>
      <name val="Calibri"/>
    </font>
    <font>
      <sz val="11"/>
      <color rgb="FFFFFFFF"/>
      <name val="Calibri"/>
    </font>
    <font>
      <b/>
      <sz val="12"/>
      <color rgb="FFFFFFFF"/>
      <name val="Calibri"/>
    </font>
    <font>
      <sz val="12"/>
      <color rgb="FFF8CBAD"/>
      <name val="Calibri"/>
      <family val="2"/>
      <scheme val="minor"/>
    </font>
  </fonts>
  <fills count="21">
    <fill>
      <patternFill patternType="none"/>
    </fill>
    <fill>
      <patternFill patternType="gray125"/>
    </fill>
    <fill>
      <patternFill patternType="solid">
        <fgColor theme="4" tint="0.39997558519241921"/>
        <bgColor indexed="64"/>
      </patternFill>
    </fill>
    <fill>
      <patternFill patternType="solid">
        <fgColor rgb="FFC6EFCE"/>
      </patternFill>
    </fill>
    <fill>
      <patternFill patternType="solid">
        <fgColor rgb="FFFFEB9C"/>
      </patternFill>
    </fill>
    <fill>
      <patternFill patternType="solid">
        <fgColor rgb="FFA5A5A5"/>
      </patternFill>
    </fill>
    <fill>
      <patternFill patternType="solid">
        <fgColor rgb="FFFFCC99"/>
      </patternFill>
    </fill>
    <fill>
      <patternFill patternType="solid">
        <fgColor rgb="FF00B050"/>
        <bgColor indexed="64"/>
      </patternFill>
    </fill>
    <fill>
      <patternFill patternType="solid">
        <fgColor rgb="FFC6EFCE"/>
        <bgColor rgb="FF000000"/>
      </patternFill>
    </fill>
    <fill>
      <patternFill patternType="solid">
        <fgColor rgb="FFF2F2F2"/>
        <bgColor rgb="FF000000"/>
      </patternFill>
    </fill>
    <fill>
      <patternFill patternType="solid">
        <fgColor rgb="FFE6B8B7"/>
        <bgColor rgb="FF000000"/>
      </patternFill>
    </fill>
    <fill>
      <patternFill patternType="solid">
        <fgColor rgb="FFFFEB9C"/>
        <bgColor rgb="FF000000"/>
      </patternFill>
    </fill>
    <fill>
      <patternFill patternType="solid">
        <fgColor rgb="FFB8CCE4"/>
        <bgColor rgb="FF000000"/>
      </patternFill>
    </fill>
    <fill>
      <patternFill patternType="solid">
        <fgColor rgb="FF8064A2"/>
        <bgColor rgb="FF000000"/>
      </patternFill>
    </fill>
    <fill>
      <patternFill patternType="solid">
        <fgColor rgb="FF4BACC6"/>
        <bgColor rgb="FF000000"/>
      </patternFill>
    </fill>
    <fill>
      <patternFill patternType="solid">
        <fgColor rgb="FFC0504D"/>
        <bgColor rgb="FF000000"/>
      </patternFill>
    </fill>
    <fill>
      <patternFill patternType="solid">
        <fgColor rgb="FFA5A5A5"/>
        <bgColor rgb="FF000000"/>
      </patternFill>
    </fill>
    <fill>
      <patternFill patternType="solid">
        <fgColor rgb="FFF79646"/>
        <bgColor rgb="FF000000"/>
      </patternFill>
    </fill>
    <fill>
      <patternFill patternType="solid">
        <fgColor rgb="FFF2DCDB"/>
        <bgColor rgb="FF000000"/>
      </patternFill>
    </fill>
    <fill>
      <patternFill patternType="solid">
        <fgColor rgb="FFDCE6F1"/>
        <bgColor rgb="FF000000"/>
      </patternFill>
    </fill>
    <fill>
      <patternFill patternType="solid">
        <fgColor rgb="FFF8CBAD"/>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
      <left style="double">
        <color rgb="FF3F3F3F"/>
      </left>
      <right/>
      <top/>
      <bottom style="double">
        <color rgb="FF3F3F3F"/>
      </bottom>
      <diagonal/>
    </border>
    <border>
      <left/>
      <right/>
      <top/>
      <bottom style="double">
        <color rgb="FF3F3F3F"/>
      </bottom>
      <diagonal/>
    </border>
    <border>
      <left style="thin">
        <color rgb="FF7F7F7F"/>
      </left>
      <right style="thin">
        <color rgb="FF7F7F7F"/>
      </right>
      <top style="thin">
        <color rgb="FF7F7F7F"/>
      </top>
      <bottom style="thin">
        <color rgb="FF7F7F7F"/>
      </bottom>
      <diagonal/>
    </border>
    <border>
      <left/>
      <right style="thin">
        <color rgb="FF7F7F7F"/>
      </right>
      <top style="thin">
        <color rgb="FF7F7F7F"/>
      </top>
      <bottom style="thin">
        <color rgb="FF7F7F7F"/>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7F7F7F"/>
      </left>
      <right style="thin">
        <color rgb="FF7F7F7F"/>
      </right>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xf numFmtId="0" fontId="8" fillId="0" borderId="2" applyNumberFormat="0" applyFill="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3" applyNumberFormat="0" applyAlignment="0" applyProtection="0"/>
    <xf numFmtId="0" fontId="13" fillId="0" borderId="1" applyNumberFormat="0" applyFill="0" applyAlignment="0" applyProtection="0"/>
    <xf numFmtId="0" fontId="14" fillId="6" borderId="7" applyNumberFormat="0" applyAlignment="0" applyProtection="0"/>
  </cellStyleXfs>
  <cellXfs count="111">
    <xf numFmtId="0" fontId="0" fillId="0" borderId="0" xfId="0"/>
    <xf numFmtId="0" fontId="6" fillId="0" borderId="0" xfId="0" applyFont="1"/>
    <xf numFmtId="0" fontId="2" fillId="0" borderId="0" xfId="0" applyFont="1"/>
    <xf numFmtId="164" fontId="0" fillId="0" borderId="0" xfId="0" applyNumberFormat="1"/>
    <xf numFmtId="0" fontId="0" fillId="0" borderId="0" xfId="0" applyBorder="1"/>
    <xf numFmtId="2" fontId="0" fillId="0" borderId="0" xfId="0" applyNumberFormat="1"/>
    <xf numFmtId="0" fontId="0" fillId="0" borderId="0" xfId="0" applyAlignment="1">
      <alignment horizontal="center"/>
    </xf>
    <xf numFmtId="165" fontId="0" fillId="0" borderId="0" xfId="0" applyNumberFormat="1"/>
    <xf numFmtId="0" fontId="10" fillId="4" borderId="0" xfId="23"/>
    <xf numFmtId="0" fontId="7" fillId="0" borderId="0" xfId="20"/>
    <xf numFmtId="0" fontId="0" fillId="0" borderId="0" xfId="0" applyAlignment="1">
      <alignment horizontal="right"/>
    </xf>
    <xf numFmtId="9" fontId="0" fillId="0" borderId="0" xfId="19" applyFont="1"/>
    <xf numFmtId="0" fontId="8" fillId="0" borderId="2" xfId="21"/>
    <xf numFmtId="0" fontId="0" fillId="0" borderId="0" xfId="0" applyAlignment="1">
      <alignment wrapText="1"/>
    </xf>
    <xf numFmtId="0" fontId="2" fillId="0" borderId="0" xfId="0" applyFont="1" applyAlignment="1">
      <alignment wrapText="1"/>
    </xf>
    <xf numFmtId="0" fontId="12" fillId="0" borderId="0" xfId="0" applyFont="1"/>
    <xf numFmtId="0" fontId="11" fillId="5" borderId="3" xfId="24" applyBorder="1"/>
    <xf numFmtId="0" fontId="0" fillId="0" borderId="4" xfId="0" applyBorder="1"/>
    <xf numFmtId="0" fontId="0" fillId="0" borderId="5" xfId="0" applyBorder="1"/>
    <xf numFmtId="0" fontId="0" fillId="0" borderId="6" xfId="0" applyBorder="1"/>
    <xf numFmtId="0" fontId="9" fillId="3" borderId="0" xfId="22"/>
    <xf numFmtId="0" fontId="7" fillId="0" borderId="1" xfId="20" applyBorder="1"/>
    <xf numFmtId="0" fontId="13" fillId="0" borderId="1" xfId="25"/>
    <xf numFmtId="0" fontId="14" fillId="6" borderId="7" xfId="26"/>
    <xf numFmtId="9" fontId="14" fillId="6" borderId="7" xfId="26" applyNumberFormat="1"/>
    <xf numFmtId="2" fontId="14" fillId="6" borderId="7" xfId="26" applyNumberFormat="1"/>
    <xf numFmtId="0" fontId="15" fillId="0" borderId="0" xfId="0" applyFont="1"/>
    <xf numFmtId="165" fontId="14" fillId="6" borderId="7" xfId="26" applyNumberFormat="1"/>
    <xf numFmtId="0" fontId="10" fillId="4" borderId="7" xfId="23" applyBorder="1"/>
    <xf numFmtId="0" fontId="9" fillId="3" borderId="0" xfId="22" applyAlignment="1">
      <alignment wrapText="1"/>
    </xf>
    <xf numFmtId="0" fontId="14" fillId="6" borderId="7" xfId="26" applyAlignment="1">
      <alignment wrapText="1"/>
    </xf>
    <xf numFmtId="0" fontId="8" fillId="0" borderId="2" xfId="21" applyAlignment="1">
      <alignment horizontal="center"/>
    </xf>
    <xf numFmtId="0" fontId="10" fillId="4" borderId="0" xfId="23" applyAlignment="1">
      <alignment horizontal="right"/>
    </xf>
    <xf numFmtId="0" fontId="10" fillId="4" borderId="7" xfId="23" applyBorder="1" applyAlignment="1">
      <alignment vertical="center"/>
    </xf>
    <xf numFmtId="0" fontId="10" fillId="4" borderId="7" xfId="23" applyBorder="1" applyAlignment="1">
      <alignment vertical="center" wrapText="1"/>
    </xf>
    <xf numFmtId="9" fontId="10" fillId="4" borderId="0" xfId="23" applyNumberFormat="1"/>
    <xf numFmtId="0" fontId="10" fillId="4" borderId="8" xfId="23" applyBorder="1" applyAlignment="1">
      <alignment vertical="center"/>
    </xf>
    <xf numFmtId="0" fontId="17" fillId="0" borderId="0" xfId="0" applyFont="1"/>
    <xf numFmtId="0" fontId="0" fillId="0" borderId="10" xfId="0" applyBorder="1"/>
    <xf numFmtId="0" fontId="16" fillId="0" borderId="10" xfId="0" applyFont="1" applyFill="1" applyBorder="1" applyAlignment="1"/>
    <xf numFmtId="0" fontId="14" fillId="6" borderId="13" xfId="26" applyBorder="1" applyAlignment="1">
      <alignment wrapText="1"/>
    </xf>
    <xf numFmtId="0" fontId="2" fillId="0" borderId="10" xfId="0" applyFont="1" applyBorder="1" applyAlignment="1">
      <alignment wrapText="1"/>
    </xf>
    <xf numFmtId="0" fontId="19" fillId="0" borderId="0" xfId="0" applyFont="1"/>
    <xf numFmtId="0" fontId="19" fillId="8" borderId="14" xfId="0" applyFont="1" applyFill="1" applyBorder="1" applyAlignment="1"/>
    <xf numFmtId="0" fontId="0" fillId="0" borderId="0" xfId="0" applyAlignment="1"/>
    <xf numFmtId="0" fontId="18" fillId="8" borderId="10" xfId="0" applyFont="1" applyFill="1" applyBorder="1" applyAlignment="1"/>
    <xf numFmtId="0" fontId="19" fillId="8" borderId="15" xfId="0" applyFont="1" applyFill="1" applyBorder="1" applyAlignment="1"/>
    <xf numFmtId="0" fontId="22" fillId="11" borderId="10" xfId="0" applyFont="1" applyFill="1" applyBorder="1" applyAlignment="1"/>
    <xf numFmtId="0" fontId="19" fillId="11" borderId="15" xfId="0" applyFont="1" applyFill="1" applyBorder="1" applyAlignment="1"/>
    <xf numFmtId="0" fontId="21" fillId="10" borderId="10" xfId="0" applyFont="1" applyFill="1" applyBorder="1" applyAlignment="1"/>
    <xf numFmtId="0" fontId="21" fillId="12" borderId="10" xfId="0" applyFont="1" applyFill="1" applyBorder="1" applyAlignment="1"/>
    <xf numFmtId="0" fontId="23" fillId="13" borderId="10" xfId="0" applyFont="1" applyFill="1" applyBorder="1" applyAlignment="1"/>
    <xf numFmtId="0" fontId="23" fillId="14" borderId="10" xfId="0" applyFont="1" applyFill="1" applyBorder="1" applyAlignment="1"/>
    <xf numFmtId="0" fontId="19" fillId="16" borderId="15" xfId="0" applyFont="1" applyFill="1" applyBorder="1" applyAlignment="1"/>
    <xf numFmtId="0" fontId="23" fillId="15" borderId="10" xfId="0" applyFont="1" applyFill="1" applyBorder="1" applyAlignment="1"/>
    <xf numFmtId="0" fontId="23" fillId="17" borderId="10" xfId="0" applyFont="1" applyFill="1" applyBorder="1" applyAlignment="1"/>
    <xf numFmtId="0" fontId="24" fillId="16" borderId="10" xfId="0" applyFont="1" applyFill="1" applyBorder="1" applyAlignment="1"/>
    <xf numFmtId="0" fontId="19" fillId="0" borderId="0" xfId="0" applyFont="1" applyAlignment="1"/>
    <xf numFmtId="0" fontId="21" fillId="18" borderId="15" xfId="0" applyFont="1" applyFill="1" applyBorder="1" applyAlignment="1"/>
    <xf numFmtId="0" fontId="21" fillId="19" borderId="15" xfId="0" applyFont="1" applyFill="1" applyBorder="1" applyAlignment="1"/>
    <xf numFmtId="0" fontId="21" fillId="13" borderId="15" xfId="0" applyFont="1" applyFill="1" applyBorder="1" applyAlignment="1"/>
    <xf numFmtId="0" fontId="21" fillId="14" borderId="15" xfId="0" applyFont="1" applyFill="1" applyBorder="1" applyAlignment="1"/>
    <xf numFmtId="0" fontId="21" fillId="15" borderId="15" xfId="0" applyFont="1" applyFill="1" applyBorder="1" applyAlignment="1"/>
    <xf numFmtId="0" fontId="21" fillId="17" borderId="15" xfId="0" applyFont="1" applyFill="1" applyBorder="1" applyAlignment="1"/>
    <xf numFmtId="0" fontId="2" fillId="0" borderId="10" xfId="0" applyFont="1" applyBorder="1"/>
    <xf numFmtId="0" fontId="2" fillId="0" borderId="16" xfId="0" applyFont="1" applyBorder="1"/>
    <xf numFmtId="0" fontId="0" fillId="0" borderId="10" xfId="0" applyBorder="1" applyAlignment="1"/>
    <xf numFmtId="0" fontId="0" fillId="0" borderId="10" xfId="0" applyFill="1" applyBorder="1"/>
    <xf numFmtId="0" fontId="20" fillId="9" borderId="11" xfId="0" applyFont="1" applyFill="1" applyBorder="1" applyAlignment="1"/>
    <xf numFmtId="0" fontId="19" fillId="0" borderId="11" xfId="0" applyFont="1" applyBorder="1" applyAlignment="1"/>
    <xf numFmtId="0" fontId="5" fillId="2" borderId="10" xfId="0" applyFont="1" applyFill="1" applyBorder="1"/>
    <xf numFmtId="0" fontId="0" fillId="0" borderId="0" xfId="0" applyAlignment="1">
      <alignment vertical="top" wrapText="1"/>
    </xf>
    <xf numFmtId="0" fontId="0" fillId="0" borderId="0" xfId="0" applyBorder="1" applyAlignment="1">
      <alignment vertical="top" wrapText="1"/>
    </xf>
    <xf numFmtId="0" fontId="0" fillId="0" borderId="0" xfId="0" applyAlignment="1">
      <alignment vertical="top"/>
    </xf>
    <xf numFmtId="0" fontId="0" fillId="0" borderId="0" xfId="0" applyFont="1" applyAlignment="1">
      <alignment vertical="top" wrapText="1"/>
    </xf>
    <xf numFmtId="2" fontId="14" fillId="20" borderId="7" xfId="26" applyNumberFormat="1" applyFill="1"/>
    <xf numFmtId="2" fontId="25" fillId="20" borderId="7" xfId="26" applyNumberFormat="1" applyFont="1" applyFill="1"/>
    <xf numFmtId="9" fontId="10" fillId="20" borderId="0" xfId="23" applyNumberFormat="1" applyFill="1"/>
    <xf numFmtId="9" fontId="14" fillId="20" borderId="7" xfId="26" applyNumberFormat="1" applyFill="1"/>
    <xf numFmtId="0" fontId="0" fillId="20" borderId="0" xfId="0" applyFill="1"/>
    <xf numFmtId="0" fontId="0" fillId="20" borderId="0" xfId="0" applyFill="1" applyAlignment="1">
      <alignment wrapText="1"/>
    </xf>
    <xf numFmtId="0" fontId="16" fillId="0" borderId="11" xfId="0" applyFont="1" applyFill="1" applyBorder="1" applyAlignment="1">
      <alignment horizontal="left"/>
    </xf>
    <xf numFmtId="0" fontId="16" fillId="0" borderId="12" xfId="0" applyFont="1" applyFill="1" applyBorder="1" applyAlignment="1">
      <alignment horizontal="left"/>
    </xf>
    <xf numFmtId="0" fontId="16" fillId="0" borderId="9" xfId="0" applyFont="1" applyFill="1" applyBorder="1" applyAlignment="1">
      <alignment horizontal="left"/>
    </xf>
    <xf numFmtId="0" fontId="16" fillId="7" borderId="11" xfId="0" applyFont="1" applyFill="1" applyBorder="1" applyAlignment="1">
      <alignment horizontal="center"/>
    </xf>
    <xf numFmtId="0" fontId="16" fillId="7" borderId="12" xfId="0" applyFont="1" applyFill="1" applyBorder="1" applyAlignment="1">
      <alignment horizontal="center"/>
    </xf>
    <xf numFmtId="0" fontId="16" fillId="7" borderId="9" xfId="0" applyFont="1" applyFill="1"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9" xfId="0" applyBorder="1" applyAlignment="1">
      <alignment horizontal="center"/>
    </xf>
    <xf numFmtId="0" fontId="2" fillId="0" borderId="10" xfId="0" applyFont="1" applyBorder="1" applyAlignment="1">
      <alignment horizontal="left"/>
    </xf>
    <xf numFmtId="0" fontId="14" fillId="6" borderId="17" xfId="26" applyBorder="1" applyAlignment="1">
      <alignment horizontal="left" vertical="top" wrapText="1"/>
    </xf>
    <xf numFmtId="0" fontId="14" fillId="6" borderId="18" xfId="26" applyBorder="1" applyAlignment="1">
      <alignment horizontal="left" vertical="top" wrapText="1"/>
    </xf>
    <xf numFmtId="0" fontId="14" fillId="6" borderId="19" xfId="26" applyBorder="1" applyAlignment="1">
      <alignment horizontal="left" vertical="top" wrapText="1"/>
    </xf>
    <xf numFmtId="0" fontId="14" fillId="6" borderId="20" xfId="26" applyBorder="1" applyAlignment="1">
      <alignment horizontal="left" vertical="top" wrapText="1"/>
    </xf>
    <xf numFmtId="0" fontId="14" fillId="6" borderId="0" xfId="26" applyBorder="1" applyAlignment="1">
      <alignment horizontal="left" vertical="top" wrapText="1"/>
    </xf>
    <xf numFmtId="0" fontId="14" fillId="6" borderId="21" xfId="26" applyBorder="1" applyAlignment="1">
      <alignment horizontal="left" vertical="top" wrapText="1"/>
    </xf>
    <xf numFmtId="0" fontId="14" fillId="6" borderId="22" xfId="26" applyBorder="1" applyAlignment="1">
      <alignment horizontal="left" vertical="top" wrapText="1"/>
    </xf>
    <xf numFmtId="0" fontId="14" fillId="6" borderId="23" xfId="26" applyBorder="1" applyAlignment="1">
      <alignment horizontal="left" vertical="top" wrapText="1"/>
    </xf>
    <xf numFmtId="0" fontId="14" fillId="6" borderId="24" xfId="26" applyBorder="1" applyAlignment="1">
      <alignment horizontal="left" vertical="top" wrapText="1"/>
    </xf>
    <xf numFmtId="0" fontId="14" fillId="6" borderId="10" xfId="26" applyBorder="1" applyAlignment="1">
      <alignment horizontal="left" vertical="top" wrapText="1"/>
    </xf>
    <xf numFmtId="0" fontId="0" fillId="0" borderId="10" xfId="0" applyBorder="1" applyAlignment="1">
      <alignment horizontal="left" vertical="top" wrapText="1"/>
    </xf>
    <xf numFmtId="0" fontId="0" fillId="0" borderId="25" xfId="0" applyBorder="1" applyAlignment="1">
      <alignment horizontal="left" vertical="top" wrapText="1"/>
    </xf>
    <xf numFmtId="0" fontId="0" fillId="0" borderId="26" xfId="0" applyBorder="1" applyAlignment="1">
      <alignment horizontal="left" vertical="top" wrapText="1"/>
    </xf>
    <xf numFmtId="0" fontId="0" fillId="0" borderId="27" xfId="0" applyBorder="1" applyAlignment="1">
      <alignment horizontal="left" vertical="top" wrapText="1"/>
    </xf>
    <xf numFmtId="0" fontId="0" fillId="0" borderId="28" xfId="0" applyBorder="1" applyAlignment="1">
      <alignment horizontal="left" vertical="top" wrapText="1"/>
    </xf>
    <xf numFmtId="0" fontId="0" fillId="0" borderId="0" xfId="0" applyBorder="1" applyAlignment="1">
      <alignment horizontal="left" vertical="top" wrapText="1"/>
    </xf>
    <xf numFmtId="0" fontId="0" fillId="0" borderId="29" xfId="0" applyBorder="1" applyAlignment="1">
      <alignment horizontal="left" vertical="top" wrapText="1"/>
    </xf>
    <xf numFmtId="0" fontId="0" fillId="0" borderId="30" xfId="0" applyBorder="1" applyAlignment="1">
      <alignment horizontal="left" vertical="top" wrapText="1"/>
    </xf>
    <xf numFmtId="0" fontId="0" fillId="0" borderId="31" xfId="0" applyBorder="1" applyAlignment="1">
      <alignment horizontal="left" vertical="top" wrapText="1"/>
    </xf>
    <xf numFmtId="0" fontId="0" fillId="0" borderId="32" xfId="0" applyBorder="1" applyAlignment="1">
      <alignment horizontal="left" vertical="top" wrapText="1"/>
    </xf>
  </cellXfs>
  <cellStyles count="27">
    <cellStyle name="Bueno" xfId="22" builtinId="26"/>
    <cellStyle name="Celda de comprobación" xfId="24" builtinId="23"/>
    <cellStyle name="Encabezado 1" xfId="25" builtinId="16"/>
    <cellStyle name="Entrada" xfId="26" builtinId="20"/>
    <cellStyle name="Hipervínculo" xfId="1" builtinId="8" hidden="1"/>
    <cellStyle name="Hipervínculo" xfId="11" builtinId="8" hidden="1"/>
    <cellStyle name="Hipervínculo" xfId="15" builtinId="8" hidden="1"/>
    <cellStyle name="Hipervínculo" xfId="7" builtinId="8" hidden="1"/>
    <cellStyle name="Hipervínculo" xfId="9" builtinId="8" hidden="1"/>
    <cellStyle name="Hipervínculo" xfId="5" builtinId="8" hidden="1"/>
    <cellStyle name="Hipervínculo" xfId="13" builtinId="8" hidden="1"/>
    <cellStyle name="Hipervínculo" xfId="3" builtinId="8" hidden="1"/>
    <cellStyle name="Hipervínculo" xfId="17" builtinId="8" hidden="1"/>
    <cellStyle name="Hipervínculo visitado" xfId="2" builtinId="9" hidden="1"/>
    <cellStyle name="Hipervínculo visitado" xfId="16" builtinId="9" hidden="1"/>
    <cellStyle name="Hipervínculo visitado" xfId="6" builtinId="9" hidden="1"/>
    <cellStyle name="Hipervínculo visitado" xfId="12" builtinId="9" hidden="1"/>
    <cellStyle name="Hipervínculo visitado" xfId="10" builtinId="9" hidden="1"/>
    <cellStyle name="Hipervínculo visitado" xfId="8" builtinId="9" hidden="1"/>
    <cellStyle name="Hipervínculo visitado" xfId="14" builtinId="9" hidden="1"/>
    <cellStyle name="Hipervínculo visitado" xfId="4" builtinId="9" hidden="1"/>
    <cellStyle name="Hipervínculo visitado" xfId="18" builtinId="9" hidden="1"/>
    <cellStyle name="Neutral" xfId="23" builtinId="28"/>
    <cellStyle name="Normal" xfId="0" builtinId="0"/>
    <cellStyle name="Porcentaje" xfId="19" builtinId="5"/>
    <cellStyle name="Título" xfId="20" builtinId="15"/>
    <cellStyle name="Título 2" xfId="21" builtinId="17"/>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_xlchart.v1.3</cx:f>
      </cx:numDim>
    </cx:data>
    <cx:data id="1">
      <cx:strDim type="cat">
        <cx:f>_xlchart.v1.1</cx:f>
      </cx:strDim>
      <cx:numDim type="val">
        <cx:f>_xlchart.v1.5</cx:f>
      </cx:numDim>
    </cx:data>
  </cx:chartData>
  <cx:chart>
    <cx:title pos="t" align="ctr" overlay="0">
      <cx:tx>
        <cx:txData>
          <cx:v>Diagrama de pareto</cx:v>
        </cx:txData>
      </cx:tx>
    </cx:title>
    <cx:plotArea>
      <cx:plotAreaRegion>
        <cx:series layoutId="clusteredColumn" uniqueId="{DD15B14F-87F6-4957-A758-F4FE0D27C010}" formatIdx="0">
          <cx:tx>
            <cx:txData>
              <cx:v>Recuento</cx:v>
            </cx:txData>
          </cx:tx>
          <cx:dataId val="0"/>
          <cx:layoutPr>
            <cx:aggregation/>
          </cx:layoutPr>
          <cx:axisId val="1"/>
        </cx:series>
        <cx:series layoutId="paretoLine" ownerIdx="0" uniqueId="{8AAF61BA-34EF-4994-A2E4-A0F00E0E161F}" formatIdx="1">
          <cx:axisId val="2"/>
        </cx:series>
        <cx:series layoutId="clusteredColumn" hidden="1" uniqueId="{5CBA4D45-1B10-4DA7-AA13-3ABE47278A32}" formatIdx="2">
          <cx:tx>
            <cx:txData>
              <cx:v>Porcentaje</cx:v>
            </cx:txData>
          </cx:tx>
          <cx:dataId val="1"/>
          <cx:layoutPr>
            <cx:aggregation/>
          </cx:layoutPr>
          <cx:axisId val="1"/>
        </cx:series>
        <cx:series layoutId="paretoLine" ownerIdx="2" uniqueId="{8843669F-F0F1-4128-B256-EEE40E6CF159}" formatIdx="3">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1047750</xdr:colOff>
      <xdr:row>71</xdr:row>
      <xdr:rowOff>95250</xdr:rowOff>
    </xdr:from>
    <xdr:to>
      <xdr:col>2</xdr:col>
      <xdr:colOff>676275</xdr:colOff>
      <xdr:row>85</xdr:row>
      <xdr:rowOff>66675</xdr:rowOff>
    </xdr:to>
    <mc:AlternateContent xmlns:mc="http://schemas.openxmlformats.org/markup-compatibility/2006">
      <mc:Choice xmlns:cx1="http://schemas.microsoft.com/office/drawing/2015/9/8/chartex" Requires="cx1">
        <xdr:graphicFrame macro="">
          <xdr:nvGraphicFramePr>
            <xdr:cNvPr id="7" name="Gráfico 12">
              <a:extLst>
                <a:ext uri="{FF2B5EF4-FFF2-40B4-BE49-F238E27FC236}">
                  <a16:creationId xmlns:a16="http://schemas.microsoft.com/office/drawing/2014/main" id="{76E2648F-F810-4E9C-ACB8-70C65E4FE1F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Este gráfico no está disponible en su versión de Excel.
Si edita esta forma o guarda el libro en un formato de archivo diferente, el gráfico no se podrá usar.</a:t>
              </a:r>
            </a:p>
          </xdr:txBody>
        </xdr:sp>
      </mc:Fallback>
    </mc:AlternateContent>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25"/>
  <sheetViews>
    <sheetView workbookViewId="0">
      <selection activeCell="C8" sqref="C8:K8"/>
    </sheetView>
  </sheetViews>
  <sheetFormatPr defaultColWidth="11" defaultRowHeight="15.6"/>
  <cols>
    <col min="2" max="2" width="11.375" bestFit="1" customWidth="1"/>
    <col min="4" max="4" width="11.25" customWidth="1"/>
    <col min="7" max="7" width="30.375" customWidth="1"/>
    <col min="11" max="11" width="5.875" customWidth="1"/>
  </cols>
  <sheetData>
    <row r="1" spans="2:11">
      <c r="B1" s="38" t="s">
        <v>0</v>
      </c>
      <c r="C1" s="81" t="s">
        <v>1</v>
      </c>
      <c r="D1" s="82"/>
      <c r="E1" s="82"/>
      <c r="F1" s="82"/>
      <c r="G1" s="82"/>
      <c r="H1" s="82"/>
      <c r="I1" s="82"/>
      <c r="J1" s="82"/>
      <c r="K1" s="83"/>
    </row>
    <row r="2" spans="2:11">
      <c r="B2" s="38" t="s">
        <v>2</v>
      </c>
      <c r="C2" s="81" t="s">
        <v>3</v>
      </c>
      <c r="D2" s="82"/>
      <c r="E2" s="82"/>
      <c r="F2" s="82"/>
      <c r="G2" s="82"/>
      <c r="H2" s="82"/>
      <c r="I2" s="82"/>
      <c r="J2" s="82"/>
      <c r="K2" s="83"/>
    </row>
    <row r="3" spans="2:11">
      <c r="B3" s="87" t="s">
        <v>4</v>
      </c>
      <c r="C3" s="88"/>
      <c r="D3" s="88"/>
      <c r="E3" s="88"/>
      <c r="F3" s="88"/>
      <c r="G3" s="88"/>
      <c r="H3" s="88"/>
      <c r="I3" s="88"/>
      <c r="J3" s="88"/>
      <c r="K3" s="89"/>
    </row>
    <row r="4" spans="2:11" ht="15.6" customHeight="1">
      <c r="B4" s="38" t="s">
        <v>5</v>
      </c>
      <c r="C4" s="81" t="s">
        <v>6</v>
      </c>
      <c r="D4" s="82"/>
      <c r="E4" s="82"/>
      <c r="F4" s="82"/>
      <c r="G4" s="82"/>
      <c r="H4" s="82"/>
      <c r="I4" s="82"/>
      <c r="J4" s="82"/>
      <c r="K4" s="83"/>
    </row>
    <row r="5" spans="2:11">
      <c r="B5" s="38" t="s">
        <v>7</v>
      </c>
      <c r="C5" s="81" t="s">
        <v>8</v>
      </c>
      <c r="D5" s="82"/>
      <c r="E5" s="82"/>
      <c r="F5" s="82"/>
      <c r="G5" s="82"/>
      <c r="H5" s="82"/>
      <c r="I5" s="82"/>
      <c r="J5" s="82"/>
      <c r="K5" s="83"/>
    </row>
    <row r="6" spans="2:11">
      <c r="B6" s="38" t="s">
        <v>7</v>
      </c>
      <c r="C6" s="81" t="s">
        <v>9</v>
      </c>
      <c r="D6" s="82"/>
      <c r="E6" s="82"/>
      <c r="F6" s="82"/>
      <c r="G6" s="82"/>
      <c r="H6" s="82"/>
      <c r="I6" s="82"/>
      <c r="J6" s="82"/>
      <c r="K6" s="83"/>
    </row>
    <row r="7" spans="2:11">
      <c r="B7" s="38"/>
      <c r="C7" s="81" t="s">
        <v>10</v>
      </c>
      <c r="D7" s="82"/>
      <c r="E7" s="82"/>
      <c r="F7" s="82"/>
      <c r="G7" s="82"/>
      <c r="H7" s="82"/>
      <c r="I7" s="82"/>
      <c r="J7" s="82"/>
      <c r="K7" s="83"/>
    </row>
    <row r="8" spans="2:11">
      <c r="B8" s="38" t="s">
        <v>11</v>
      </c>
      <c r="C8" s="81" t="s">
        <v>12</v>
      </c>
      <c r="D8" s="82"/>
      <c r="E8" s="82"/>
      <c r="F8" s="82"/>
      <c r="G8" s="82"/>
      <c r="H8" s="82"/>
      <c r="I8" s="82"/>
      <c r="J8" s="82"/>
      <c r="K8" s="83"/>
    </row>
    <row r="9" spans="2:11">
      <c r="B9" s="38"/>
      <c r="C9" s="81" t="s">
        <v>13</v>
      </c>
      <c r="D9" s="82"/>
      <c r="E9" s="82"/>
      <c r="F9" s="82"/>
      <c r="G9" s="82"/>
      <c r="H9" s="82"/>
      <c r="I9" s="82"/>
      <c r="J9" s="82"/>
      <c r="K9" s="83"/>
    </row>
    <row r="10" spans="2:11">
      <c r="B10" s="38"/>
      <c r="C10" s="81" t="s">
        <v>14</v>
      </c>
      <c r="D10" s="82"/>
      <c r="E10" s="82"/>
      <c r="F10" s="82"/>
      <c r="G10" s="82"/>
      <c r="H10" s="82"/>
      <c r="I10" s="82"/>
      <c r="J10" s="82"/>
      <c r="K10" s="83"/>
    </row>
    <row r="11" spans="2:11">
      <c r="B11" s="38"/>
      <c r="C11" s="81" t="s">
        <v>15</v>
      </c>
      <c r="D11" s="82"/>
      <c r="E11" s="82"/>
      <c r="F11" s="82"/>
      <c r="G11" s="82"/>
      <c r="H11" s="82"/>
      <c r="I11" s="82"/>
      <c r="J11" s="82"/>
      <c r="K11" s="83"/>
    </row>
    <row r="12" spans="2:11">
      <c r="B12" s="38"/>
      <c r="C12" s="81" t="s">
        <v>16</v>
      </c>
      <c r="D12" s="82"/>
      <c r="E12" s="82"/>
      <c r="F12" s="82"/>
      <c r="G12" s="82"/>
      <c r="H12" s="82"/>
      <c r="I12" s="82"/>
      <c r="J12" s="82"/>
      <c r="K12" s="83"/>
    </row>
    <row r="13" spans="2:11">
      <c r="B13" s="38"/>
      <c r="C13" s="81" t="s">
        <v>17</v>
      </c>
      <c r="D13" s="82"/>
      <c r="E13" s="82"/>
      <c r="F13" s="82"/>
      <c r="G13" s="82"/>
      <c r="H13" s="82"/>
      <c r="I13" s="82"/>
      <c r="J13" s="82"/>
      <c r="K13" s="83"/>
    </row>
    <row r="14" spans="2:11">
      <c r="B14" s="38" t="s">
        <v>18</v>
      </c>
      <c r="C14" s="81" t="s">
        <v>19</v>
      </c>
      <c r="D14" s="82"/>
      <c r="E14" s="82"/>
      <c r="F14" s="82"/>
      <c r="G14" s="82"/>
      <c r="H14" s="82"/>
      <c r="I14" s="82"/>
      <c r="J14" s="82"/>
      <c r="K14" s="83"/>
    </row>
    <row r="15" spans="2:11">
      <c r="B15" s="38"/>
      <c r="C15" s="81" t="s">
        <v>20</v>
      </c>
      <c r="D15" s="82"/>
      <c r="E15" s="82"/>
      <c r="F15" s="82"/>
      <c r="G15" s="82"/>
      <c r="H15" s="82"/>
      <c r="I15" s="82"/>
      <c r="J15" s="82"/>
      <c r="K15" s="83"/>
    </row>
    <row r="16" spans="2:11">
      <c r="B16" s="38"/>
      <c r="C16" s="81" t="s">
        <v>21</v>
      </c>
      <c r="D16" s="82"/>
      <c r="E16" s="82"/>
      <c r="F16" s="82"/>
      <c r="G16" s="82"/>
      <c r="H16" s="82"/>
      <c r="I16" s="82"/>
      <c r="J16" s="82"/>
      <c r="K16" s="83"/>
    </row>
    <row r="17" spans="2:11">
      <c r="B17" s="38"/>
      <c r="C17" s="81" t="s">
        <v>22</v>
      </c>
      <c r="D17" s="82"/>
      <c r="E17" s="82"/>
      <c r="F17" s="82"/>
      <c r="G17" s="82"/>
      <c r="H17" s="82"/>
      <c r="I17" s="82"/>
      <c r="J17" s="82"/>
      <c r="K17" s="83"/>
    </row>
    <row r="18" spans="2:11">
      <c r="B18" s="38"/>
      <c r="C18" s="81" t="s">
        <v>23</v>
      </c>
      <c r="D18" s="82"/>
      <c r="E18" s="82"/>
      <c r="F18" s="82"/>
      <c r="G18" s="82"/>
      <c r="H18" s="82"/>
      <c r="I18" s="82"/>
      <c r="J18" s="82"/>
      <c r="K18" s="83"/>
    </row>
    <row r="19" spans="2:11">
      <c r="B19" s="38"/>
      <c r="C19" s="81" t="s">
        <v>24</v>
      </c>
      <c r="D19" s="82"/>
      <c r="E19" s="82"/>
      <c r="F19" s="82"/>
      <c r="G19" s="82"/>
      <c r="H19" s="82"/>
      <c r="I19" s="82"/>
      <c r="J19" s="82"/>
      <c r="K19" s="83"/>
    </row>
    <row r="20" spans="2:11">
      <c r="B20" s="38"/>
      <c r="C20" s="81" t="s">
        <v>25</v>
      </c>
      <c r="D20" s="82"/>
      <c r="E20" s="82"/>
      <c r="F20" s="82"/>
      <c r="G20" s="82"/>
      <c r="H20" s="82"/>
      <c r="I20" s="82"/>
      <c r="J20" s="82"/>
      <c r="K20" s="83"/>
    </row>
    <row r="21" spans="2:11">
      <c r="B21" s="38"/>
      <c r="C21" s="81" t="s">
        <v>26</v>
      </c>
      <c r="D21" s="82"/>
      <c r="E21" s="82"/>
      <c r="F21" s="82"/>
      <c r="G21" s="82"/>
      <c r="H21" s="82"/>
      <c r="I21" s="82"/>
      <c r="J21" s="82"/>
      <c r="K21" s="83"/>
    </row>
    <row r="22" spans="2:11">
      <c r="B22" s="38"/>
      <c r="C22" s="81" t="s">
        <v>27</v>
      </c>
      <c r="D22" s="82"/>
      <c r="E22" s="82"/>
      <c r="F22" s="82"/>
      <c r="G22" s="82"/>
      <c r="H22" s="82"/>
      <c r="I22" s="82"/>
      <c r="J22" s="82"/>
      <c r="K22" s="83"/>
    </row>
    <row r="23" spans="2:11">
      <c r="B23" s="38"/>
      <c r="C23" s="81" t="s">
        <v>28</v>
      </c>
      <c r="D23" s="82"/>
      <c r="E23" s="82"/>
      <c r="F23" s="82"/>
      <c r="G23" s="82"/>
      <c r="H23" s="82"/>
      <c r="I23" s="82"/>
      <c r="J23" s="82"/>
      <c r="K23" s="83"/>
    </row>
    <row r="24" spans="2:11">
      <c r="B24" s="39" t="s">
        <v>29</v>
      </c>
      <c r="C24" s="81" t="s">
        <v>30</v>
      </c>
      <c r="D24" s="82"/>
      <c r="E24" s="82"/>
      <c r="F24" s="82"/>
      <c r="G24" s="82"/>
      <c r="H24" s="82"/>
      <c r="I24" s="82"/>
      <c r="J24" s="82"/>
      <c r="K24" s="83"/>
    </row>
    <row r="25" spans="2:11" ht="15.6" customHeight="1">
      <c r="B25" s="39"/>
      <c r="C25" s="84" t="s">
        <v>31</v>
      </c>
      <c r="D25" s="85"/>
      <c r="E25" s="85"/>
      <c r="F25" s="85"/>
      <c r="G25" s="85"/>
      <c r="H25" s="85"/>
      <c r="I25" s="85"/>
      <c r="J25" s="85"/>
      <c r="K25" s="86"/>
    </row>
  </sheetData>
  <mergeCells count="25">
    <mergeCell ref="C9:K9"/>
    <mergeCell ref="C25:K25"/>
    <mergeCell ref="C23:K23"/>
    <mergeCell ref="C24:K24"/>
    <mergeCell ref="B3:K3"/>
    <mergeCell ref="C4:K4"/>
    <mergeCell ref="C5:K5"/>
    <mergeCell ref="C6:K6"/>
    <mergeCell ref="C13:K13"/>
    <mergeCell ref="C1:K1"/>
    <mergeCell ref="C2:K2"/>
    <mergeCell ref="C20:K20"/>
    <mergeCell ref="C21:K21"/>
    <mergeCell ref="C22:K22"/>
    <mergeCell ref="C15:K15"/>
    <mergeCell ref="C16:K16"/>
    <mergeCell ref="C17:K17"/>
    <mergeCell ref="C18:K18"/>
    <mergeCell ref="C19:K19"/>
    <mergeCell ref="C10:K10"/>
    <mergeCell ref="C11:K11"/>
    <mergeCell ref="C12:K12"/>
    <mergeCell ref="C14:K14"/>
    <mergeCell ref="C7:K7"/>
    <mergeCell ref="C8:K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57"/>
  <sheetViews>
    <sheetView zoomScale="70" zoomScaleNormal="70" workbookViewId="0">
      <selection activeCell="D40" sqref="D40"/>
    </sheetView>
  </sheetViews>
  <sheetFormatPr defaultColWidth="11" defaultRowHeight="15.6"/>
  <cols>
    <col min="2" max="2" width="40.5" customWidth="1"/>
    <col min="4" max="4" width="11.625" customWidth="1"/>
    <col min="5" max="5" width="18.875" customWidth="1"/>
    <col min="6" max="6" width="21.375" customWidth="1"/>
    <col min="7" max="7" width="36.125" bestFit="1" customWidth="1"/>
    <col min="8" max="8" width="17.5" customWidth="1"/>
    <col min="9" max="9" width="14.125" customWidth="1"/>
    <col min="10" max="10" width="22.125" customWidth="1"/>
    <col min="11" max="11" width="24.625" customWidth="1"/>
  </cols>
  <sheetData>
    <row r="1" spans="1:12">
      <c r="A1" s="64" t="s">
        <v>32</v>
      </c>
      <c r="B1" s="65"/>
    </row>
    <row r="2" spans="1:12">
      <c r="B2" s="64" t="s">
        <v>33</v>
      </c>
    </row>
    <row r="3" spans="1:12">
      <c r="C3" t="s">
        <v>34</v>
      </c>
      <c r="D3" t="s">
        <v>35</v>
      </c>
    </row>
    <row r="4" spans="1:12">
      <c r="B4" t="s">
        <v>36</v>
      </c>
      <c r="C4" s="23">
        <f>SUM(C8:C18)</f>
        <v>148</v>
      </c>
      <c r="D4" s="23">
        <f>SUM(D8:D18)</f>
        <v>139</v>
      </c>
      <c r="G4" t="s">
        <v>37</v>
      </c>
      <c r="I4" s="8">
        <f>SUM(H8:H22)</f>
        <v>287</v>
      </c>
      <c r="J4" t="s">
        <v>38</v>
      </c>
    </row>
    <row r="5" spans="1:12">
      <c r="G5" t="s">
        <v>39</v>
      </c>
      <c r="I5" s="23">
        <f>SUMIF(J$8:J$80,"LOC",H$8:H$80)</f>
        <v>230</v>
      </c>
    </row>
    <row r="6" spans="1:12">
      <c r="C6" t="s">
        <v>40</v>
      </c>
    </row>
    <row r="7" spans="1:12">
      <c r="B7" s="2" t="s">
        <v>41</v>
      </c>
      <c r="C7" t="s">
        <v>34</v>
      </c>
      <c r="D7" t="s">
        <v>35</v>
      </c>
      <c r="F7" s="2" t="s">
        <v>42</v>
      </c>
      <c r="G7" s="2" t="s">
        <v>43</v>
      </c>
      <c r="H7" s="2" t="s">
        <v>44</v>
      </c>
      <c r="I7" s="2" t="s">
        <v>45</v>
      </c>
      <c r="J7" t="s">
        <v>46</v>
      </c>
      <c r="K7" s="26" t="s">
        <v>47</v>
      </c>
      <c r="L7" s="2"/>
    </row>
    <row r="8" spans="1:12">
      <c r="B8" s="1" t="s">
        <v>48</v>
      </c>
      <c r="C8" s="28">
        <v>23</v>
      </c>
      <c r="D8" s="28">
        <v>22</v>
      </c>
      <c r="F8" s="8" t="s">
        <v>48</v>
      </c>
      <c r="G8" s="8" t="s">
        <v>49</v>
      </c>
      <c r="H8" s="8">
        <v>14</v>
      </c>
      <c r="I8" s="32">
        <v>12</v>
      </c>
      <c r="J8" t="s">
        <v>50</v>
      </c>
      <c r="K8" s="26" t="str">
        <f>F8&amp;J8</f>
        <v>Requisitospaginas de texto</v>
      </c>
    </row>
    <row r="9" spans="1:12">
      <c r="B9" s="1" t="s">
        <v>51</v>
      </c>
      <c r="C9" s="28">
        <v>4</v>
      </c>
      <c r="D9" s="28">
        <v>4</v>
      </c>
      <c r="F9" s="8" t="s">
        <v>52</v>
      </c>
      <c r="G9" s="8" t="s">
        <v>53</v>
      </c>
      <c r="H9" s="8">
        <v>10</v>
      </c>
      <c r="I9" s="32">
        <v>12</v>
      </c>
      <c r="J9" t="s">
        <v>50</v>
      </c>
      <c r="K9" s="26" t="str">
        <f t="shared" ref="K9:K11" si="0">F9&amp;J9</f>
        <v>Diseño detalladopaginas de texto</v>
      </c>
    </row>
    <row r="10" spans="1:12">
      <c r="B10" s="1" t="s">
        <v>54</v>
      </c>
      <c r="C10" s="28">
        <v>0</v>
      </c>
      <c r="D10" s="28">
        <v>0</v>
      </c>
      <c r="F10" s="8" t="s">
        <v>48</v>
      </c>
      <c r="G10" s="8" t="s">
        <v>55</v>
      </c>
      <c r="H10" s="8">
        <v>16</v>
      </c>
      <c r="I10" s="32">
        <v>19</v>
      </c>
      <c r="J10" t="s">
        <v>50</v>
      </c>
      <c r="K10" s="26" t="str">
        <f t="shared" si="0"/>
        <v>Requisitospaginas de texto</v>
      </c>
    </row>
    <row r="11" spans="1:12">
      <c r="B11" s="1" t="s">
        <v>56</v>
      </c>
      <c r="C11" s="28">
        <v>0</v>
      </c>
      <c r="D11" s="28">
        <v>0</v>
      </c>
      <c r="F11" s="8" t="s">
        <v>57</v>
      </c>
      <c r="G11" s="8" t="s">
        <v>58</v>
      </c>
      <c r="H11" s="8">
        <v>150</v>
      </c>
      <c r="I11" s="32">
        <v>120</v>
      </c>
      <c r="J11" t="s">
        <v>59</v>
      </c>
      <c r="K11" s="26" t="str">
        <f t="shared" si="0"/>
        <v>CódigoLOC</v>
      </c>
    </row>
    <row r="12" spans="1:12">
      <c r="B12" s="1" t="s">
        <v>52</v>
      </c>
      <c r="C12" s="28">
        <v>9</v>
      </c>
      <c r="D12" s="28">
        <v>8</v>
      </c>
      <c r="F12" s="8" t="s">
        <v>57</v>
      </c>
      <c r="G12" s="8" t="s">
        <v>60</v>
      </c>
      <c r="H12" s="8">
        <v>80</v>
      </c>
      <c r="I12" s="32">
        <v>66</v>
      </c>
      <c r="J12" t="s">
        <v>59</v>
      </c>
      <c r="K12" s="26" t="str">
        <f>F12&amp;J12</f>
        <v>CódigoLOC</v>
      </c>
    </row>
    <row r="13" spans="1:12">
      <c r="B13" s="1" t="s">
        <v>61</v>
      </c>
      <c r="C13" s="28">
        <v>2</v>
      </c>
      <c r="D13" s="28">
        <v>3</v>
      </c>
      <c r="F13" s="8" t="s">
        <v>62</v>
      </c>
      <c r="G13" s="8" t="s">
        <v>63</v>
      </c>
      <c r="H13" s="8">
        <v>6</v>
      </c>
      <c r="I13" s="32">
        <v>4</v>
      </c>
      <c r="J13" t="s">
        <v>64</v>
      </c>
      <c r="K13" s="26" t="str">
        <f>F13&amp;J13</f>
        <v>Pruebas de integraciónpáginas de texto</v>
      </c>
    </row>
    <row r="14" spans="1:12">
      <c r="B14" s="1" t="s">
        <v>57</v>
      </c>
      <c r="C14" s="28">
        <v>30</v>
      </c>
      <c r="D14" s="28">
        <v>29</v>
      </c>
      <c r="F14" s="8" t="s">
        <v>65</v>
      </c>
      <c r="G14" s="8" t="s">
        <v>66</v>
      </c>
      <c r="H14" s="8">
        <v>6</v>
      </c>
      <c r="I14" s="32">
        <v>5</v>
      </c>
      <c r="J14" t="s">
        <v>64</v>
      </c>
      <c r="K14" s="26" t="str">
        <f>F14&amp;J14</f>
        <v>Pruebas del Sistemapáginas de texto</v>
      </c>
    </row>
    <row r="15" spans="1:12">
      <c r="B15" s="1" t="s">
        <v>67</v>
      </c>
      <c r="C15" s="28">
        <v>10</v>
      </c>
      <c r="D15" s="28">
        <v>8</v>
      </c>
      <c r="F15" s="8" t="s">
        <v>62</v>
      </c>
      <c r="G15" s="8" t="s">
        <v>68</v>
      </c>
      <c r="H15" s="8">
        <v>5</v>
      </c>
      <c r="I15" s="32">
        <v>4</v>
      </c>
      <c r="J15" t="s">
        <v>64</v>
      </c>
      <c r="K15" s="26" t="str">
        <f>F15&amp;J15</f>
        <v>Pruebas de integraciónpáginas de texto</v>
      </c>
    </row>
    <row r="16" spans="1:12">
      <c r="B16" s="1" t="s">
        <v>62</v>
      </c>
      <c r="C16" s="28">
        <v>6</v>
      </c>
      <c r="D16" s="28">
        <v>4</v>
      </c>
      <c r="F16" s="8"/>
      <c r="G16" s="8"/>
      <c r="H16" s="8"/>
      <c r="I16" s="32"/>
      <c r="K16" s="26" t="str">
        <f t="shared" ref="K16:K17" si="1">F16&amp;J16</f>
        <v/>
      </c>
    </row>
    <row r="17" spans="1:11">
      <c r="B17" s="1" t="s">
        <v>65</v>
      </c>
      <c r="C17" s="28">
        <v>6</v>
      </c>
      <c r="D17" s="28">
        <v>4</v>
      </c>
      <c r="F17" s="8"/>
      <c r="G17" s="8"/>
      <c r="H17" s="8"/>
      <c r="I17" s="32"/>
      <c r="K17" s="26" t="str">
        <f t="shared" si="1"/>
        <v/>
      </c>
    </row>
    <row r="18" spans="1:11">
      <c r="B18" s="1" t="s">
        <v>69</v>
      </c>
      <c r="C18" s="28">
        <v>58</v>
      </c>
      <c r="D18" s="28">
        <v>57</v>
      </c>
      <c r="F18" s="8"/>
      <c r="G18" s="8"/>
      <c r="H18" s="8"/>
      <c r="I18" s="32"/>
      <c r="K18" s="26" t="str">
        <f>F18&amp;J18</f>
        <v/>
      </c>
    </row>
    <row r="19" spans="1:11">
      <c r="K19" s="26" t="str">
        <f>F19&amp;J19</f>
        <v/>
      </c>
    </row>
    <row r="20" spans="1:11">
      <c r="K20" s="26"/>
    </row>
    <row r="21" spans="1:11">
      <c r="A21" s="90" t="s">
        <v>70</v>
      </c>
      <c r="B21" s="90"/>
      <c r="K21" s="26"/>
    </row>
    <row r="22" spans="1:11">
      <c r="K22" s="26"/>
    </row>
    <row r="23" spans="1:11">
      <c r="B23" s="43" t="s">
        <v>71</v>
      </c>
      <c r="C23" s="44"/>
      <c r="D23" s="45" t="s">
        <v>72</v>
      </c>
      <c r="E23" s="68" t="s">
        <v>48</v>
      </c>
      <c r="F23" s="67">
        <v>22</v>
      </c>
      <c r="K23" s="26"/>
    </row>
    <row r="24" spans="1:11">
      <c r="B24" s="46" t="s">
        <v>73</v>
      </c>
      <c r="C24" s="44"/>
      <c r="D24" s="47" t="s">
        <v>72</v>
      </c>
      <c r="E24" s="68" t="s">
        <v>74</v>
      </c>
      <c r="F24" s="66">
        <v>4</v>
      </c>
      <c r="K24" s="26"/>
    </row>
    <row r="25" spans="1:11">
      <c r="B25" s="48" t="s">
        <v>75</v>
      </c>
      <c r="C25" s="44"/>
      <c r="D25" s="49" t="s">
        <v>72</v>
      </c>
      <c r="E25" s="68" t="s">
        <v>52</v>
      </c>
      <c r="F25" s="66">
        <v>8</v>
      </c>
      <c r="G25" s="26"/>
      <c r="K25" s="26"/>
    </row>
    <row r="26" spans="1:11">
      <c r="B26" s="46" t="s">
        <v>76</v>
      </c>
      <c r="C26" s="44"/>
      <c r="D26" s="50" t="s">
        <v>72</v>
      </c>
      <c r="E26" s="68" t="s">
        <v>61</v>
      </c>
      <c r="F26" s="66">
        <v>3</v>
      </c>
      <c r="K26" s="26"/>
    </row>
    <row r="27" spans="1:11">
      <c r="B27" s="46" t="s">
        <v>77</v>
      </c>
      <c r="C27" s="44"/>
      <c r="D27" s="51" t="s">
        <v>72</v>
      </c>
      <c r="E27" s="69" t="s">
        <v>57</v>
      </c>
      <c r="F27" s="66">
        <v>29</v>
      </c>
      <c r="K27" s="26"/>
    </row>
    <row r="28" spans="1:11">
      <c r="B28" s="48" t="s">
        <v>78</v>
      </c>
      <c r="C28" s="44"/>
      <c r="D28" s="52" t="s">
        <v>72</v>
      </c>
      <c r="E28" s="68" t="s">
        <v>67</v>
      </c>
      <c r="F28" s="66">
        <v>8</v>
      </c>
      <c r="K28" s="26"/>
    </row>
    <row r="29" spans="1:11">
      <c r="B29" s="53" t="s">
        <v>79</v>
      </c>
      <c r="C29" s="44"/>
      <c r="D29" s="54" t="s">
        <v>72</v>
      </c>
      <c r="E29" s="68" t="s">
        <v>80</v>
      </c>
      <c r="F29" s="66">
        <v>4</v>
      </c>
      <c r="K29" s="26"/>
    </row>
    <row r="30" spans="1:11" ht="15" customHeight="1">
      <c r="B30" s="53" t="s">
        <v>81</v>
      </c>
      <c r="C30" s="44"/>
      <c r="D30" s="55" t="s">
        <v>72</v>
      </c>
      <c r="E30" s="68" t="s">
        <v>82</v>
      </c>
      <c r="F30" s="66">
        <v>4</v>
      </c>
      <c r="K30" s="26"/>
    </row>
    <row r="31" spans="1:11">
      <c r="B31" s="53" t="s">
        <v>83</v>
      </c>
      <c r="C31" s="44"/>
      <c r="D31" s="56" t="s">
        <v>72</v>
      </c>
      <c r="E31" s="68" t="s">
        <v>69</v>
      </c>
      <c r="F31" s="66">
        <v>57</v>
      </c>
      <c r="K31" s="26"/>
    </row>
    <row r="32" spans="1:11">
      <c r="B32" s="53" t="s">
        <v>84</v>
      </c>
      <c r="C32" s="57"/>
      <c r="D32" s="44"/>
      <c r="E32" s="44"/>
      <c r="F32" s="44"/>
      <c r="K32" s="26"/>
    </row>
    <row r="33" spans="2:11">
      <c r="B33" s="53" t="s">
        <v>85</v>
      </c>
      <c r="C33" s="57"/>
      <c r="D33" s="44"/>
      <c r="E33" s="44"/>
      <c r="F33" s="44"/>
      <c r="K33" s="26"/>
    </row>
    <row r="34" spans="2:11">
      <c r="B34" s="58" t="s">
        <v>86</v>
      </c>
      <c r="C34" s="57"/>
      <c r="D34" s="44"/>
      <c r="E34" s="44"/>
      <c r="F34" s="44"/>
      <c r="K34" s="26" t="str">
        <f>F26&amp;J34</f>
        <v>3</v>
      </c>
    </row>
    <row r="35" spans="2:11">
      <c r="B35" s="58" t="s">
        <v>87</v>
      </c>
      <c r="C35" s="57"/>
      <c r="D35" s="44"/>
      <c r="E35" s="44"/>
      <c r="F35" s="44"/>
      <c r="K35" s="26" t="str">
        <f>F27&amp;J35</f>
        <v>29</v>
      </c>
    </row>
    <row r="36" spans="2:11">
      <c r="B36" s="59" t="s">
        <v>88</v>
      </c>
      <c r="C36" s="57"/>
      <c r="D36" s="44"/>
      <c r="E36" s="44"/>
      <c r="F36" s="44"/>
      <c r="K36" s="26" t="str">
        <f>F28&amp;J36</f>
        <v>8</v>
      </c>
    </row>
    <row r="37" spans="2:11">
      <c r="B37" s="60" t="s">
        <v>89</v>
      </c>
      <c r="C37" s="57"/>
      <c r="D37" s="44"/>
      <c r="E37" s="44"/>
      <c r="F37" s="44"/>
      <c r="K37" s="26" t="str">
        <f>F29&amp;J37</f>
        <v>4</v>
      </c>
    </row>
    <row r="38" spans="2:11">
      <c r="B38" s="60" t="s">
        <v>90</v>
      </c>
      <c r="C38" s="57"/>
      <c r="D38" s="44"/>
      <c r="E38" s="44"/>
      <c r="F38" s="44"/>
      <c r="K38" s="26" t="str">
        <f>F30&amp;J38</f>
        <v>4</v>
      </c>
    </row>
    <row r="39" spans="2:11">
      <c r="B39" s="60" t="s">
        <v>91</v>
      </c>
      <c r="C39" s="57"/>
      <c r="D39" s="44"/>
      <c r="E39" s="44"/>
      <c r="F39" s="44"/>
    </row>
    <row r="40" spans="2:11">
      <c r="B40" s="61" t="s">
        <v>92</v>
      </c>
      <c r="C40" s="57"/>
      <c r="D40" s="44"/>
      <c r="E40" s="44"/>
      <c r="F40" s="44"/>
    </row>
    <row r="41" spans="2:11">
      <c r="B41" s="60" t="s">
        <v>93</v>
      </c>
      <c r="C41" s="57"/>
      <c r="D41" s="57"/>
      <c r="E41" s="57"/>
      <c r="F41" s="57"/>
    </row>
    <row r="42" spans="2:11">
      <c r="B42" s="62" t="s">
        <v>94</v>
      </c>
      <c r="C42" s="57"/>
      <c r="D42" s="57"/>
      <c r="E42" s="57"/>
      <c r="F42" s="57"/>
    </row>
    <row r="43" spans="2:11">
      <c r="B43" s="63" t="s">
        <v>95</v>
      </c>
      <c r="C43" s="57"/>
      <c r="D43" s="57"/>
      <c r="E43" s="57"/>
      <c r="F43" s="57"/>
    </row>
    <row r="44" spans="2:11">
      <c r="B44" s="53" t="s">
        <v>96</v>
      </c>
      <c r="C44" s="57"/>
      <c r="D44" s="57"/>
      <c r="E44" s="57"/>
      <c r="F44" s="57"/>
    </row>
    <row r="45" spans="2:11">
      <c r="B45" s="53" t="s">
        <v>97</v>
      </c>
      <c r="C45" s="57"/>
      <c r="D45" s="57"/>
      <c r="E45" s="57"/>
      <c r="F45" s="57"/>
    </row>
    <row r="46" spans="2:11">
      <c r="B46" s="53" t="s">
        <v>98</v>
      </c>
      <c r="C46" s="57"/>
      <c r="D46" s="57"/>
      <c r="E46" s="57"/>
      <c r="F46" s="57"/>
    </row>
    <row r="47" spans="2:11">
      <c r="B47" s="53" t="s">
        <v>99</v>
      </c>
      <c r="C47" s="57"/>
      <c r="D47" s="57"/>
      <c r="E47" s="57"/>
      <c r="F47" s="57"/>
    </row>
    <row r="48" spans="2:11">
      <c r="B48" s="53" t="s">
        <v>100</v>
      </c>
      <c r="C48" s="57"/>
      <c r="D48" s="57"/>
      <c r="E48" s="57"/>
      <c r="F48" s="57"/>
    </row>
    <row r="49" spans="3:6">
      <c r="C49" s="42"/>
      <c r="D49" s="42"/>
      <c r="E49" s="42"/>
      <c r="F49" s="42"/>
    </row>
    <row r="50" spans="3:6">
      <c r="C50" s="42"/>
      <c r="D50" s="42"/>
      <c r="E50" s="42"/>
      <c r="F50" s="42"/>
    </row>
    <row r="51" spans="3:6">
      <c r="C51" s="42"/>
      <c r="D51" s="42"/>
      <c r="E51" s="42"/>
      <c r="F51" s="42"/>
    </row>
    <row r="52" spans="3:6">
      <c r="C52" s="42"/>
      <c r="D52" s="42"/>
      <c r="E52" s="42"/>
      <c r="F52" s="42"/>
    </row>
    <row r="53" spans="3:6">
      <c r="C53" s="42"/>
      <c r="D53" s="42"/>
      <c r="E53" s="42"/>
      <c r="F53" s="42"/>
    </row>
    <row r="54" spans="3:6">
      <c r="C54" s="42"/>
      <c r="D54" s="42"/>
      <c r="E54" s="42"/>
      <c r="F54" s="42"/>
    </row>
    <row r="55" spans="3:6">
      <c r="C55" s="42"/>
      <c r="D55" s="42"/>
      <c r="E55" s="42"/>
      <c r="F55" s="42"/>
    </row>
    <row r="56" spans="3:6">
      <c r="C56" s="42"/>
      <c r="D56" s="42"/>
      <c r="E56" s="42"/>
      <c r="F56" s="42"/>
    </row>
    <row r="57" spans="3:6">
      <c r="C57" s="42"/>
      <c r="D57" s="42"/>
      <c r="E57" s="42"/>
      <c r="F57" s="42"/>
    </row>
  </sheetData>
  <mergeCells count="1">
    <mergeCell ref="A21:B21"/>
  </mergeCells>
  <dataValidations count="2">
    <dataValidation type="list" allowBlank="1" showInputMessage="1" showErrorMessage="1" sqref="F58:F83 F8:F20" xr:uid="{00000000-0002-0000-0200-000000000000}">
      <formula1>$B$8:$B$17</formula1>
    </dataValidation>
    <dataValidation allowBlank="1" showInputMessage="1" showErrorMessage="1" sqref="F23" xr:uid="{F1679ACE-B1E7-410C-9DDB-686DABC080B8}"/>
  </dataValidations>
  <pageMargins left="0.7" right="0.7" top="0.75" bottom="0.75" header="0.3" footer="0.3"/>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7"/>
  <sheetViews>
    <sheetView workbookViewId="0">
      <selection activeCell="D16" sqref="D16:D20"/>
    </sheetView>
  </sheetViews>
  <sheetFormatPr defaultColWidth="11" defaultRowHeight="15.6"/>
  <cols>
    <col min="1" max="1" width="36.125" bestFit="1" customWidth="1"/>
    <col min="2" max="2" width="21.5" bestFit="1" customWidth="1"/>
    <col min="3" max="3" width="24.75" bestFit="1" customWidth="1"/>
    <col min="4" max="4" width="16.75" customWidth="1"/>
    <col min="5" max="5" width="18.625" customWidth="1"/>
    <col min="6" max="6" width="46.75" bestFit="1" customWidth="1"/>
    <col min="7" max="7" width="65.375" bestFit="1" customWidth="1"/>
    <col min="8" max="8" width="24.875" customWidth="1"/>
  </cols>
  <sheetData>
    <row r="1" spans="1:9" ht="22.5">
      <c r="A1" s="9" t="s">
        <v>101</v>
      </c>
      <c r="B1" s="2"/>
      <c r="C1" s="2"/>
      <c r="D1" s="2"/>
      <c r="E1" s="2"/>
      <c r="F1" s="2"/>
      <c r="G1" s="2"/>
      <c r="H1" s="2"/>
      <c r="I1" s="2"/>
    </row>
    <row r="2" spans="1:9" ht="30.95">
      <c r="A2" s="14" t="s">
        <v>102</v>
      </c>
      <c r="B2" s="14" t="s">
        <v>103</v>
      </c>
      <c r="C2" s="14" t="s">
        <v>104</v>
      </c>
      <c r="D2" s="14" t="s">
        <v>105</v>
      </c>
      <c r="E2" s="14" t="s">
        <v>106</v>
      </c>
      <c r="F2" s="14" t="s">
        <v>107</v>
      </c>
      <c r="G2" s="14" t="s">
        <v>108</v>
      </c>
      <c r="H2" s="14"/>
      <c r="I2" s="2" t="s">
        <v>109</v>
      </c>
    </row>
    <row r="3" spans="1:9">
      <c r="A3" s="33" t="s">
        <v>49</v>
      </c>
      <c r="B3" s="33" t="s">
        <v>48</v>
      </c>
      <c r="C3" s="33" t="s">
        <v>51</v>
      </c>
      <c r="D3" s="33">
        <v>0.5</v>
      </c>
      <c r="E3" s="33" t="s">
        <v>110</v>
      </c>
      <c r="F3" s="33" t="s">
        <v>111</v>
      </c>
      <c r="G3" s="33" t="s">
        <v>112</v>
      </c>
      <c r="I3" s="15" t="str">
        <f>B3&amp;C3</f>
        <v>RequisitosRevisión de Requisitos</v>
      </c>
    </row>
    <row r="4" spans="1:9">
      <c r="A4" s="33" t="s">
        <v>49</v>
      </c>
      <c r="B4" s="33" t="s">
        <v>48</v>
      </c>
      <c r="C4" s="33" t="s">
        <v>51</v>
      </c>
      <c r="D4" s="33">
        <v>0.5</v>
      </c>
      <c r="E4" s="33" t="s">
        <v>110</v>
      </c>
      <c r="F4" s="33" t="s">
        <v>111</v>
      </c>
      <c r="G4" s="33" t="s">
        <v>113</v>
      </c>
      <c r="I4" s="15" t="str">
        <f t="shared" ref="I4:I67" si="0">B4&amp;C4</f>
        <v>RequisitosRevisión de Requisitos</v>
      </c>
    </row>
    <row r="5" spans="1:9">
      <c r="A5" s="33" t="s">
        <v>49</v>
      </c>
      <c r="B5" s="33" t="s">
        <v>48</v>
      </c>
      <c r="C5" s="33" t="s">
        <v>51</v>
      </c>
      <c r="D5" s="33">
        <v>0.5</v>
      </c>
      <c r="E5" s="33" t="s">
        <v>114</v>
      </c>
      <c r="F5" s="33" t="s">
        <v>115</v>
      </c>
      <c r="G5" s="33" t="s">
        <v>116</v>
      </c>
      <c r="I5" s="15" t="str">
        <f t="shared" si="0"/>
        <v>RequisitosRevisión de Requisitos</v>
      </c>
    </row>
    <row r="6" spans="1:9">
      <c r="A6" s="33" t="s">
        <v>49</v>
      </c>
      <c r="B6" s="33" t="s">
        <v>48</v>
      </c>
      <c r="C6" s="33" t="s">
        <v>51</v>
      </c>
      <c r="D6" s="33">
        <v>0.5</v>
      </c>
      <c r="E6" s="33" t="s">
        <v>114</v>
      </c>
      <c r="F6" s="33" t="s">
        <v>117</v>
      </c>
      <c r="G6" s="33" t="s">
        <v>118</v>
      </c>
      <c r="I6" s="15" t="str">
        <f t="shared" si="0"/>
        <v>RequisitosRevisión de Requisitos</v>
      </c>
    </row>
    <row r="7" spans="1:9">
      <c r="A7" s="33" t="s">
        <v>53</v>
      </c>
      <c r="B7" s="33" t="s">
        <v>52</v>
      </c>
      <c r="C7" s="33" t="s">
        <v>61</v>
      </c>
      <c r="D7" s="33">
        <v>1</v>
      </c>
      <c r="E7" s="33" t="s">
        <v>110</v>
      </c>
      <c r="F7" s="33" t="s">
        <v>119</v>
      </c>
      <c r="G7" s="33" t="s">
        <v>120</v>
      </c>
      <c r="I7" s="15" t="str">
        <f t="shared" si="0"/>
        <v>Diseño detalladoRevisión de diseño detallado</v>
      </c>
    </row>
    <row r="8" spans="1:9">
      <c r="A8" s="33" t="s">
        <v>53</v>
      </c>
      <c r="B8" s="33" t="s">
        <v>52</v>
      </c>
      <c r="C8" s="33" t="s">
        <v>61</v>
      </c>
      <c r="D8" s="33">
        <v>1</v>
      </c>
      <c r="E8" s="33" t="s">
        <v>110</v>
      </c>
      <c r="F8" s="34" t="s">
        <v>121</v>
      </c>
      <c r="G8" s="33" t="s">
        <v>122</v>
      </c>
      <c r="I8" s="15" t="str">
        <f t="shared" si="0"/>
        <v>Diseño detalladoRevisión de diseño detallado</v>
      </c>
    </row>
    <row r="9" spans="1:9">
      <c r="A9" s="33" t="s">
        <v>53</v>
      </c>
      <c r="B9" s="33" t="s">
        <v>52</v>
      </c>
      <c r="C9" s="33" t="s">
        <v>61</v>
      </c>
      <c r="D9" s="33">
        <v>1</v>
      </c>
      <c r="E9" s="33" t="s">
        <v>110</v>
      </c>
      <c r="F9" s="33" t="s">
        <v>123</v>
      </c>
      <c r="G9" s="33" t="s">
        <v>124</v>
      </c>
      <c r="I9" s="15"/>
    </row>
    <row r="10" spans="1:9">
      <c r="A10" s="33" t="s">
        <v>55</v>
      </c>
      <c r="B10" s="33" t="s">
        <v>48</v>
      </c>
      <c r="C10" s="33" t="s">
        <v>51</v>
      </c>
      <c r="D10" s="33">
        <v>0.5</v>
      </c>
      <c r="E10" s="33" t="s">
        <v>125</v>
      </c>
      <c r="F10" s="33" t="s">
        <v>126</v>
      </c>
      <c r="G10" s="33" t="s">
        <v>127</v>
      </c>
      <c r="I10" s="15" t="str">
        <f t="shared" si="0"/>
        <v>RequisitosRevisión de Requisitos</v>
      </c>
    </row>
    <row r="11" spans="1:9">
      <c r="A11" s="33" t="s">
        <v>55</v>
      </c>
      <c r="B11" s="33" t="s">
        <v>48</v>
      </c>
      <c r="C11" s="33" t="s">
        <v>51</v>
      </c>
      <c r="D11" s="33">
        <v>0.5</v>
      </c>
      <c r="E11" s="33" t="s">
        <v>110</v>
      </c>
      <c r="F11" s="33" t="s">
        <v>128</v>
      </c>
      <c r="G11" s="34" t="s">
        <v>113</v>
      </c>
      <c r="I11" s="15" t="str">
        <f t="shared" si="0"/>
        <v>RequisitosRevisión de Requisitos</v>
      </c>
    </row>
    <row r="12" spans="1:9">
      <c r="A12" s="33" t="s">
        <v>55</v>
      </c>
      <c r="B12" s="33" t="s">
        <v>48</v>
      </c>
      <c r="C12" s="33" t="s">
        <v>51</v>
      </c>
      <c r="D12" s="33">
        <v>0.5</v>
      </c>
      <c r="E12" s="33" t="s">
        <v>129</v>
      </c>
      <c r="F12" s="33" t="s">
        <v>130</v>
      </c>
      <c r="G12" s="34" t="s">
        <v>131</v>
      </c>
      <c r="I12" s="15" t="str">
        <f t="shared" si="0"/>
        <v>RequisitosRevisión de Requisitos</v>
      </c>
    </row>
    <row r="13" spans="1:9">
      <c r="A13" s="33" t="s">
        <v>58</v>
      </c>
      <c r="B13" s="36" t="s">
        <v>57</v>
      </c>
      <c r="C13" s="33" t="s">
        <v>67</v>
      </c>
      <c r="D13" s="33">
        <v>1</v>
      </c>
      <c r="E13" s="33" t="s">
        <v>110</v>
      </c>
      <c r="F13" s="33" t="s">
        <v>132</v>
      </c>
      <c r="G13" s="33" t="s">
        <v>133</v>
      </c>
      <c r="I13" s="15" t="str">
        <f t="shared" si="0"/>
        <v>CódigoRevisión de código</v>
      </c>
    </row>
    <row r="14" spans="1:9">
      <c r="A14" s="33" t="s">
        <v>60</v>
      </c>
      <c r="B14" s="36" t="s">
        <v>57</v>
      </c>
      <c r="C14" s="33" t="s">
        <v>67</v>
      </c>
      <c r="D14" s="33">
        <v>1</v>
      </c>
      <c r="E14" s="33" t="s">
        <v>110</v>
      </c>
      <c r="F14" s="33" t="s">
        <v>134</v>
      </c>
      <c r="G14" s="33" t="s">
        <v>133</v>
      </c>
      <c r="I14" s="15" t="str">
        <f t="shared" si="0"/>
        <v>CódigoRevisión de código</v>
      </c>
    </row>
    <row r="15" spans="1:9">
      <c r="A15" s="33" t="s">
        <v>55</v>
      </c>
      <c r="B15" s="36" t="s">
        <v>48</v>
      </c>
      <c r="C15" s="33" t="s">
        <v>51</v>
      </c>
      <c r="D15" s="33">
        <v>0.25</v>
      </c>
      <c r="E15" s="33" t="s">
        <v>110</v>
      </c>
      <c r="F15" s="34" t="s">
        <v>135</v>
      </c>
      <c r="G15" s="34" t="s">
        <v>113</v>
      </c>
      <c r="I15" s="15" t="str">
        <f>B15&amp;C15</f>
        <v>RequisitosRevisión de Requisitos</v>
      </c>
    </row>
    <row r="16" spans="1:9">
      <c r="A16" s="33" t="s">
        <v>68</v>
      </c>
      <c r="B16" s="36" t="s">
        <v>57</v>
      </c>
      <c r="C16" s="33" t="s">
        <v>62</v>
      </c>
      <c r="D16" s="33">
        <v>0.25</v>
      </c>
      <c r="E16" s="33" t="s">
        <v>136</v>
      </c>
      <c r="F16" s="33" t="s">
        <v>137</v>
      </c>
      <c r="G16" s="34" t="s">
        <v>138</v>
      </c>
      <c r="I16" s="15" t="str">
        <f t="shared" si="0"/>
        <v>CódigoPruebas de integración</v>
      </c>
    </row>
    <row r="17" spans="1:9">
      <c r="A17" s="33" t="s">
        <v>68</v>
      </c>
      <c r="B17" s="36" t="s">
        <v>57</v>
      </c>
      <c r="C17" s="33" t="s">
        <v>62</v>
      </c>
      <c r="D17" s="33">
        <v>0.25</v>
      </c>
      <c r="E17" s="33" t="s">
        <v>136</v>
      </c>
      <c r="F17" s="33" t="s">
        <v>139</v>
      </c>
      <c r="G17" s="33" t="s">
        <v>140</v>
      </c>
      <c r="I17" s="15" t="str">
        <f t="shared" si="0"/>
        <v>CódigoPruebas de integración</v>
      </c>
    </row>
    <row r="18" spans="1:9">
      <c r="A18" s="33" t="s">
        <v>68</v>
      </c>
      <c r="B18" s="36" t="s">
        <v>57</v>
      </c>
      <c r="C18" s="33" t="s">
        <v>62</v>
      </c>
      <c r="D18" s="33">
        <v>0.25</v>
      </c>
      <c r="E18" s="33" t="s">
        <v>136</v>
      </c>
      <c r="F18" s="33" t="s">
        <v>141</v>
      </c>
      <c r="G18" s="34" t="s">
        <v>138</v>
      </c>
      <c r="I18" s="15" t="str">
        <f t="shared" si="0"/>
        <v>CódigoPruebas de integración</v>
      </c>
    </row>
    <row r="19" spans="1:9">
      <c r="A19" s="33" t="s">
        <v>63</v>
      </c>
      <c r="B19" s="36" t="s">
        <v>57</v>
      </c>
      <c r="C19" s="33" t="s">
        <v>62</v>
      </c>
      <c r="D19" s="33">
        <v>0.25</v>
      </c>
      <c r="E19" s="33" t="s">
        <v>136</v>
      </c>
      <c r="F19" s="33" t="s">
        <v>137</v>
      </c>
      <c r="G19" s="34" t="s">
        <v>138</v>
      </c>
      <c r="I19" s="15" t="str">
        <f t="shared" si="0"/>
        <v>CódigoPruebas de integración</v>
      </c>
    </row>
    <row r="20" spans="1:9">
      <c r="A20" s="33" t="s">
        <v>63</v>
      </c>
      <c r="B20" s="36" t="s">
        <v>57</v>
      </c>
      <c r="C20" s="33" t="s">
        <v>62</v>
      </c>
      <c r="D20" s="33">
        <v>0.25</v>
      </c>
      <c r="E20" s="33" t="s">
        <v>136</v>
      </c>
      <c r="F20" s="33" t="s">
        <v>139</v>
      </c>
      <c r="G20" s="33" t="s">
        <v>140</v>
      </c>
      <c r="I20" s="15" t="str">
        <f t="shared" si="0"/>
        <v>CódigoPruebas de integración</v>
      </c>
    </row>
    <row r="21" spans="1:9">
      <c r="A21" s="33" t="s">
        <v>63</v>
      </c>
      <c r="B21" s="36" t="s">
        <v>57</v>
      </c>
      <c r="C21" s="33" t="s">
        <v>62</v>
      </c>
      <c r="D21" s="33">
        <v>0.25</v>
      </c>
      <c r="E21" s="33" t="s">
        <v>136</v>
      </c>
      <c r="F21" s="33" t="s">
        <v>141</v>
      </c>
      <c r="G21" s="34" t="s">
        <v>138</v>
      </c>
      <c r="I21" s="15" t="str">
        <f t="shared" si="0"/>
        <v>CódigoPruebas de integración</v>
      </c>
    </row>
    <row r="22" spans="1:9">
      <c r="I22" t="str">
        <f t="shared" si="0"/>
        <v/>
      </c>
    </row>
    <row r="23" spans="1:9">
      <c r="I23" t="str">
        <f t="shared" si="0"/>
        <v/>
      </c>
    </row>
    <row r="24" spans="1:9">
      <c r="I24" t="str">
        <f t="shared" si="0"/>
        <v/>
      </c>
    </row>
    <row r="25" spans="1:9">
      <c r="I25" t="str">
        <f t="shared" si="0"/>
        <v/>
      </c>
    </row>
    <row r="26" spans="1:9">
      <c r="I26" t="str">
        <f t="shared" si="0"/>
        <v/>
      </c>
    </row>
    <row r="27" spans="1:9">
      <c r="I27" t="str">
        <f t="shared" si="0"/>
        <v/>
      </c>
    </row>
    <row r="28" spans="1:9">
      <c r="I28" t="str">
        <f t="shared" si="0"/>
        <v/>
      </c>
    </row>
    <row r="29" spans="1:9">
      <c r="I29" t="str">
        <f t="shared" si="0"/>
        <v/>
      </c>
    </row>
    <row r="30" spans="1:9">
      <c r="I30" t="str">
        <f t="shared" si="0"/>
        <v/>
      </c>
    </row>
    <row r="31" spans="1:9">
      <c r="I31" t="str">
        <f t="shared" si="0"/>
        <v/>
      </c>
    </row>
    <row r="32" spans="1:9">
      <c r="I32" t="str">
        <f t="shared" si="0"/>
        <v/>
      </c>
    </row>
    <row r="33" spans="9:9">
      <c r="I33" t="str">
        <f t="shared" si="0"/>
        <v/>
      </c>
    </row>
    <row r="34" spans="9:9">
      <c r="I34" t="str">
        <f t="shared" si="0"/>
        <v/>
      </c>
    </row>
    <row r="35" spans="9:9">
      <c r="I35" t="str">
        <f t="shared" si="0"/>
        <v/>
      </c>
    </row>
    <row r="36" spans="9:9">
      <c r="I36" t="str">
        <f t="shared" si="0"/>
        <v/>
      </c>
    </row>
    <row r="37" spans="9:9">
      <c r="I37" t="str">
        <f t="shared" si="0"/>
        <v/>
      </c>
    </row>
    <row r="38" spans="9:9">
      <c r="I38" t="str">
        <f t="shared" si="0"/>
        <v/>
      </c>
    </row>
    <row r="39" spans="9:9">
      <c r="I39" t="str">
        <f t="shared" si="0"/>
        <v/>
      </c>
    </row>
    <row r="40" spans="9:9">
      <c r="I40" t="str">
        <f t="shared" si="0"/>
        <v/>
      </c>
    </row>
    <row r="41" spans="9:9">
      <c r="I41" t="str">
        <f t="shared" si="0"/>
        <v/>
      </c>
    </row>
    <row r="42" spans="9:9">
      <c r="I42" t="str">
        <f t="shared" si="0"/>
        <v/>
      </c>
    </row>
    <row r="43" spans="9:9">
      <c r="I43" t="str">
        <f t="shared" si="0"/>
        <v/>
      </c>
    </row>
    <row r="44" spans="9:9">
      <c r="I44" t="str">
        <f t="shared" si="0"/>
        <v/>
      </c>
    </row>
    <row r="45" spans="9:9">
      <c r="I45" t="str">
        <f t="shared" si="0"/>
        <v/>
      </c>
    </row>
    <row r="46" spans="9:9">
      <c r="I46" t="str">
        <f t="shared" si="0"/>
        <v/>
      </c>
    </row>
    <row r="47" spans="9:9">
      <c r="I47" t="str">
        <f t="shared" si="0"/>
        <v/>
      </c>
    </row>
    <row r="48" spans="9:9">
      <c r="I48" t="str">
        <f t="shared" si="0"/>
        <v/>
      </c>
    </row>
    <row r="49" spans="9:9">
      <c r="I49" t="str">
        <f t="shared" si="0"/>
        <v/>
      </c>
    </row>
    <row r="50" spans="9:9">
      <c r="I50" t="str">
        <f t="shared" si="0"/>
        <v/>
      </c>
    </row>
    <row r="51" spans="9:9">
      <c r="I51" t="str">
        <f t="shared" si="0"/>
        <v/>
      </c>
    </row>
    <row r="52" spans="9:9">
      <c r="I52" t="str">
        <f t="shared" si="0"/>
        <v/>
      </c>
    </row>
    <row r="53" spans="9:9">
      <c r="I53" t="str">
        <f t="shared" si="0"/>
        <v/>
      </c>
    </row>
    <row r="54" spans="9:9">
      <c r="I54" t="str">
        <f t="shared" si="0"/>
        <v/>
      </c>
    </row>
    <row r="55" spans="9:9">
      <c r="I55" t="str">
        <f t="shared" si="0"/>
        <v/>
      </c>
    </row>
    <row r="56" spans="9:9">
      <c r="I56" t="str">
        <f t="shared" si="0"/>
        <v/>
      </c>
    </row>
    <row r="57" spans="9:9">
      <c r="I57" t="str">
        <f t="shared" si="0"/>
        <v/>
      </c>
    </row>
    <row r="58" spans="9:9">
      <c r="I58" t="str">
        <f t="shared" si="0"/>
        <v/>
      </c>
    </row>
    <row r="59" spans="9:9">
      <c r="I59" t="str">
        <f t="shared" si="0"/>
        <v/>
      </c>
    </row>
    <row r="60" spans="9:9">
      <c r="I60" t="str">
        <f t="shared" si="0"/>
        <v/>
      </c>
    </row>
    <row r="61" spans="9:9">
      <c r="I61" t="str">
        <f t="shared" si="0"/>
        <v/>
      </c>
    </row>
    <row r="62" spans="9:9">
      <c r="I62" t="str">
        <f t="shared" si="0"/>
        <v/>
      </c>
    </row>
    <row r="63" spans="9:9">
      <c r="I63" t="str">
        <f t="shared" si="0"/>
        <v/>
      </c>
    </row>
    <row r="64" spans="9:9">
      <c r="I64" t="str">
        <f t="shared" si="0"/>
        <v/>
      </c>
    </row>
    <row r="65" spans="9:9">
      <c r="I65" t="str">
        <f t="shared" si="0"/>
        <v/>
      </c>
    </row>
    <row r="66" spans="9:9">
      <c r="I66" t="str">
        <f t="shared" si="0"/>
        <v/>
      </c>
    </row>
    <row r="67" spans="9:9">
      <c r="I67" t="str">
        <f t="shared" si="0"/>
        <v/>
      </c>
    </row>
    <row r="68" spans="9:9">
      <c r="I68" t="str">
        <f t="shared" ref="I68:I131" si="1">B68&amp;C68</f>
        <v/>
      </c>
    </row>
    <row r="69" spans="9:9">
      <c r="I69" t="str">
        <f t="shared" si="1"/>
        <v/>
      </c>
    </row>
    <row r="70" spans="9:9">
      <c r="I70" t="str">
        <f t="shared" si="1"/>
        <v/>
      </c>
    </row>
    <row r="71" spans="9:9">
      <c r="I71" t="str">
        <f t="shared" si="1"/>
        <v/>
      </c>
    </row>
    <row r="72" spans="9:9">
      <c r="I72" t="str">
        <f t="shared" si="1"/>
        <v/>
      </c>
    </row>
    <row r="73" spans="9:9">
      <c r="I73" t="str">
        <f t="shared" si="1"/>
        <v/>
      </c>
    </row>
    <row r="74" spans="9:9">
      <c r="I74" t="str">
        <f t="shared" si="1"/>
        <v/>
      </c>
    </row>
    <row r="75" spans="9:9">
      <c r="I75" t="str">
        <f t="shared" si="1"/>
        <v/>
      </c>
    </row>
    <row r="76" spans="9:9">
      <c r="I76" t="str">
        <f t="shared" si="1"/>
        <v/>
      </c>
    </row>
    <row r="77" spans="9:9">
      <c r="I77" t="str">
        <f t="shared" si="1"/>
        <v/>
      </c>
    </row>
    <row r="78" spans="9:9">
      <c r="I78" t="str">
        <f t="shared" si="1"/>
        <v/>
      </c>
    </row>
    <row r="79" spans="9:9">
      <c r="I79" t="str">
        <f t="shared" si="1"/>
        <v/>
      </c>
    </row>
    <row r="80" spans="9:9">
      <c r="I80" t="str">
        <f t="shared" si="1"/>
        <v/>
      </c>
    </row>
    <row r="81" spans="9:9">
      <c r="I81" t="str">
        <f t="shared" si="1"/>
        <v/>
      </c>
    </row>
    <row r="82" spans="9:9">
      <c r="I82" t="str">
        <f t="shared" si="1"/>
        <v/>
      </c>
    </row>
    <row r="83" spans="9:9">
      <c r="I83" t="str">
        <f t="shared" si="1"/>
        <v/>
      </c>
    </row>
    <row r="84" spans="9:9">
      <c r="I84" t="str">
        <f t="shared" si="1"/>
        <v/>
      </c>
    </row>
    <row r="85" spans="9:9">
      <c r="I85" t="str">
        <f t="shared" si="1"/>
        <v/>
      </c>
    </row>
    <row r="86" spans="9:9">
      <c r="I86" t="str">
        <f t="shared" si="1"/>
        <v/>
      </c>
    </row>
    <row r="87" spans="9:9">
      <c r="I87" t="str">
        <f t="shared" si="1"/>
        <v/>
      </c>
    </row>
    <row r="88" spans="9:9">
      <c r="I88" t="str">
        <f t="shared" si="1"/>
        <v/>
      </c>
    </row>
    <row r="89" spans="9:9">
      <c r="I89" t="str">
        <f t="shared" si="1"/>
        <v/>
      </c>
    </row>
    <row r="90" spans="9:9">
      <c r="I90" t="str">
        <f t="shared" si="1"/>
        <v/>
      </c>
    </row>
    <row r="91" spans="9:9">
      <c r="I91" t="str">
        <f t="shared" si="1"/>
        <v/>
      </c>
    </row>
    <row r="92" spans="9:9">
      <c r="I92" t="str">
        <f t="shared" si="1"/>
        <v/>
      </c>
    </row>
    <row r="93" spans="9:9">
      <c r="I93" t="str">
        <f t="shared" si="1"/>
        <v/>
      </c>
    </row>
    <row r="94" spans="9:9">
      <c r="I94" t="str">
        <f t="shared" si="1"/>
        <v/>
      </c>
    </row>
    <row r="95" spans="9:9">
      <c r="I95" t="str">
        <f t="shared" si="1"/>
        <v/>
      </c>
    </row>
    <row r="96" spans="9:9">
      <c r="I96" t="str">
        <f t="shared" si="1"/>
        <v/>
      </c>
    </row>
    <row r="97" spans="9:9">
      <c r="I97" t="str">
        <f t="shared" si="1"/>
        <v/>
      </c>
    </row>
    <row r="98" spans="9:9">
      <c r="I98" t="str">
        <f t="shared" si="1"/>
        <v/>
      </c>
    </row>
    <row r="99" spans="9:9">
      <c r="I99" t="str">
        <f t="shared" si="1"/>
        <v/>
      </c>
    </row>
    <row r="100" spans="9:9">
      <c r="I100" t="str">
        <f t="shared" si="1"/>
        <v/>
      </c>
    </row>
    <row r="101" spans="9:9">
      <c r="I101" t="str">
        <f t="shared" si="1"/>
        <v/>
      </c>
    </row>
    <row r="102" spans="9:9">
      <c r="I102" t="str">
        <f t="shared" si="1"/>
        <v/>
      </c>
    </row>
    <row r="103" spans="9:9">
      <c r="I103" t="str">
        <f t="shared" si="1"/>
        <v/>
      </c>
    </row>
    <row r="104" spans="9:9">
      <c r="I104" t="str">
        <f t="shared" si="1"/>
        <v/>
      </c>
    </row>
    <row r="105" spans="9:9">
      <c r="I105" t="str">
        <f t="shared" si="1"/>
        <v/>
      </c>
    </row>
    <row r="106" spans="9:9">
      <c r="I106" t="str">
        <f t="shared" si="1"/>
        <v/>
      </c>
    </row>
    <row r="107" spans="9:9">
      <c r="I107" t="str">
        <f t="shared" si="1"/>
        <v/>
      </c>
    </row>
    <row r="108" spans="9:9">
      <c r="I108" t="str">
        <f t="shared" si="1"/>
        <v/>
      </c>
    </row>
    <row r="109" spans="9:9">
      <c r="I109" t="str">
        <f t="shared" si="1"/>
        <v/>
      </c>
    </row>
    <row r="110" spans="9:9">
      <c r="I110" t="str">
        <f t="shared" si="1"/>
        <v/>
      </c>
    </row>
    <row r="111" spans="9:9">
      <c r="I111" t="str">
        <f t="shared" si="1"/>
        <v/>
      </c>
    </row>
    <row r="112" spans="9:9">
      <c r="I112" t="str">
        <f t="shared" si="1"/>
        <v/>
      </c>
    </row>
    <row r="113" spans="9:9">
      <c r="I113" t="str">
        <f t="shared" si="1"/>
        <v/>
      </c>
    </row>
    <row r="114" spans="9:9">
      <c r="I114" t="str">
        <f t="shared" si="1"/>
        <v/>
      </c>
    </row>
    <row r="115" spans="9:9">
      <c r="I115" t="str">
        <f t="shared" si="1"/>
        <v/>
      </c>
    </row>
    <row r="116" spans="9:9">
      <c r="I116" t="str">
        <f t="shared" si="1"/>
        <v/>
      </c>
    </row>
    <row r="117" spans="9:9">
      <c r="I117" t="str">
        <f t="shared" si="1"/>
        <v/>
      </c>
    </row>
    <row r="118" spans="9:9">
      <c r="I118" t="str">
        <f t="shared" si="1"/>
        <v/>
      </c>
    </row>
    <row r="119" spans="9:9">
      <c r="I119" t="str">
        <f t="shared" si="1"/>
        <v/>
      </c>
    </row>
    <row r="120" spans="9:9">
      <c r="I120" t="str">
        <f t="shared" si="1"/>
        <v/>
      </c>
    </row>
    <row r="121" spans="9:9">
      <c r="I121" t="str">
        <f t="shared" si="1"/>
        <v/>
      </c>
    </row>
    <row r="122" spans="9:9">
      <c r="I122" t="str">
        <f t="shared" si="1"/>
        <v/>
      </c>
    </row>
    <row r="123" spans="9:9">
      <c r="I123" t="str">
        <f t="shared" si="1"/>
        <v/>
      </c>
    </row>
    <row r="124" spans="9:9">
      <c r="I124" t="str">
        <f t="shared" si="1"/>
        <v/>
      </c>
    </row>
    <row r="125" spans="9:9">
      <c r="I125" t="str">
        <f t="shared" si="1"/>
        <v/>
      </c>
    </row>
    <row r="126" spans="9:9">
      <c r="I126" t="str">
        <f t="shared" si="1"/>
        <v/>
      </c>
    </row>
    <row r="127" spans="9:9">
      <c r="I127" t="str">
        <f t="shared" si="1"/>
        <v/>
      </c>
    </row>
    <row r="128" spans="9:9">
      <c r="I128" t="str">
        <f t="shared" si="1"/>
        <v/>
      </c>
    </row>
    <row r="129" spans="9:9">
      <c r="I129" t="str">
        <f t="shared" si="1"/>
        <v/>
      </c>
    </row>
    <row r="130" spans="9:9">
      <c r="I130" t="str">
        <f t="shared" si="1"/>
        <v/>
      </c>
    </row>
    <row r="131" spans="9:9">
      <c r="I131" t="str">
        <f t="shared" si="1"/>
        <v/>
      </c>
    </row>
    <row r="132" spans="9:9">
      <c r="I132" t="str">
        <f t="shared" ref="I132:I195" si="2">B132&amp;C132</f>
        <v/>
      </c>
    </row>
    <row r="133" spans="9:9">
      <c r="I133" t="str">
        <f t="shared" si="2"/>
        <v/>
      </c>
    </row>
    <row r="134" spans="9:9">
      <c r="I134" t="str">
        <f t="shared" si="2"/>
        <v/>
      </c>
    </row>
    <row r="135" spans="9:9">
      <c r="I135" t="str">
        <f t="shared" si="2"/>
        <v/>
      </c>
    </row>
    <row r="136" spans="9:9">
      <c r="I136" t="str">
        <f t="shared" si="2"/>
        <v/>
      </c>
    </row>
    <row r="137" spans="9:9">
      <c r="I137" t="str">
        <f t="shared" si="2"/>
        <v/>
      </c>
    </row>
    <row r="138" spans="9:9">
      <c r="I138" t="str">
        <f t="shared" si="2"/>
        <v/>
      </c>
    </row>
    <row r="139" spans="9:9">
      <c r="I139" t="str">
        <f t="shared" si="2"/>
        <v/>
      </c>
    </row>
    <row r="140" spans="9:9">
      <c r="I140" t="str">
        <f t="shared" si="2"/>
        <v/>
      </c>
    </row>
    <row r="141" spans="9:9">
      <c r="I141" t="str">
        <f t="shared" si="2"/>
        <v/>
      </c>
    </row>
    <row r="142" spans="9:9">
      <c r="I142" t="str">
        <f t="shared" si="2"/>
        <v/>
      </c>
    </row>
    <row r="143" spans="9:9">
      <c r="I143" t="str">
        <f t="shared" si="2"/>
        <v/>
      </c>
    </row>
    <row r="144" spans="9:9">
      <c r="I144" t="str">
        <f t="shared" si="2"/>
        <v/>
      </c>
    </row>
    <row r="145" spans="9:9">
      <c r="I145" t="str">
        <f t="shared" si="2"/>
        <v/>
      </c>
    </row>
    <row r="146" spans="9:9">
      <c r="I146" t="str">
        <f t="shared" si="2"/>
        <v/>
      </c>
    </row>
    <row r="147" spans="9:9">
      <c r="I147" t="str">
        <f t="shared" si="2"/>
        <v/>
      </c>
    </row>
    <row r="148" spans="9:9">
      <c r="I148" t="str">
        <f t="shared" si="2"/>
        <v/>
      </c>
    </row>
    <row r="149" spans="9:9">
      <c r="I149" t="str">
        <f t="shared" si="2"/>
        <v/>
      </c>
    </row>
    <row r="150" spans="9:9">
      <c r="I150" t="str">
        <f t="shared" si="2"/>
        <v/>
      </c>
    </row>
    <row r="151" spans="9:9">
      <c r="I151" t="str">
        <f t="shared" si="2"/>
        <v/>
      </c>
    </row>
    <row r="152" spans="9:9">
      <c r="I152" t="str">
        <f t="shared" si="2"/>
        <v/>
      </c>
    </row>
    <row r="153" spans="9:9">
      <c r="I153" t="str">
        <f t="shared" si="2"/>
        <v/>
      </c>
    </row>
    <row r="154" spans="9:9">
      <c r="I154" t="str">
        <f t="shared" si="2"/>
        <v/>
      </c>
    </row>
    <row r="155" spans="9:9">
      <c r="I155" t="str">
        <f t="shared" si="2"/>
        <v/>
      </c>
    </row>
    <row r="156" spans="9:9">
      <c r="I156" t="str">
        <f t="shared" si="2"/>
        <v/>
      </c>
    </row>
    <row r="157" spans="9:9">
      <c r="I157" t="str">
        <f t="shared" si="2"/>
        <v/>
      </c>
    </row>
    <row r="158" spans="9:9">
      <c r="I158" t="str">
        <f t="shared" si="2"/>
        <v/>
      </c>
    </row>
    <row r="159" spans="9:9">
      <c r="I159" t="str">
        <f t="shared" si="2"/>
        <v/>
      </c>
    </row>
    <row r="160" spans="9:9">
      <c r="I160" t="str">
        <f t="shared" si="2"/>
        <v/>
      </c>
    </row>
    <row r="161" spans="9:9">
      <c r="I161" t="str">
        <f t="shared" si="2"/>
        <v/>
      </c>
    </row>
    <row r="162" spans="9:9">
      <c r="I162" t="str">
        <f t="shared" si="2"/>
        <v/>
      </c>
    </row>
    <row r="163" spans="9:9">
      <c r="I163" t="str">
        <f t="shared" si="2"/>
        <v/>
      </c>
    </row>
    <row r="164" spans="9:9">
      <c r="I164" t="str">
        <f t="shared" si="2"/>
        <v/>
      </c>
    </row>
    <row r="165" spans="9:9">
      <c r="I165" t="str">
        <f t="shared" si="2"/>
        <v/>
      </c>
    </row>
    <row r="166" spans="9:9">
      <c r="I166" t="str">
        <f t="shared" si="2"/>
        <v/>
      </c>
    </row>
    <row r="167" spans="9:9">
      <c r="I167" t="str">
        <f t="shared" si="2"/>
        <v/>
      </c>
    </row>
    <row r="168" spans="9:9">
      <c r="I168" t="str">
        <f t="shared" si="2"/>
        <v/>
      </c>
    </row>
    <row r="169" spans="9:9">
      <c r="I169" t="str">
        <f t="shared" si="2"/>
        <v/>
      </c>
    </row>
    <row r="170" spans="9:9">
      <c r="I170" t="str">
        <f t="shared" si="2"/>
        <v/>
      </c>
    </row>
    <row r="171" spans="9:9">
      <c r="I171" t="str">
        <f t="shared" si="2"/>
        <v/>
      </c>
    </row>
    <row r="172" spans="9:9">
      <c r="I172" t="str">
        <f t="shared" si="2"/>
        <v/>
      </c>
    </row>
    <row r="173" spans="9:9">
      <c r="I173" t="str">
        <f t="shared" si="2"/>
        <v/>
      </c>
    </row>
    <row r="174" spans="9:9">
      <c r="I174" t="str">
        <f t="shared" si="2"/>
        <v/>
      </c>
    </row>
    <row r="175" spans="9:9">
      <c r="I175" t="str">
        <f t="shared" si="2"/>
        <v/>
      </c>
    </row>
    <row r="176" spans="9:9">
      <c r="I176" t="str">
        <f t="shared" si="2"/>
        <v/>
      </c>
    </row>
    <row r="177" spans="9:9">
      <c r="I177" t="str">
        <f t="shared" si="2"/>
        <v/>
      </c>
    </row>
    <row r="178" spans="9:9">
      <c r="I178" t="str">
        <f t="shared" si="2"/>
        <v/>
      </c>
    </row>
    <row r="179" spans="9:9">
      <c r="I179" t="str">
        <f t="shared" si="2"/>
        <v/>
      </c>
    </row>
    <row r="180" spans="9:9">
      <c r="I180" t="str">
        <f t="shared" si="2"/>
        <v/>
      </c>
    </row>
    <row r="181" spans="9:9">
      <c r="I181" t="str">
        <f t="shared" si="2"/>
        <v/>
      </c>
    </row>
    <row r="182" spans="9:9">
      <c r="I182" t="str">
        <f t="shared" si="2"/>
        <v/>
      </c>
    </row>
    <row r="183" spans="9:9">
      <c r="I183" t="str">
        <f t="shared" si="2"/>
        <v/>
      </c>
    </row>
    <row r="184" spans="9:9">
      <c r="I184" t="str">
        <f t="shared" si="2"/>
        <v/>
      </c>
    </row>
    <row r="185" spans="9:9">
      <c r="I185" t="str">
        <f t="shared" si="2"/>
        <v/>
      </c>
    </row>
    <row r="186" spans="9:9">
      <c r="I186" t="str">
        <f t="shared" si="2"/>
        <v/>
      </c>
    </row>
    <row r="187" spans="9:9">
      <c r="I187" t="str">
        <f t="shared" si="2"/>
        <v/>
      </c>
    </row>
    <row r="188" spans="9:9">
      <c r="I188" t="str">
        <f t="shared" si="2"/>
        <v/>
      </c>
    </row>
    <row r="189" spans="9:9">
      <c r="I189" t="str">
        <f t="shared" si="2"/>
        <v/>
      </c>
    </row>
    <row r="190" spans="9:9">
      <c r="I190" t="str">
        <f t="shared" si="2"/>
        <v/>
      </c>
    </row>
    <row r="191" spans="9:9">
      <c r="I191" t="str">
        <f t="shared" si="2"/>
        <v/>
      </c>
    </row>
    <row r="192" spans="9:9">
      <c r="I192" t="str">
        <f t="shared" si="2"/>
        <v/>
      </c>
    </row>
    <row r="193" spans="9:9">
      <c r="I193" t="str">
        <f t="shared" si="2"/>
        <v/>
      </c>
    </row>
    <row r="194" spans="9:9">
      <c r="I194" t="str">
        <f t="shared" si="2"/>
        <v/>
      </c>
    </row>
    <row r="195" spans="9:9">
      <c r="I195" t="str">
        <f t="shared" si="2"/>
        <v/>
      </c>
    </row>
    <row r="196" spans="9:9">
      <c r="I196" t="str">
        <f t="shared" ref="I196:I259" si="3">B196&amp;C196</f>
        <v/>
      </c>
    </row>
    <row r="197" spans="9:9">
      <c r="I197" t="str">
        <f t="shared" si="3"/>
        <v/>
      </c>
    </row>
    <row r="198" spans="9:9">
      <c r="I198" t="str">
        <f t="shared" si="3"/>
        <v/>
      </c>
    </row>
    <row r="199" spans="9:9">
      <c r="I199" t="str">
        <f t="shared" si="3"/>
        <v/>
      </c>
    </row>
    <row r="200" spans="9:9">
      <c r="I200" t="str">
        <f t="shared" si="3"/>
        <v/>
      </c>
    </row>
    <row r="201" spans="9:9">
      <c r="I201" t="str">
        <f t="shared" si="3"/>
        <v/>
      </c>
    </row>
    <row r="202" spans="9:9">
      <c r="I202" t="str">
        <f t="shared" si="3"/>
        <v/>
      </c>
    </row>
    <row r="203" spans="9:9">
      <c r="I203" t="str">
        <f t="shared" si="3"/>
        <v/>
      </c>
    </row>
    <row r="204" spans="9:9">
      <c r="I204" t="str">
        <f t="shared" si="3"/>
        <v/>
      </c>
    </row>
    <row r="205" spans="9:9">
      <c r="I205" t="str">
        <f t="shared" si="3"/>
        <v/>
      </c>
    </row>
    <row r="206" spans="9:9">
      <c r="I206" t="str">
        <f t="shared" si="3"/>
        <v/>
      </c>
    </row>
    <row r="207" spans="9:9">
      <c r="I207" t="str">
        <f t="shared" si="3"/>
        <v/>
      </c>
    </row>
    <row r="208" spans="9:9">
      <c r="I208" t="str">
        <f t="shared" si="3"/>
        <v/>
      </c>
    </row>
    <row r="209" spans="9:9">
      <c r="I209" t="str">
        <f t="shared" si="3"/>
        <v/>
      </c>
    </row>
    <row r="210" spans="9:9">
      <c r="I210" t="str">
        <f t="shared" si="3"/>
        <v/>
      </c>
    </row>
    <row r="211" spans="9:9">
      <c r="I211" t="str">
        <f t="shared" si="3"/>
        <v/>
      </c>
    </row>
    <row r="212" spans="9:9">
      <c r="I212" t="str">
        <f t="shared" si="3"/>
        <v/>
      </c>
    </row>
    <row r="213" spans="9:9">
      <c r="I213" t="str">
        <f t="shared" si="3"/>
        <v/>
      </c>
    </row>
    <row r="214" spans="9:9">
      <c r="I214" t="str">
        <f t="shared" si="3"/>
        <v/>
      </c>
    </row>
    <row r="215" spans="9:9">
      <c r="I215" t="str">
        <f t="shared" si="3"/>
        <v/>
      </c>
    </row>
    <row r="216" spans="9:9">
      <c r="I216" t="str">
        <f t="shared" si="3"/>
        <v/>
      </c>
    </row>
    <row r="217" spans="9:9">
      <c r="I217" t="str">
        <f t="shared" si="3"/>
        <v/>
      </c>
    </row>
    <row r="218" spans="9:9">
      <c r="I218" t="str">
        <f t="shared" si="3"/>
        <v/>
      </c>
    </row>
    <row r="219" spans="9:9">
      <c r="I219" t="str">
        <f t="shared" si="3"/>
        <v/>
      </c>
    </row>
    <row r="220" spans="9:9">
      <c r="I220" t="str">
        <f t="shared" si="3"/>
        <v/>
      </c>
    </row>
    <row r="221" spans="9:9">
      <c r="I221" t="str">
        <f t="shared" si="3"/>
        <v/>
      </c>
    </row>
    <row r="222" spans="9:9">
      <c r="I222" t="str">
        <f t="shared" si="3"/>
        <v/>
      </c>
    </row>
    <row r="223" spans="9:9">
      <c r="I223" t="str">
        <f t="shared" si="3"/>
        <v/>
      </c>
    </row>
    <row r="224" spans="9:9">
      <c r="I224" t="str">
        <f t="shared" si="3"/>
        <v/>
      </c>
    </row>
    <row r="225" spans="9:9">
      <c r="I225" t="str">
        <f t="shared" si="3"/>
        <v/>
      </c>
    </row>
    <row r="226" spans="9:9">
      <c r="I226" t="str">
        <f t="shared" si="3"/>
        <v/>
      </c>
    </row>
    <row r="227" spans="9:9">
      <c r="I227" t="str">
        <f t="shared" si="3"/>
        <v/>
      </c>
    </row>
    <row r="228" spans="9:9">
      <c r="I228" t="str">
        <f t="shared" si="3"/>
        <v/>
      </c>
    </row>
    <row r="229" spans="9:9">
      <c r="I229" t="str">
        <f t="shared" si="3"/>
        <v/>
      </c>
    </row>
    <row r="230" spans="9:9">
      <c r="I230" t="str">
        <f t="shared" si="3"/>
        <v/>
      </c>
    </row>
    <row r="231" spans="9:9">
      <c r="I231" t="str">
        <f t="shared" si="3"/>
        <v/>
      </c>
    </row>
    <row r="232" spans="9:9">
      <c r="I232" t="str">
        <f t="shared" si="3"/>
        <v/>
      </c>
    </row>
    <row r="233" spans="9:9">
      <c r="I233" t="str">
        <f t="shared" si="3"/>
        <v/>
      </c>
    </row>
    <row r="234" spans="9:9">
      <c r="I234" t="str">
        <f t="shared" si="3"/>
        <v/>
      </c>
    </row>
    <row r="235" spans="9:9">
      <c r="I235" t="str">
        <f t="shared" si="3"/>
        <v/>
      </c>
    </row>
    <row r="236" spans="9:9">
      <c r="I236" t="str">
        <f t="shared" si="3"/>
        <v/>
      </c>
    </row>
    <row r="237" spans="9:9">
      <c r="I237" t="str">
        <f t="shared" si="3"/>
        <v/>
      </c>
    </row>
    <row r="238" spans="9:9">
      <c r="I238" t="str">
        <f t="shared" si="3"/>
        <v/>
      </c>
    </row>
    <row r="239" spans="9:9">
      <c r="I239" t="str">
        <f t="shared" si="3"/>
        <v/>
      </c>
    </row>
    <row r="240" spans="9:9">
      <c r="I240" t="str">
        <f t="shared" si="3"/>
        <v/>
      </c>
    </row>
    <row r="241" spans="9:9">
      <c r="I241" t="str">
        <f t="shared" si="3"/>
        <v/>
      </c>
    </row>
    <row r="242" spans="9:9">
      <c r="I242" t="str">
        <f t="shared" si="3"/>
        <v/>
      </c>
    </row>
    <row r="243" spans="9:9">
      <c r="I243" t="str">
        <f t="shared" si="3"/>
        <v/>
      </c>
    </row>
    <row r="244" spans="9:9">
      <c r="I244" t="str">
        <f t="shared" si="3"/>
        <v/>
      </c>
    </row>
    <row r="245" spans="9:9">
      <c r="I245" t="str">
        <f t="shared" si="3"/>
        <v/>
      </c>
    </row>
    <row r="246" spans="9:9">
      <c r="I246" t="str">
        <f t="shared" si="3"/>
        <v/>
      </c>
    </row>
    <row r="247" spans="9:9">
      <c r="I247" t="str">
        <f t="shared" si="3"/>
        <v/>
      </c>
    </row>
    <row r="248" spans="9:9">
      <c r="I248" t="str">
        <f t="shared" si="3"/>
        <v/>
      </c>
    </row>
    <row r="249" spans="9:9">
      <c r="I249" t="str">
        <f t="shared" si="3"/>
        <v/>
      </c>
    </row>
    <row r="250" spans="9:9">
      <c r="I250" t="str">
        <f t="shared" si="3"/>
        <v/>
      </c>
    </row>
    <row r="251" spans="9:9">
      <c r="I251" t="str">
        <f t="shared" si="3"/>
        <v/>
      </c>
    </row>
    <row r="252" spans="9:9">
      <c r="I252" t="str">
        <f t="shared" si="3"/>
        <v/>
      </c>
    </row>
    <row r="253" spans="9:9">
      <c r="I253" t="str">
        <f t="shared" si="3"/>
        <v/>
      </c>
    </row>
    <row r="254" spans="9:9">
      <c r="I254" t="str">
        <f t="shared" si="3"/>
        <v/>
      </c>
    </row>
    <row r="255" spans="9:9">
      <c r="I255" t="str">
        <f t="shared" si="3"/>
        <v/>
      </c>
    </row>
    <row r="256" spans="9:9">
      <c r="I256" t="str">
        <f t="shared" si="3"/>
        <v/>
      </c>
    </row>
    <row r="257" spans="9:9">
      <c r="I257" t="str">
        <f t="shared" si="3"/>
        <v/>
      </c>
    </row>
    <row r="258" spans="9:9">
      <c r="I258" t="str">
        <f t="shared" si="3"/>
        <v/>
      </c>
    </row>
    <row r="259" spans="9:9">
      <c r="I259" t="str">
        <f t="shared" si="3"/>
        <v/>
      </c>
    </row>
    <row r="260" spans="9:9">
      <c r="I260" t="str">
        <f t="shared" ref="I260:I323" si="4">B260&amp;C260</f>
        <v/>
      </c>
    </row>
    <row r="261" spans="9:9">
      <c r="I261" t="str">
        <f t="shared" si="4"/>
        <v/>
      </c>
    </row>
    <row r="262" spans="9:9">
      <c r="I262" t="str">
        <f t="shared" si="4"/>
        <v/>
      </c>
    </row>
    <row r="263" spans="9:9">
      <c r="I263" t="str">
        <f t="shared" si="4"/>
        <v/>
      </c>
    </row>
    <row r="264" spans="9:9">
      <c r="I264" t="str">
        <f t="shared" si="4"/>
        <v/>
      </c>
    </row>
    <row r="265" spans="9:9">
      <c r="I265" t="str">
        <f t="shared" si="4"/>
        <v/>
      </c>
    </row>
    <row r="266" spans="9:9">
      <c r="I266" t="str">
        <f t="shared" si="4"/>
        <v/>
      </c>
    </row>
    <row r="267" spans="9:9">
      <c r="I267" t="str">
        <f t="shared" si="4"/>
        <v/>
      </c>
    </row>
    <row r="268" spans="9:9">
      <c r="I268" t="str">
        <f t="shared" si="4"/>
        <v/>
      </c>
    </row>
    <row r="269" spans="9:9">
      <c r="I269" t="str">
        <f t="shared" si="4"/>
        <v/>
      </c>
    </row>
    <row r="270" spans="9:9">
      <c r="I270" t="str">
        <f t="shared" si="4"/>
        <v/>
      </c>
    </row>
    <row r="271" spans="9:9">
      <c r="I271" t="str">
        <f t="shared" si="4"/>
        <v/>
      </c>
    </row>
    <row r="272" spans="9:9">
      <c r="I272" t="str">
        <f t="shared" si="4"/>
        <v/>
      </c>
    </row>
    <row r="273" spans="9:9">
      <c r="I273" t="str">
        <f t="shared" si="4"/>
        <v/>
      </c>
    </row>
    <row r="274" spans="9:9">
      <c r="I274" t="str">
        <f t="shared" si="4"/>
        <v/>
      </c>
    </row>
    <row r="275" spans="9:9">
      <c r="I275" t="str">
        <f t="shared" si="4"/>
        <v/>
      </c>
    </row>
    <row r="276" spans="9:9">
      <c r="I276" t="str">
        <f t="shared" si="4"/>
        <v/>
      </c>
    </row>
    <row r="277" spans="9:9">
      <c r="I277" t="str">
        <f t="shared" si="4"/>
        <v/>
      </c>
    </row>
    <row r="278" spans="9:9">
      <c r="I278" t="str">
        <f t="shared" si="4"/>
        <v/>
      </c>
    </row>
    <row r="279" spans="9:9">
      <c r="I279" t="str">
        <f t="shared" si="4"/>
        <v/>
      </c>
    </row>
    <row r="280" spans="9:9">
      <c r="I280" t="str">
        <f t="shared" si="4"/>
        <v/>
      </c>
    </row>
    <row r="281" spans="9:9">
      <c r="I281" t="str">
        <f t="shared" si="4"/>
        <v/>
      </c>
    </row>
    <row r="282" spans="9:9">
      <c r="I282" t="str">
        <f t="shared" si="4"/>
        <v/>
      </c>
    </row>
    <row r="283" spans="9:9">
      <c r="I283" t="str">
        <f t="shared" si="4"/>
        <v/>
      </c>
    </row>
    <row r="284" spans="9:9">
      <c r="I284" t="str">
        <f t="shared" si="4"/>
        <v/>
      </c>
    </row>
    <row r="285" spans="9:9">
      <c r="I285" t="str">
        <f t="shared" si="4"/>
        <v/>
      </c>
    </row>
    <row r="286" spans="9:9">
      <c r="I286" t="str">
        <f t="shared" si="4"/>
        <v/>
      </c>
    </row>
    <row r="287" spans="9:9">
      <c r="I287" t="str">
        <f t="shared" si="4"/>
        <v/>
      </c>
    </row>
    <row r="288" spans="9:9">
      <c r="I288" t="str">
        <f t="shared" si="4"/>
        <v/>
      </c>
    </row>
    <row r="289" spans="9:9">
      <c r="I289" t="str">
        <f t="shared" si="4"/>
        <v/>
      </c>
    </row>
    <row r="290" spans="9:9">
      <c r="I290" t="str">
        <f t="shared" si="4"/>
        <v/>
      </c>
    </row>
    <row r="291" spans="9:9">
      <c r="I291" t="str">
        <f t="shared" si="4"/>
        <v/>
      </c>
    </row>
    <row r="292" spans="9:9">
      <c r="I292" t="str">
        <f t="shared" si="4"/>
        <v/>
      </c>
    </row>
    <row r="293" spans="9:9">
      <c r="I293" t="str">
        <f t="shared" si="4"/>
        <v/>
      </c>
    </row>
    <row r="294" spans="9:9">
      <c r="I294" t="str">
        <f t="shared" si="4"/>
        <v/>
      </c>
    </row>
    <row r="295" spans="9:9">
      <c r="I295" t="str">
        <f t="shared" si="4"/>
        <v/>
      </c>
    </row>
    <row r="296" spans="9:9">
      <c r="I296" t="str">
        <f t="shared" si="4"/>
        <v/>
      </c>
    </row>
    <row r="297" spans="9:9">
      <c r="I297" t="str">
        <f t="shared" si="4"/>
        <v/>
      </c>
    </row>
    <row r="298" spans="9:9">
      <c r="I298" t="str">
        <f t="shared" si="4"/>
        <v/>
      </c>
    </row>
    <row r="299" spans="9:9">
      <c r="I299" t="str">
        <f t="shared" si="4"/>
        <v/>
      </c>
    </row>
    <row r="300" spans="9:9">
      <c r="I300" t="str">
        <f t="shared" si="4"/>
        <v/>
      </c>
    </row>
    <row r="301" spans="9:9">
      <c r="I301" t="str">
        <f t="shared" si="4"/>
        <v/>
      </c>
    </row>
    <row r="302" spans="9:9">
      <c r="I302" t="str">
        <f t="shared" si="4"/>
        <v/>
      </c>
    </row>
    <row r="303" spans="9:9">
      <c r="I303" t="str">
        <f t="shared" si="4"/>
        <v/>
      </c>
    </row>
    <row r="304" spans="9:9">
      <c r="I304" t="str">
        <f t="shared" si="4"/>
        <v/>
      </c>
    </row>
    <row r="305" spans="9:9">
      <c r="I305" t="str">
        <f t="shared" si="4"/>
        <v/>
      </c>
    </row>
    <row r="306" spans="9:9">
      <c r="I306" t="str">
        <f t="shared" si="4"/>
        <v/>
      </c>
    </row>
    <row r="307" spans="9:9">
      <c r="I307" t="str">
        <f t="shared" si="4"/>
        <v/>
      </c>
    </row>
    <row r="308" spans="9:9">
      <c r="I308" t="str">
        <f t="shared" si="4"/>
        <v/>
      </c>
    </row>
    <row r="309" spans="9:9">
      <c r="I309" t="str">
        <f t="shared" si="4"/>
        <v/>
      </c>
    </row>
    <row r="310" spans="9:9">
      <c r="I310" t="str">
        <f t="shared" si="4"/>
        <v/>
      </c>
    </row>
    <row r="311" spans="9:9">
      <c r="I311" t="str">
        <f t="shared" si="4"/>
        <v/>
      </c>
    </row>
    <row r="312" spans="9:9">
      <c r="I312" t="str">
        <f t="shared" si="4"/>
        <v/>
      </c>
    </row>
    <row r="313" spans="9:9">
      <c r="I313" t="str">
        <f t="shared" si="4"/>
        <v/>
      </c>
    </row>
    <row r="314" spans="9:9">
      <c r="I314" t="str">
        <f t="shared" si="4"/>
        <v/>
      </c>
    </row>
    <row r="315" spans="9:9">
      <c r="I315" t="str">
        <f t="shared" si="4"/>
        <v/>
      </c>
    </row>
    <row r="316" spans="9:9">
      <c r="I316" t="str">
        <f t="shared" si="4"/>
        <v/>
      </c>
    </row>
    <row r="317" spans="9:9">
      <c r="I317" t="str">
        <f t="shared" si="4"/>
        <v/>
      </c>
    </row>
    <row r="318" spans="9:9">
      <c r="I318" t="str">
        <f t="shared" si="4"/>
        <v/>
      </c>
    </row>
    <row r="319" spans="9:9">
      <c r="I319" t="str">
        <f t="shared" si="4"/>
        <v/>
      </c>
    </row>
    <row r="320" spans="9:9">
      <c r="I320" t="str">
        <f t="shared" si="4"/>
        <v/>
      </c>
    </row>
    <row r="321" spans="9:9">
      <c r="I321" t="str">
        <f t="shared" si="4"/>
        <v/>
      </c>
    </row>
    <row r="322" spans="9:9">
      <c r="I322" t="str">
        <f t="shared" si="4"/>
        <v/>
      </c>
    </row>
    <row r="323" spans="9:9">
      <c r="I323" t="str">
        <f t="shared" si="4"/>
        <v/>
      </c>
    </row>
    <row r="324" spans="9:9">
      <c r="I324" t="str">
        <f t="shared" ref="I324:I337" si="5">B324&amp;C324</f>
        <v/>
      </c>
    </row>
    <row r="325" spans="9:9">
      <c r="I325" t="str">
        <f t="shared" si="5"/>
        <v/>
      </c>
    </row>
    <row r="326" spans="9:9">
      <c r="I326" t="str">
        <f t="shared" si="5"/>
        <v/>
      </c>
    </row>
    <row r="327" spans="9:9">
      <c r="I327" t="str">
        <f t="shared" si="5"/>
        <v/>
      </c>
    </row>
    <row r="328" spans="9:9">
      <c r="I328" t="str">
        <f t="shared" si="5"/>
        <v/>
      </c>
    </row>
    <row r="329" spans="9:9">
      <c r="I329" t="str">
        <f t="shared" si="5"/>
        <v/>
      </c>
    </row>
    <row r="330" spans="9:9">
      <c r="I330" t="str">
        <f t="shared" si="5"/>
        <v/>
      </c>
    </row>
    <row r="331" spans="9:9">
      <c r="I331" t="str">
        <f t="shared" si="5"/>
        <v/>
      </c>
    </row>
    <row r="332" spans="9:9">
      <c r="I332" t="str">
        <f t="shared" si="5"/>
        <v/>
      </c>
    </row>
    <row r="333" spans="9:9">
      <c r="I333" t="str">
        <f t="shared" si="5"/>
        <v/>
      </c>
    </row>
    <row r="334" spans="9:9">
      <c r="I334" t="str">
        <f t="shared" si="5"/>
        <v/>
      </c>
    </row>
    <row r="335" spans="9:9">
      <c r="I335" t="str">
        <f t="shared" si="5"/>
        <v/>
      </c>
    </row>
    <row r="336" spans="9:9">
      <c r="I336" t="str">
        <f t="shared" si="5"/>
        <v/>
      </c>
    </row>
    <row r="337" spans="9:9">
      <c r="I337" t="str">
        <f t="shared" si="5"/>
        <v/>
      </c>
    </row>
  </sheetData>
  <dataValidations count="1">
    <dataValidation type="list" allowBlank="1" showInputMessage="1" showErrorMessage="1" sqref="C80:C303" xr:uid="{00000000-0002-0000-0500-000000000000}">
      <formula1>$B$3:$B$12</formula1>
    </dataValidation>
  </dataValidations>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500-000001000000}">
          <x14:formula1>
            <xm:f>'Datos proyecto'!$B$8:$B$17</xm:f>
          </x14:formula1>
          <xm:sqref>C3:C79 B3:B303</xm:sqref>
        </x14:dataValidation>
        <x14:dataValidation type="list" allowBlank="1" showInputMessage="1" showErrorMessage="1" xr:uid="{00000000-0002-0000-0500-000002000000}">
          <x14:formula1>
            <xm:f>'Datos proyecto'!$K$8:$K$28</xm:f>
          </x14:formula1>
          <xm:sqref>E44:E300</xm:sqref>
        </x14:dataValidation>
        <x14:dataValidation type="list" allowBlank="1" showInputMessage="1" showErrorMessage="1" xr:uid="{00000000-0002-0000-0500-000004000000}">
          <x14:formula1>
            <xm:f>'Estandar defectos'!$A$2:$A$22</xm:f>
          </x14:formula1>
          <xm:sqref>E3:E43</xm:sqref>
        </x14:dataValidation>
        <x14:dataValidation type="list" allowBlank="1" showInputMessage="1" showErrorMessage="1" xr:uid="{00000000-0002-0000-0500-000005000000}">
          <x14:formula1>
            <xm:f>'Datos proyecto'!G$8:G$85</xm:f>
          </x14:formula1>
          <xm:sqref>A3:A45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8"/>
  <sheetViews>
    <sheetView workbookViewId="0">
      <selection activeCell="O15" sqref="O15"/>
    </sheetView>
  </sheetViews>
  <sheetFormatPr defaultColWidth="11" defaultRowHeight="15.6"/>
  <cols>
    <col min="2" max="2" width="29.125" customWidth="1"/>
    <col min="8" max="8" width="24.5" customWidth="1"/>
  </cols>
  <sheetData>
    <row r="1" spans="1:15" ht="22.5">
      <c r="A1" s="9" t="s">
        <v>142</v>
      </c>
    </row>
    <row r="3" spans="1:15">
      <c r="A3" t="s">
        <v>143</v>
      </c>
      <c r="C3" t="s">
        <v>144</v>
      </c>
      <c r="D3" t="s">
        <v>35</v>
      </c>
      <c r="G3" t="s">
        <v>145</v>
      </c>
      <c r="I3" t="s">
        <v>144</v>
      </c>
      <c r="J3" t="s">
        <v>35</v>
      </c>
    </row>
    <row r="4" spans="1:15">
      <c r="B4" t="str">
        <f>'Datos proyecto'!B8</f>
        <v>Requisitos</v>
      </c>
      <c r="C4" s="8">
        <v>2</v>
      </c>
      <c r="D4" s="23">
        <f>COUNTIF('Lista defectos'!B$3:$B$303,B4)</f>
        <v>8</v>
      </c>
      <c r="H4" t="str">
        <f>'Datos proyecto'!B8</f>
        <v>Requisitos</v>
      </c>
      <c r="I4" s="8">
        <v>2</v>
      </c>
      <c r="J4" s="23">
        <f>COUNTIF('Lista defectos'!$C$3:$C$303,$B4)</f>
        <v>0</v>
      </c>
    </row>
    <row r="5" spans="1:15">
      <c r="B5" t="str">
        <f>'Datos proyecto'!B9</f>
        <v>Revisión de Requisitos</v>
      </c>
      <c r="C5" s="8">
        <v>1</v>
      </c>
      <c r="D5" s="23">
        <f>COUNTIF('Lista defectos'!B$3:$B$303,B5)</f>
        <v>0</v>
      </c>
      <c r="H5" t="str">
        <f>'Datos proyecto'!B9</f>
        <v>Revisión de Requisitos</v>
      </c>
      <c r="I5" s="8">
        <v>1</v>
      </c>
      <c r="J5" s="23">
        <f>COUNTIF('Lista defectos'!$C$3:$C$303,$B5)</f>
        <v>8</v>
      </c>
    </row>
    <row r="6" spans="1:15">
      <c r="B6" t="str">
        <f>'Datos proyecto'!B10</f>
        <v>Diseño</v>
      </c>
      <c r="C6" s="8">
        <v>0</v>
      </c>
      <c r="D6" s="23">
        <f>COUNTIF('Lista defectos'!B$3:$B$303,B6)</f>
        <v>0</v>
      </c>
      <c r="H6" t="str">
        <f>'Datos proyecto'!B10</f>
        <v>Diseño</v>
      </c>
      <c r="I6" s="8">
        <v>0</v>
      </c>
      <c r="J6" s="23">
        <f>COUNTIF('Lista defectos'!$C$3:$C$303,$B6)</f>
        <v>0</v>
      </c>
    </row>
    <row r="7" spans="1:15">
      <c r="B7" t="str">
        <f>'Datos proyecto'!B11</f>
        <v>Revisión de diseño</v>
      </c>
      <c r="C7" s="8">
        <v>0</v>
      </c>
      <c r="D7" s="23">
        <f>COUNTIF('Lista defectos'!B$3:$B$303,B7)</f>
        <v>0</v>
      </c>
      <c r="H7" t="str">
        <f>'Datos proyecto'!B11</f>
        <v>Revisión de diseño</v>
      </c>
      <c r="I7" s="8">
        <v>0</v>
      </c>
      <c r="J7" s="23">
        <f>COUNTIF('Lista defectos'!$C$3:$C$303,$B7)</f>
        <v>0</v>
      </c>
    </row>
    <row r="8" spans="1:15">
      <c r="B8" t="str">
        <f>'Datos proyecto'!B12</f>
        <v>Diseño detallado</v>
      </c>
      <c r="C8" s="8">
        <v>5</v>
      </c>
      <c r="D8" s="23">
        <f>COUNTIF('Lista defectos'!B$3:$B$303,B8)</f>
        <v>3</v>
      </c>
      <c r="H8" t="str">
        <f>'Datos proyecto'!B12</f>
        <v>Diseño detallado</v>
      </c>
      <c r="I8" s="8">
        <v>5</v>
      </c>
      <c r="J8" s="23">
        <f>COUNTIF('Lista defectos'!$C$3:$C$303,$B8)</f>
        <v>0</v>
      </c>
    </row>
    <row r="9" spans="1:15" ht="15.75">
      <c r="B9" t="str">
        <f>'Datos proyecto'!B13</f>
        <v>Revisión de diseño detallado</v>
      </c>
      <c r="C9" s="8">
        <v>1</v>
      </c>
      <c r="D9" s="23">
        <f>COUNTIF('Lista defectos'!B$3:$B$303,B9)</f>
        <v>0</v>
      </c>
      <c r="H9" t="str">
        <f>'Datos proyecto'!B13</f>
        <v>Revisión de diseño detallado</v>
      </c>
      <c r="I9" s="8">
        <v>1</v>
      </c>
      <c r="J9" s="23">
        <f>COUNTIF('Lista defectos'!$C$3:$C$303,$B9)</f>
        <v>3</v>
      </c>
      <c r="M9" s="91" t="s">
        <v>146</v>
      </c>
      <c r="N9" s="92"/>
      <c r="O9" s="93"/>
    </row>
    <row r="10" spans="1:15">
      <c r="B10" t="str">
        <f>'Datos proyecto'!B14</f>
        <v>Código</v>
      </c>
      <c r="C10" s="8">
        <v>2</v>
      </c>
      <c r="D10" s="23">
        <f>COUNTIF('Lista defectos'!B$3:$B$303,B10)</f>
        <v>8</v>
      </c>
      <c r="H10" t="str">
        <f>'Datos proyecto'!B14</f>
        <v>Código</v>
      </c>
      <c r="I10" s="8">
        <v>2</v>
      </c>
      <c r="J10" s="23">
        <f>COUNTIF('Lista defectos'!$C$3:$C$303,$B10)</f>
        <v>0</v>
      </c>
      <c r="M10" s="94"/>
      <c r="N10" s="95"/>
      <c r="O10" s="96"/>
    </row>
    <row r="11" spans="1:15">
      <c r="B11" t="str">
        <f>'Datos proyecto'!B15</f>
        <v>Revisión de código</v>
      </c>
      <c r="C11" s="8">
        <v>5</v>
      </c>
      <c r="D11" s="23">
        <f>COUNTIF('Lista defectos'!B$3:$B$303,B11)</f>
        <v>0</v>
      </c>
      <c r="H11" t="str">
        <f>'Datos proyecto'!B15</f>
        <v>Revisión de código</v>
      </c>
      <c r="I11" s="8">
        <v>5</v>
      </c>
      <c r="J11" s="23">
        <f>COUNTIF('Lista defectos'!$C$3:$C$303,$B11)</f>
        <v>2</v>
      </c>
      <c r="M11" s="94"/>
      <c r="N11" s="95"/>
      <c r="O11" s="96"/>
    </row>
    <row r="12" spans="1:15">
      <c r="B12" t="str">
        <f>'Datos proyecto'!B16</f>
        <v>Pruebas de integración</v>
      </c>
      <c r="C12" s="8">
        <v>3</v>
      </c>
      <c r="D12" s="23">
        <f>COUNTIF('Lista defectos'!B$3:$B$303,B12)</f>
        <v>0</v>
      </c>
      <c r="H12" t="str">
        <f>'Datos proyecto'!B16</f>
        <v>Pruebas de integración</v>
      </c>
      <c r="I12" s="8">
        <v>3</v>
      </c>
      <c r="J12" s="23">
        <f>COUNTIF('Lista defectos'!$C$3:$C$303,$B12)</f>
        <v>6</v>
      </c>
      <c r="M12" s="94"/>
      <c r="N12" s="95"/>
      <c r="O12" s="96"/>
    </row>
    <row r="13" spans="1:15">
      <c r="B13" t="str">
        <f>'Datos proyecto'!B17</f>
        <v>Pruebas del Sistema</v>
      </c>
      <c r="C13" s="8">
        <v>3</v>
      </c>
      <c r="D13" s="23">
        <f>COUNTIF('Lista defectos'!B$3:$B$303,B13)</f>
        <v>0</v>
      </c>
      <c r="H13" t="str">
        <f>'Datos proyecto'!B17</f>
        <v>Pruebas del Sistema</v>
      </c>
      <c r="I13" s="8">
        <v>3</v>
      </c>
      <c r="J13" s="23">
        <f>COUNTIF('Lista defectos'!$C$3:$C$303,$B13)</f>
        <v>0</v>
      </c>
      <c r="M13" s="97"/>
      <c r="N13" s="98"/>
      <c r="O13" s="99"/>
    </row>
    <row r="14" spans="1:15">
      <c r="B14" t="s">
        <v>147</v>
      </c>
      <c r="C14" s="20">
        <f>SUM(C4:C13)</f>
        <v>22</v>
      </c>
      <c r="D14" s="20">
        <f>SUM(D4:D13)</f>
        <v>19</v>
      </c>
      <c r="H14" t="s">
        <v>147</v>
      </c>
      <c r="I14" s="20">
        <f>SUM(I4:I13)</f>
        <v>22</v>
      </c>
      <c r="J14" s="20">
        <f>SUM(J4:J13)</f>
        <v>19</v>
      </c>
      <c r="M14" s="44"/>
      <c r="N14" s="44"/>
      <c r="O14" s="44"/>
    </row>
    <row r="18" spans="1:11">
      <c r="A18" t="s">
        <v>148</v>
      </c>
      <c r="C18" t="s">
        <v>149</v>
      </c>
      <c r="D18" t="s">
        <v>35</v>
      </c>
      <c r="G18" t="s">
        <v>150</v>
      </c>
      <c r="I18" t="s">
        <v>149</v>
      </c>
      <c r="J18" t="s">
        <v>35</v>
      </c>
    </row>
    <row r="19" spans="1:11">
      <c r="B19" t="str">
        <f>'Datos proyecto'!$B8</f>
        <v>Requisitos</v>
      </c>
      <c r="C19" s="25">
        <f>IFERROR(C4/'Datos proyecto'!C8,0)</f>
        <v>8.6956521739130432E-2</v>
      </c>
      <c r="D19" s="25">
        <f>IFERROR(D4/'Datos proyecto'!D8,0)</f>
        <v>0.36363636363636365</v>
      </c>
      <c r="E19" t="s">
        <v>151</v>
      </c>
      <c r="H19" t="str">
        <f>'Datos proyecto'!$B8</f>
        <v>Requisitos</v>
      </c>
      <c r="I19" s="25">
        <f>IFERROR(I4/'Datos proyecto'!C8,0)</f>
        <v>8.6956521739130432E-2</v>
      </c>
      <c r="J19" s="25">
        <f>IFERROR(J4/'Datos proyecto'!D8,0)</f>
        <v>0</v>
      </c>
      <c r="K19" t="s">
        <v>151</v>
      </c>
    </row>
    <row r="20" spans="1:11">
      <c r="B20" t="str">
        <f>'Datos proyecto'!$B9</f>
        <v>Revisión de Requisitos</v>
      </c>
      <c r="C20" s="25">
        <f>IFERROR(C5/'Datos proyecto'!C9,0)</f>
        <v>0.25</v>
      </c>
      <c r="D20" s="25">
        <f>IFERROR(D5/'Datos proyecto'!D9,0)</f>
        <v>0</v>
      </c>
      <c r="E20" t="s">
        <v>151</v>
      </c>
      <c r="H20" t="str">
        <f>'Datos proyecto'!$B9</f>
        <v>Revisión de Requisitos</v>
      </c>
      <c r="I20" s="25">
        <f>IFERROR(I5/'Datos proyecto'!C9,0)</f>
        <v>0.25</v>
      </c>
      <c r="J20" s="25">
        <f>IFERROR(J5/'Datos proyecto'!D9,0)</f>
        <v>2</v>
      </c>
      <c r="K20" t="s">
        <v>151</v>
      </c>
    </row>
    <row r="21" spans="1:11">
      <c r="B21" t="str">
        <f>'Datos proyecto'!$B10</f>
        <v>Diseño</v>
      </c>
      <c r="C21" s="25">
        <f>IFERROR(C6/'Datos proyecto'!C10,0)</f>
        <v>0</v>
      </c>
      <c r="D21" s="25">
        <f>IFERROR(D6/'Datos proyecto'!D10,0)</f>
        <v>0</v>
      </c>
      <c r="E21" t="s">
        <v>151</v>
      </c>
      <c r="H21" t="str">
        <f>'Datos proyecto'!$B10</f>
        <v>Diseño</v>
      </c>
      <c r="I21" s="25">
        <f>IFERROR(I6/'Datos proyecto'!C10,0)</f>
        <v>0</v>
      </c>
      <c r="J21" s="25">
        <f>IFERROR(J6/'Datos proyecto'!D10,0)</f>
        <v>0</v>
      </c>
      <c r="K21" t="s">
        <v>151</v>
      </c>
    </row>
    <row r="22" spans="1:11">
      <c r="B22" t="str">
        <f>'Datos proyecto'!$B11</f>
        <v>Revisión de diseño</v>
      </c>
      <c r="C22" s="25">
        <f>IFERROR(C7/'Datos proyecto'!C11,0)</f>
        <v>0</v>
      </c>
      <c r="D22" s="25">
        <f>IFERROR(D7/'Datos proyecto'!D11,0)</f>
        <v>0</v>
      </c>
      <c r="E22" t="s">
        <v>151</v>
      </c>
      <c r="H22" t="str">
        <f>'Datos proyecto'!$B11</f>
        <v>Revisión de diseño</v>
      </c>
      <c r="I22" s="25">
        <f>IFERROR(I7/'Datos proyecto'!C11,0)</f>
        <v>0</v>
      </c>
      <c r="J22" s="25">
        <f>IFERROR(J7/'Datos proyecto'!D11,0)</f>
        <v>0</v>
      </c>
      <c r="K22" t="s">
        <v>151</v>
      </c>
    </row>
    <row r="23" spans="1:11">
      <c r="B23" t="str">
        <f>'Datos proyecto'!$B12</f>
        <v>Diseño detallado</v>
      </c>
      <c r="C23" s="25">
        <f>IFERROR(C8/'Datos proyecto'!C12,0)</f>
        <v>0.55555555555555558</v>
      </c>
      <c r="D23" s="25">
        <f>IFERROR(D8/'Datos proyecto'!D12,0)</f>
        <v>0.375</v>
      </c>
      <c r="E23" t="s">
        <v>151</v>
      </c>
      <c r="H23" t="str">
        <f>'Datos proyecto'!$B12</f>
        <v>Diseño detallado</v>
      </c>
      <c r="I23" s="25">
        <f>IFERROR(I8/'Datos proyecto'!C12,0)</f>
        <v>0.55555555555555558</v>
      </c>
      <c r="J23" s="25">
        <f>IFERROR(J8/'Datos proyecto'!D12,0)</f>
        <v>0</v>
      </c>
      <c r="K23" t="s">
        <v>151</v>
      </c>
    </row>
    <row r="24" spans="1:11">
      <c r="B24" t="str">
        <f>'Datos proyecto'!$B13</f>
        <v>Revisión de diseño detallado</v>
      </c>
      <c r="C24" s="25">
        <f>IFERROR(C9/'Datos proyecto'!C13,0)</f>
        <v>0.5</v>
      </c>
      <c r="D24" s="25">
        <f>IFERROR(D9/'Datos proyecto'!D13,0)</f>
        <v>0</v>
      </c>
      <c r="E24" t="s">
        <v>151</v>
      </c>
      <c r="H24" t="str">
        <f>'Datos proyecto'!$B13</f>
        <v>Revisión de diseño detallado</v>
      </c>
      <c r="I24" s="25">
        <f>IFERROR(I9/'Datos proyecto'!C13,0)</f>
        <v>0.5</v>
      </c>
      <c r="J24" s="25">
        <f>IFERROR(J9/'Datos proyecto'!D13,0)</f>
        <v>1</v>
      </c>
      <c r="K24" t="s">
        <v>151</v>
      </c>
    </row>
    <row r="25" spans="1:11">
      <c r="B25" t="str">
        <f>'Datos proyecto'!$B14</f>
        <v>Código</v>
      </c>
      <c r="C25" s="25">
        <f>IFERROR(C10/'Datos proyecto'!C14,0)</f>
        <v>6.6666666666666666E-2</v>
      </c>
      <c r="D25" s="25">
        <f>IFERROR(D10/'Datos proyecto'!D14,0)</f>
        <v>0.27586206896551724</v>
      </c>
      <c r="E25" t="s">
        <v>151</v>
      </c>
      <c r="H25" t="str">
        <f>'Datos proyecto'!$B14</f>
        <v>Código</v>
      </c>
      <c r="I25" s="25">
        <f>IFERROR(I10/'Datos proyecto'!C14,0)</f>
        <v>6.6666666666666666E-2</v>
      </c>
      <c r="J25" s="25">
        <f>IFERROR(J10/'Datos proyecto'!D14,0)</f>
        <v>0</v>
      </c>
      <c r="K25" t="s">
        <v>151</v>
      </c>
    </row>
    <row r="26" spans="1:11">
      <c r="B26" t="str">
        <f>'Datos proyecto'!$B15</f>
        <v>Revisión de código</v>
      </c>
      <c r="C26" s="25">
        <f>IFERROR(C11/'Datos proyecto'!C15,0)</f>
        <v>0.5</v>
      </c>
      <c r="D26" s="25">
        <f>IFERROR(D11/'Datos proyecto'!D15,0)</f>
        <v>0</v>
      </c>
      <c r="E26" t="s">
        <v>151</v>
      </c>
      <c r="H26" t="str">
        <f>'Datos proyecto'!$B15</f>
        <v>Revisión de código</v>
      </c>
      <c r="I26" s="25">
        <f>IFERROR(I11/'Datos proyecto'!C15,0)</f>
        <v>0.5</v>
      </c>
      <c r="J26" s="25">
        <f>IFERROR(J11/'Datos proyecto'!D15,0)</f>
        <v>0.25</v>
      </c>
      <c r="K26" t="s">
        <v>151</v>
      </c>
    </row>
    <row r="27" spans="1:11">
      <c r="B27" t="str">
        <f>'Datos proyecto'!$B16</f>
        <v>Pruebas de integración</v>
      </c>
      <c r="C27" s="25">
        <f>IFERROR(C12/'Datos proyecto'!C16,0)</f>
        <v>0.5</v>
      </c>
      <c r="D27" s="25">
        <f>IFERROR(D12/'Datos proyecto'!D16,0)</f>
        <v>0</v>
      </c>
      <c r="E27" t="s">
        <v>151</v>
      </c>
      <c r="H27" t="str">
        <f>'Datos proyecto'!$B16</f>
        <v>Pruebas de integración</v>
      </c>
      <c r="I27" s="25">
        <f>IFERROR(I12/'Datos proyecto'!C16,0)</f>
        <v>0.5</v>
      </c>
      <c r="J27" s="25">
        <f>IFERROR(J12/'Datos proyecto'!D16,0)</f>
        <v>1.5</v>
      </c>
      <c r="K27" t="s">
        <v>151</v>
      </c>
    </row>
    <row r="28" spans="1:11">
      <c r="B28" t="str">
        <f>'Datos proyecto'!$B17</f>
        <v>Pruebas del Sistema</v>
      </c>
      <c r="C28" s="25">
        <f>IFERROR(C13/'Datos proyecto'!C17,0)</f>
        <v>0.5</v>
      </c>
      <c r="D28" s="25">
        <f>IFERROR(D13/'Datos proyecto'!D17,0)</f>
        <v>0</v>
      </c>
      <c r="E28" t="s">
        <v>151</v>
      </c>
      <c r="H28" t="str">
        <f>'Datos proyecto'!$B17</f>
        <v>Pruebas del Sistema</v>
      </c>
      <c r="I28" s="25">
        <f>IFERROR(I13/'Datos proyecto'!C17,0)</f>
        <v>0.5</v>
      </c>
      <c r="J28" s="25">
        <f>IFERROR(J13/'Datos proyecto'!D17,0)</f>
        <v>0</v>
      </c>
      <c r="K28" t="s">
        <v>151</v>
      </c>
    </row>
  </sheetData>
  <mergeCells count="1">
    <mergeCell ref="M9:O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9"/>
  <sheetViews>
    <sheetView workbookViewId="0">
      <selection activeCell="A6" sqref="A6"/>
    </sheetView>
  </sheetViews>
  <sheetFormatPr defaultColWidth="11" defaultRowHeight="15.6"/>
  <cols>
    <col min="1" max="1" width="19.875" customWidth="1"/>
    <col min="2" max="2" width="99.375" customWidth="1"/>
  </cols>
  <sheetData>
    <row r="1" spans="1:2">
      <c r="A1" s="41" t="s">
        <v>152</v>
      </c>
      <c r="B1" s="41" t="s">
        <v>108</v>
      </c>
    </row>
    <row r="2" spans="1:2">
      <c r="A2" s="40" t="s">
        <v>114</v>
      </c>
      <c r="B2" s="29" t="s">
        <v>153</v>
      </c>
    </row>
    <row r="3" spans="1:2">
      <c r="A3" s="30" t="s">
        <v>110</v>
      </c>
      <c r="B3" s="29" t="s">
        <v>154</v>
      </c>
    </row>
    <row r="4" spans="1:2">
      <c r="A4" s="30" t="s">
        <v>125</v>
      </c>
      <c r="B4" s="29" t="s">
        <v>155</v>
      </c>
    </row>
    <row r="5" spans="1:2">
      <c r="A5" s="30" t="s">
        <v>156</v>
      </c>
      <c r="B5" s="29" t="s">
        <v>157</v>
      </c>
    </row>
    <row r="6" spans="1:2">
      <c r="A6" s="30" t="s">
        <v>136</v>
      </c>
      <c r="B6" s="29" t="s">
        <v>158</v>
      </c>
    </row>
    <row r="7" spans="1:2">
      <c r="A7" s="30" t="s">
        <v>159</v>
      </c>
      <c r="B7" s="29" t="s">
        <v>160</v>
      </c>
    </row>
    <row r="8" spans="1:2">
      <c r="A8" s="30" t="s">
        <v>129</v>
      </c>
      <c r="B8" s="29" t="s">
        <v>161</v>
      </c>
    </row>
    <row r="9" spans="1:2">
      <c r="A9" s="30" t="s">
        <v>162</v>
      </c>
      <c r="B9" s="29" t="s">
        <v>163</v>
      </c>
    </row>
    <row r="10" spans="1:2">
      <c r="A10" s="30" t="s">
        <v>164</v>
      </c>
      <c r="B10" s="29" t="s">
        <v>165</v>
      </c>
    </row>
    <row r="11" spans="1:2">
      <c r="A11" s="30" t="s">
        <v>166</v>
      </c>
      <c r="B11" s="29" t="s">
        <v>167</v>
      </c>
    </row>
    <row r="19" spans="2:2">
      <c r="B19"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6"/>
  <sheetViews>
    <sheetView workbookViewId="0">
      <selection activeCell="D36" sqref="D36"/>
    </sheetView>
  </sheetViews>
  <sheetFormatPr defaultColWidth="11" defaultRowHeight="15.6"/>
  <cols>
    <col min="2" max="2" width="27.5" customWidth="1"/>
    <col min="3" max="3" width="24.5" customWidth="1"/>
    <col min="4" max="4" width="14.75" customWidth="1"/>
  </cols>
  <sheetData>
    <row r="1" spans="1:12" ht="23.1" thickBot="1">
      <c r="A1" s="21" t="s">
        <v>168</v>
      </c>
    </row>
    <row r="2" spans="1:12" ht="20.45" thickTop="1" thickBot="1">
      <c r="A2" s="22" t="s">
        <v>169</v>
      </c>
    </row>
    <row r="3" spans="1:12" ht="23.45" thickTop="1" thickBot="1">
      <c r="A3" s="21"/>
      <c r="B3" t="s">
        <v>59</v>
      </c>
      <c r="C3" s="23">
        <f>SUMIF('Datos proyecto'!J8:J$80,"LOC",'Datos proyecto'!H8:H$80)</f>
        <v>230</v>
      </c>
      <c r="D3" s="23">
        <f>SUMIF('Datos proyecto'!J8:J$80,"LOC",'Datos proyecto'!I8:I$80)</f>
        <v>186</v>
      </c>
    </row>
    <row r="4" spans="1:12" ht="20.45" thickTop="1" thickBot="1">
      <c r="A4" s="22" t="s">
        <v>170</v>
      </c>
      <c r="C4" t="s">
        <v>171</v>
      </c>
      <c r="D4" t="s">
        <v>35</v>
      </c>
    </row>
    <row r="5" spans="1:12" ht="15.95" thickTop="1">
      <c r="B5" t="s">
        <v>172</v>
      </c>
      <c r="C5" s="27">
        <f>$C$3/'Datos proyecto'!C4</f>
        <v>1.5540540540540539</v>
      </c>
      <c r="D5" s="27">
        <f>$D$3/'Datos proyecto'!D4</f>
        <v>1.3381294964028776</v>
      </c>
    </row>
    <row r="6" spans="1:12">
      <c r="B6" t="s">
        <v>173</v>
      </c>
      <c r="C6" s="8">
        <v>5</v>
      </c>
      <c r="D6" s="28">
        <v>5</v>
      </c>
    </row>
    <row r="7" spans="1:12" ht="15.75" customHeight="1">
      <c r="K7" s="74"/>
    </row>
    <row r="8" spans="1:12" ht="20.25" customHeight="1">
      <c r="A8" s="22" t="s">
        <v>174</v>
      </c>
      <c r="J8" s="100" t="s">
        <v>175</v>
      </c>
      <c r="K8" s="100"/>
      <c r="L8" s="100"/>
    </row>
    <row r="9" spans="1:12" ht="16.5" customHeight="1">
      <c r="B9" t="s">
        <v>176</v>
      </c>
      <c r="C9" s="25">
        <f>IFERROR(DefectosFase!I5/SUMIF('Datos proyecto'!$K$8:$K$80,"Requisitospaginas de texto",'Datos proyecto'!H$8:H$80),"")</f>
        <v>3.3333333333333333E-2</v>
      </c>
      <c r="D9" s="23">
        <f>IFERROR(DefectosFase!J5/SUMIF('Datos proyecto'!$K$8:$K$80,"Requisitospaginas de texto",'Datos proyecto'!I$8:I$80),"")</f>
        <v>0.25806451612903225</v>
      </c>
      <c r="J9" s="100"/>
      <c r="K9" s="100"/>
      <c r="L9" s="100"/>
    </row>
    <row r="10" spans="1:12">
      <c r="B10" s="79" t="s">
        <v>177</v>
      </c>
      <c r="C10" s="75" t="str">
        <f>IFERROR(DefectosFase!I7/SUMIF('Datos proyecto'!$K$8:$K$80,"Diseñopaginas de texto",'Datos proyecto'!H$8:H$80),"")</f>
        <v/>
      </c>
      <c r="D10" s="75" t="str">
        <f>IFERROR(DefectosFase!J7/SUMIF('Datos proyecto'!$K$8:$K$80,"Diseñopaginas de texto",'Datos proyecto'!I$8:I$80),"")</f>
        <v/>
      </c>
      <c r="J10" s="100"/>
      <c r="K10" s="100"/>
      <c r="L10" s="100"/>
    </row>
    <row r="11" spans="1:12" ht="20.25" customHeight="1">
      <c r="A11" s="22" t="s">
        <v>178</v>
      </c>
      <c r="J11" s="100"/>
      <c r="K11" s="100"/>
      <c r="L11" s="100"/>
    </row>
    <row r="12" spans="1:12">
      <c r="B12" t="s">
        <v>179</v>
      </c>
      <c r="C12" s="25">
        <f>DefectosFase!I9/'Plan Calidad'!$C$3*1000</f>
        <v>4.3478260869565215</v>
      </c>
      <c r="D12" s="25">
        <f>DefectosFase!J9/'Plan Calidad'!$D$3*1000</f>
        <v>16.129032258064516</v>
      </c>
      <c r="J12" s="100"/>
      <c r="K12" s="100"/>
      <c r="L12" s="100"/>
    </row>
    <row r="13" spans="1:12">
      <c r="B13" t="s">
        <v>180</v>
      </c>
      <c r="C13" s="25">
        <f>DefectosFase!I11/'Plan Calidad'!$C$3*1000</f>
        <v>21.739130434782609</v>
      </c>
      <c r="D13" s="25">
        <f>DefectosFase!J11/'Plan Calidad'!$D$3*1000</f>
        <v>10.752688172043012</v>
      </c>
      <c r="H13" s="74"/>
      <c r="I13" s="74"/>
      <c r="J13" s="100"/>
      <c r="K13" s="100"/>
      <c r="L13" s="100"/>
    </row>
    <row r="14" spans="1:12">
      <c r="B14" t="s">
        <v>181</v>
      </c>
      <c r="C14" s="25">
        <f>DefectosFase!I12/'Plan Calidad'!$C$3*1000</f>
        <v>13.043478260869565</v>
      </c>
      <c r="D14" s="25">
        <f>DefectosFase!J12/'Plan Calidad'!$D$3*1000</f>
        <v>32.258064516129032</v>
      </c>
    </row>
    <row r="15" spans="1:12">
      <c r="B15" t="s">
        <v>182</v>
      </c>
      <c r="C15" s="25">
        <f>DefectosFase!I13/'Plan Calidad'!$C$3*1000</f>
        <v>13.043478260869565</v>
      </c>
      <c r="D15" s="25">
        <f>DefectosFase!J13/'Plan Calidad'!$D$3*1000</f>
        <v>0</v>
      </c>
    </row>
    <row r="16" spans="1:12" ht="20.100000000000001" thickBot="1">
      <c r="A16" s="22" t="s">
        <v>183</v>
      </c>
    </row>
    <row r="17" spans="1:4" ht="30.95">
      <c r="B17" s="13" t="s">
        <v>184</v>
      </c>
      <c r="C17" s="23">
        <f>IFERROR(DefectosFase!I9/DefectosFase!I12,"")</f>
        <v>0.33333333333333331</v>
      </c>
      <c r="D17" s="23">
        <f>IFERROR(DefectosFase!J9/DefectosFase!J12,"")</f>
        <v>0.5</v>
      </c>
    </row>
    <row r="18" spans="1:4" ht="20.100000000000001" thickBot="1">
      <c r="A18" s="22" t="s">
        <v>185</v>
      </c>
    </row>
    <row r="19" spans="1:4" ht="31.5" thickTop="1">
      <c r="B19" s="13" t="s">
        <v>186</v>
      </c>
      <c r="C19" s="23">
        <f>IFERROR('Datos proyecto'!C9/'Datos proyecto'!C8,"")</f>
        <v>0.17391304347826086</v>
      </c>
      <c r="D19" s="23">
        <f>IFERROR('Datos proyecto'!D9/'Datos proyecto'!D8,"")</f>
        <v>0.18181818181818182</v>
      </c>
    </row>
    <row r="20" spans="1:4" ht="30.95">
      <c r="B20" s="80" t="s">
        <v>187</v>
      </c>
      <c r="C20" s="76" t="str">
        <f>IFERROR('Datos proyecto'!C11/'Datos proyecto'!C10,"")</f>
        <v/>
      </c>
      <c r="D20" s="76" t="str">
        <f>IFERROR('Datos proyecto'!D11/'Datos proyecto'!D10,"")</f>
        <v/>
      </c>
    </row>
    <row r="21" spans="1:4">
      <c r="B21" t="s">
        <v>188</v>
      </c>
      <c r="C21" s="25">
        <f>IFERROR('Datos proyecto'!C12/'Datos proyecto'!C14,"")</f>
        <v>0.3</v>
      </c>
      <c r="D21" s="25">
        <f>IFERROR('Datos proyecto'!D12/'Datos proyecto'!D14,"")</f>
        <v>0.27586206896551724</v>
      </c>
    </row>
    <row r="23" spans="1:4" ht="20.100000000000001" thickBot="1">
      <c r="A23" s="22" t="s">
        <v>189</v>
      </c>
    </row>
    <row r="24" spans="1:4" ht="15.95" thickTop="1">
      <c r="B24" t="s">
        <v>190</v>
      </c>
      <c r="C24" s="23">
        <f>IFERROR(SUMIF('Datos proyecto'!$K$8:$K$80,"Diseño detalladolineas pseudocódigo",'Datos proyecto'!H$8:H$80)/'Datos proyecto'!C13,"")</f>
        <v>0</v>
      </c>
      <c r="D24" s="23">
        <f>IFERROR(SUMIF('Datos proyecto'!$K$8:$K$80,"Diseño detalladolineas pseudocódigo",'Datos proyecto'!I$8:I$80)/'Datos proyecto'!D13,"")</f>
        <v>0</v>
      </c>
    </row>
    <row r="25" spans="1:4">
      <c r="B25" t="s">
        <v>191</v>
      </c>
      <c r="C25" s="27">
        <f>IFERROR(SUMIF('Datos proyecto'!$K$8:$K$80,"CódigoLOC",'Datos proyecto'!H$8:H$80)/'Datos proyecto'!C14,"")</f>
        <v>7.666666666666667</v>
      </c>
      <c r="D25" s="27">
        <f>IFERROR(SUMIF('Datos proyecto'!$K$8:$K$80,"CódigoLOC",'Datos proyecto'!I$8:I$80)/'Datos proyecto'!D14,"")</f>
        <v>6.4137931034482758</v>
      </c>
    </row>
    <row r="26" spans="1:4" ht="20.100000000000001" thickBot="1">
      <c r="A26" s="22" t="s">
        <v>192</v>
      </c>
    </row>
    <row r="27" spans="1:4" ht="15.95" thickTop="1">
      <c r="B27" t="s">
        <v>48</v>
      </c>
      <c r="C27" s="25">
        <f>IFERROR(DefectosFase!C4/'Datos proyecto'!C8,"")</f>
        <v>8.6956521739130432E-2</v>
      </c>
      <c r="D27" s="25">
        <f>IFERROR(DefectosFase!D4/'Datos proyecto'!D8,"")</f>
        <v>0.36363636363636365</v>
      </c>
    </row>
    <row r="28" spans="1:4">
      <c r="B28" s="79" t="s">
        <v>193</v>
      </c>
      <c r="C28" s="75" t="str">
        <f>IFERROR(DefectosFase!C6/'Datos proyecto'!C10,"")</f>
        <v/>
      </c>
      <c r="D28" s="75" t="str">
        <f>IFERROR(DefectosFase!D6/'Datos proyecto'!D10,"")</f>
        <v/>
      </c>
    </row>
    <row r="29" spans="1:4">
      <c r="B29" t="s">
        <v>194</v>
      </c>
      <c r="C29" s="25">
        <f>IFERROR(DefectosFase!C8/'Datos proyecto'!C12,"")</f>
        <v>0.55555555555555558</v>
      </c>
      <c r="D29" s="25">
        <f>IFERROR(DefectosFase!D8/'Datos proyecto'!D12,"")</f>
        <v>0.375</v>
      </c>
    </row>
    <row r="30" spans="1:4">
      <c r="B30" t="s">
        <v>57</v>
      </c>
      <c r="C30" s="25">
        <f>IFERROR(DefectosFase!C10/'Datos proyecto'!C14,"")</f>
        <v>6.6666666666666666E-2</v>
      </c>
      <c r="D30" s="25">
        <f>IFERROR(DefectosFase!D10/'Datos proyecto'!D14,"")</f>
        <v>0.27586206896551724</v>
      </c>
    </row>
    <row r="32" spans="1:4" ht="20.100000000000001" thickBot="1">
      <c r="A32" s="22" t="s">
        <v>195</v>
      </c>
    </row>
    <row r="33" spans="1:5" ht="15.95" thickTop="1">
      <c r="B33" t="s">
        <v>196</v>
      </c>
      <c r="C33" s="25">
        <f>IFERROR(DefectosFase!I5/'Datos proyecto'!C9,"")</f>
        <v>0.25</v>
      </c>
      <c r="D33" s="25">
        <f>IFERROR(DefectosFase!J5/'Datos proyecto'!D9,"")</f>
        <v>2</v>
      </c>
    </row>
    <row r="34" spans="1:5">
      <c r="B34" s="79" t="s">
        <v>197</v>
      </c>
      <c r="C34" s="75" t="str">
        <f>IFERROR(DefectosFase!I7/'Datos proyecto'!C11,"")</f>
        <v/>
      </c>
      <c r="D34" s="75" t="str">
        <f>IFERROR(DefectosFase!J7/'Datos proyecto'!D11,"")</f>
        <v/>
      </c>
    </row>
    <row r="35" spans="1:5">
      <c r="B35" t="s">
        <v>198</v>
      </c>
      <c r="C35" s="25">
        <f>IFERROR(DefectosFase!I8/'Datos proyecto'!C13,"")</f>
        <v>2.5</v>
      </c>
      <c r="D35" s="25">
        <f>IFERROR(DefectosFase!J8/'Datos proyecto'!D13,"")</f>
        <v>0</v>
      </c>
    </row>
    <row r="36" spans="1:5">
      <c r="B36" t="s">
        <v>67</v>
      </c>
      <c r="C36" s="25">
        <f>IFERROR(DefectosFase!I11/'Datos proyecto'!C15,"")</f>
        <v>0.5</v>
      </c>
      <c r="D36" s="25">
        <f>IFERROR(DefectosFase!J11/'Datos proyecto'!D15,"")</f>
        <v>0.25</v>
      </c>
    </row>
    <row r="37" spans="1:5">
      <c r="B37" t="s">
        <v>199</v>
      </c>
      <c r="C37" s="25">
        <f>IFERROR(DefectosFase!I12/'Datos proyecto'!C16,"")</f>
        <v>0.5</v>
      </c>
      <c r="D37" s="25">
        <f>IFERROR(DefectosFase!J12/'Datos proyecto'!D16,"")</f>
        <v>1.5</v>
      </c>
    </row>
    <row r="38" spans="1:5">
      <c r="B38" t="s">
        <v>200</v>
      </c>
      <c r="C38" s="25">
        <f>IFERROR(DefectosFase!I13/'Datos proyecto'!C17,"")</f>
        <v>0.5</v>
      </c>
      <c r="D38" s="25">
        <f>IFERROR(DefectosFase!J13/'Datos proyecto'!D17,"")</f>
        <v>0</v>
      </c>
    </row>
    <row r="40" spans="1:5" ht="20.100000000000001" thickBot="1">
      <c r="A40" s="22" t="s">
        <v>201</v>
      </c>
    </row>
    <row r="41" spans="1:5" ht="15.95" thickTop="1">
      <c r="B41" t="s">
        <v>202</v>
      </c>
      <c r="C41" s="35">
        <v>1</v>
      </c>
      <c r="D41" s="24">
        <f>Rendimiento!R5</f>
        <v>1</v>
      </c>
    </row>
    <row r="42" spans="1:5">
      <c r="B42" s="79" t="s">
        <v>203</v>
      </c>
      <c r="C42" s="77">
        <v>0</v>
      </c>
      <c r="D42" s="78" t="str">
        <f>Rendimiento!R7</f>
        <v/>
      </c>
      <c r="E42" s="37"/>
    </row>
    <row r="43" spans="1:5">
      <c r="B43" t="s">
        <v>204</v>
      </c>
      <c r="C43" s="35">
        <v>0.9</v>
      </c>
      <c r="D43" s="24">
        <f>Rendimiento!R9</f>
        <v>1</v>
      </c>
    </row>
    <row r="44" spans="1:5">
      <c r="B44" t="s">
        <v>67</v>
      </c>
      <c r="C44" s="35">
        <v>0.8</v>
      </c>
      <c r="D44" s="24">
        <f>Rendimiento!R11</f>
        <v>0.25</v>
      </c>
    </row>
    <row r="45" spans="1:5">
      <c r="B45" t="s">
        <v>199</v>
      </c>
      <c r="C45" s="35">
        <v>0</v>
      </c>
      <c r="D45" s="24">
        <f>Rendimiento!R12</f>
        <v>1</v>
      </c>
    </row>
    <row r="46" spans="1:5">
      <c r="B46" t="s">
        <v>200</v>
      </c>
      <c r="C46" s="35">
        <v>0</v>
      </c>
      <c r="D46" s="24" t="str">
        <f>Rendimiento!R13</f>
        <v/>
      </c>
    </row>
  </sheetData>
  <mergeCells count="1">
    <mergeCell ref="J8:L1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16"/>
  <sheetViews>
    <sheetView topLeftCell="J1" workbookViewId="0">
      <selection activeCell="O8" sqref="O8"/>
    </sheetView>
  </sheetViews>
  <sheetFormatPr defaultColWidth="11" defaultRowHeight="15.6"/>
  <cols>
    <col min="2" max="2" width="4.75" bestFit="1" customWidth="1"/>
    <col min="3" max="3" width="24.75" bestFit="1" customWidth="1"/>
    <col min="13" max="13" width="10.5" customWidth="1"/>
    <col min="14" max="14" width="15.125" customWidth="1"/>
    <col min="19" max="19" width="17.5" customWidth="1"/>
    <col min="20" max="20" width="13.875" bestFit="1" customWidth="1"/>
  </cols>
  <sheetData>
    <row r="1" spans="1:20" ht="23.1" thickBot="1">
      <c r="A1" s="21" t="s">
        <v>205</v>
      </c>
    </row>
    <row r="2" spans="1:20" ht="15.95" thickTop="1"/>
    <row r="3" spans="1:20" ht="46.5">
      <c r="B3" t="s">
        <v>206</v>
      </c>
      <c r="D3" s="13" t="str">
        <f>'Datos proyecto'!B8</f>
        <v>Requisitos</v>
      </c>
      <c r="E3" s="13" t="str">
        <f>'Datos proyecto'!B9</f>
        <v>Revisión de Requisitos</v>
      </c>
      <c r="F3" s="13" t="str">
        <f>'Datos proyecto'!B10</f>
        <v>Diseño</v>
      </c>
      <c r="G3" s="13" t="str">
        <f>'Datos proyecto'!B11</f>
        <v>Revisión de diseño</v>
      </c>
      <c r="H3" s="13" t="str">
        <f>'Datos proyecto'!B12</f>
        <v>Diseño detallado</v>
      </c>
      <c r="I3" s="13" t="str">
        <f>'Datos proyecto'!B13</f>
        <v>Revisión de diseño detallado</v>
      </c>
      <c r="J3" s="13" t="str">
        <f>'Datos proyecto'!B14</f>
        <v>Código</v>
      </c>
      <c r="K3" s="13" t="str">
        <f>'Datos proyecto'!B15</f>
        <v>Revisión de código</v>
      </c>
      <c r="L3" s="13" t="str">
        <f>'Datos proyecto'!B16</f>
        <v>Pruebas de integración</v>
      </c>
      <c r="M3" s="13" t="str">
        <f>'Datos proyecto'!B17</f>
        <v>Pruebas del Sistema</v>
      </c>
      <c r="N3" s="13" t="s">
        <v>207</v>
      </c>
      <c r="O3" t="s">
        <v>208</v>
      </c>
      <c r="P3" t="s">
        <v>209</v>
      </c>
      <c r="Q3" t="s">
        <v>210</v>
      </c>
      <c r="R3" s="20" t="s">
        <v>211</v>
      </c>
      <c r="S3" s="20" t="s">
        <v>212</v>
      </c>
      <c r="T3" s="20" t="s">
        <v>213</v>
      </c>
    </row>
    <row r="4" spans="1:20" ht="16.5" thickTop="1" thickBot="1">
      <c r="C4" s="10" t="str">
        <f>'Datos proyecto'!B8</f>
        <v>Requisitos</v>
      </c>
      <c r="D4" s="16">
        <f>COUNTIFS('Lista defectos'!$B:$B,$C4,'Lista defectos'!$C:$C,D$3)</f>
        <v>0</v>
      </c>
      <c r="E4" s="16">
        <f>COUNTIFS('Lista defectos'!$B:$B,$C4,'Lista defectos'!$C:$C,E$3)</f>
        <v>8</v>
      </c>
      <c r="F4" s="16">
        <f>COUNTIFS('Lista defectos'!$B:$B,$C4,'Lista defectos'!$C:$C,F$3)</f>
        <v>0</v>
      </c>
      <c r="G4" s="16">
        <f>COUNTIFS('Lista defectos'!$B:$B,$C4,'Lista defectos'!$C:$C,G$3)</f>
        <v>0</v>
      </c>
      <c r="H4" s="16">
        <f>COUNTIFS('Lista defectos'!$B:$B,$C4,'Lista defectos'!$C:$C,H$3)</f>
        <v>0</v>
      </c>
      <c r="I4" s="16">
        <f>COUNTIFS('Lista defectos'!$B:$B,$C4,'Lista defectos'!$C:$C,I$3)</f>
        <v>0</v>
      </c>
      <c r="J4" s="16">
        <f>COUNTIFS('Lista defectos'!$B:$B,$C4,'Lista defectos'!$C:$C,J$3)</f>
        <v>0</v>
      </c>
      <c r="K4" s="16">
        <f>COUNTIFS('Lista defectos'!$B:$B,$C4,'Lista defectos'!$C:$C,K$3)</f>
        <v>0</v>
      </c>
      <c r="L4" s="16">
        <f>COUNTIFS('Lista defectos'!$B:$B,$C4,'Lista defectos'!$C:$C,L$3)</f>
        <v>0</v>
      </c>
      <c r="M4" s="16">
        <f>COUNTIFS('Lista defectos'!$B:$B,$C4,'Lista defectos'!$C:$C,M$3)</f>
        <v>0</v>
      </c>
      <c r="N4" s="23">
        <f>SUM(D4:M4)</f>
        <v>8</v>
      </c>
      <c r="O4" s="23">
        <f>N4</f>
        <v>8</v>
      </c>
      <c r="P4" s="23">
        <f>DefectosFase!J4</f>
        <v>0</v>
      </c>
      <c r="Q4" s="23">
        <f>O4-P4</f>
        <v>8</v>
      </c>
      <c r="R4" s="24">
        <f>IFERROR(P4/O4,"")</f>
        <v>0</v>
      </c>
      <c r="S4" s="27">
        <f>SUMIF('Lista defectos'!$B$3:$B$400,C4,'Lista defectos'!$D$3:D$400)</f>
        <v>3.75</v>
      </c>
      <c r="T4" s="27">
        <f>IF(N4=0,"",AVERAGEIF('Lista defectos'!$B$3:$B$400,C4,'Lista defectos'!$D$3:E$400))</f>
        <v>0.46875</v>
      </c>
    </row>
    <row r="5" spans="1:20" ht="16.5" thickTop="1" thickBot="1">
      <c r="C5" s="10" t="str">
        <f>'Datos proyecto'!B9</f>
        <v>Revisión de Requisitos</v>
      </c>
      <c r="D5" s="17"/>
      <c r="E5" s="16">
        <f>COUNTIFS('Lista defectos'!$B:$B,$C5,'Lista defectos'!$C:$C,E$3)</f>
        <v>0</v>
      </c>
      <c r="F5" s="16">
        <f>COUNTIF('Lista defectos'!$I$3:$I$91,$C$5&amp;F$3)</f>
        <v>0</v>
      </c>
      <c r="G5" s="16">
        <f>COUNTIFS('Lista defectos'!$B:$B,$C5,'Lista defectos'!$C:$C,G$3)</f>
        <v>0</v>
      </c>
      <c r="H5" s="16">
        <f>COUNTIFS('Lista defectos'!$B:$B,$C5,'Lista defectos'!$C:$C,H$3)</f>
        <v>0</v>
      </c>
      <c r="I5" s="16">
        <f>COUNTIFS('Lista defectos'!$B:$B,$C5,'Lista defectos'!$C:$C,I$3)</f>
        <v>0</v>
      </c>
      <c r="J5" s="16">
        <f>COUNTIFS('Lista defectos'!$B:$B,$C5,'Lista defectos'!$C:$C,J$3)</f>
        <v>0</v>
      </c>
      <c r="K5" s="16">
        <f>COUNTIFS('Lista defectos'!$B:$B,$C5,'Lista defectos'!$C:$C,K$3)</f>
        <v>0</v>
      </c>
      <c r="L5" s="16">
        <f>COUNTIFS('Lista defectos'!$B:$B,$C5,'Lista defectos'!$C:$C,L$3)</f>
        <v>0</v>
      </c>
      <c r="M5" s="16">
        <f>COUNTIFS('Lista defectos'!$B:$B,$C5,'Lista defectos'!$C:$C,M$3)</f>
        <v>0</v>
      </c>
      <c r="N5" s="23">
        <f t="shared" ref="N5:N13" si="0">SUM(D5:M5)</f>
        <v>0</v>
      </c>
      <c r="O5" s="23">
        <f>N5+Q4</f>
        <v>8</v>
      </c>
      <c r="P5" s="23">
        <f>DefectosFase!J5</f>
        <v>8</v>
      </c>
      <c r="Q5" s="23">
        <f t="shared" ref="Q5:Q13" si="1">O5-P5</f>
        <v>0</v>
      </c>
      <c r="R5" s="24">
        <f>IFERROR(P5/O5,"")</f>
        <v>1</v>
      </c>
      <c r="S5" s="27">
        <f>SUMIF('Lista defectos'!$B$3:$B$400,C5,'Lista defectos'!$D$3:D$400)</f>
        <v>0</v>
      </c>
      <c r="T5" s="27" t="str">
        <f>IF(N5=0,"",AVERAGEIF('Lista defectos'!$B$3:$B$400,C5,'Lista defectos'!$D$3:E$400))</f>
        <v/>
      </c>
    </row>
    <row r="6" spans="1:20" ht="16.5" thickTop="1" thickBot="1">
      <c r="C6" s="10" t="str">
        <f>'Datos proyecto'!B10</f>
        <v>Diseño</v>
      </c>
      <c r="D6" s="17"/>
      <c r="E6" s="4"/>
      <c r="F6" s="16">
        <f>COUNTIF('Lista defectos'!$I$3:$I$91,$C$6&amp;F$3)</f>
        <v>0</v>
      </c>
      <c r="G6" s="16">
        <f>COUNTIFS('Lista defectos'!$B:$B,$C6,'Lista defectos'!$C:$C,G$3)</f>
        <v>0</v>
      </c>
      <c r="H6" s="16">
        <f>COUNTIFS('Lista defectos'!$B:$B,$C6,'Lista defectos'!$C:$C,H$3)</f>
        <v>0</v>
      </c>
      <c r="I6" s="16">
        <f>COUNTIFS('Lista defectos'!$B:$B,$C6,'Lista defectos'!$C:$C,I$3)</f>
        <v>0</v>
      </c>
      <c r="J6" s="16">
        <f>COUNTIFS('Lista defectos'!$B:$B,$C6,'Lista defectos'!$C:$C,J$3)</f>
        <v>0</v>
      </c>
      <c r="K6" s="16">
        <f>COUNTIFS('Lista defectos'!$B:$B,$C6,'Lista defectos'!$C:$C,K$3)</f>
        <v>0</v>
      </c>
      <c r="L6" s="16">
        <f>COUNTIFS('Lista defectos'!$B:$B,$C6,'Lista defectos'!$C:$C,L$3)</f>
        <v>0</v>
      </c>
      <c r="M6" s="16">
        <f>COUNTIFS('Lista defectos'!$B:$B,$C6,'Lista defectos'!$C:$C,M$3)</f>
        <v>0</v>
      </c>
      <c r="N6" s="23">
        <f t="shared" si="0"/>
        <v>0</v>
      </c>
      <c r="O6" s="23">
        <f t="shared" ref="O6:O13" si="2">N6+Q5</f>
        <v>0</v>
      </c>
      <c r="P6" s="23">
        <f>DefectosFase!J6</f>
        <v>0</v>
      </c>
      <c r="Q6" s="23">
        <f t="shared" si="1"/>
        <v>0</v>
      </c>
      <c r="R6" s="24" t="str">
        <f t="shared" ref="R6:R13" si="3">IFERROR(P6/O6,"")</f>
        <v/>
      </c>
      <c r="S6" s="27">
        <f>SUMIF('Lista defectos'!$B$3:$B$400,C6,'Lista defectos'!$D$3:D$400)</f>
        <v>0</v>
      </c>
      <c r="T6" s="27" t="str">
        <f>IF(N6=0,"",AVERAGEIF('Lista defectos'!$B$3:$B$400,C6,'Lista defectos'!$D$3:E$400))</f>
        <v/>
      </c>
    </row>
    <row r="7" spans="1:20" ht="16.5" thickTop="1" thickBot="1">
      <c r="C7" s="10" t="str">
        <f>'Datos proyecto'!B11</f>
        <v>Revisión de diseño</v>
      </c>
      <c r="D7" s="17"/>
      <c r="E7" s="4"/>
      <c r="F7" s="4"/>
      <c r="G7" s="16">
        <f>COUNTIFS('Lista defectos'!$B:$B,$C7,'Lista defectos'!$C:$C,G$3)</f>
        <v>0</v>
      </c>
      <c r="H7" s="16">
        <f>COUNTIFS('Lista defectos'!$B:$B,$C7,'Lista defectos'!$C:$C,H$3)</f>
        <v>0</v>
      </c>
      <c r="I7" s="16">
        <f>COUNTIFS('Lista defectos'!$B:$B,$C7,'Lista defectos'!$C:$C,I$3)</f>
        <v>0</v>
      </c>
      <c r="J7" s="16">
        <f>COUNTIFS('Lista defectos'!$B:$B,$C7,'Lista defectos'!$C:$C,J$3)</f>
        <v>0</v>
      </c>
      <c r="K7" s="16">
        <f>COUNTIFS('Lista defectos'!$B:$B,$C7,'Lista defectos'!$C:$C,K$3)</f>
        <v>0</v>
      </c>
      <c r="L7" s="16">
        <f>COUNTIFS('Lista defectos'!$B:$B,$C7,'Lista defectos'!$C:$C,L$3)</f>
        <v>0</v>
      </c>
      <c r="M7" s="16">
        <f>COUNTIFS('Lista defectos'!$B:$B,$C7,'Lista defectos'!$C:$C,M$3)</f>
        <v>0</v>
      </c>
      <c r="N7" s="23">
        <f t="shared" si="0"/>
        <v>0</v>
      </c>
      <c r="O7" s="23">
        <f t="shared" si="2"/>
        <v>0</v>
      </c>
      <c r="P7" s="23">
        <f>DefectosFase!J7</f>
        <v>0</v>
      </c>
      <c r="Q7" s="23">
        <f t="shared" si="1"/>
        <v>0</v>
      </c>
      <c r="R7" s="24" t="str">
        <f t="shared" si="3"/>
        <v/>
      </c>
      <c r="S7" s="27">
        <f>SUMIF('Lista defectos'!$B$3:$B$400,C7,'Lista defectos'!$D$3:D$400)</f>
        <v>0</v>
      </c>
      <c r="T7" s="27" t="str">
        <f>IF(N7=0,"",AVERAGEIF('Lista defectos'!$B$3:$B$400,C7,'Lista defectos'!$D$3:E$400))</f>
        <v/>
      </c>
    </row>
    <row r="8" spans="1:20" ht="16.5" thickTop="1" thickBot="1">
      <c r="C8" s="10" t="str">
        <f>'Datos proyecto'!B12</f>
        <v>Diseño detallado</v>
      </c>
      <c r="D8" s="17"/>
      <c r="E8" s="4"/>
      <c r="F8" s="4"/>
      <c r="G8" s="4"/>
      <c r="H8" s="16">
        <f>COUNTIFS('Lista defectos'!$B:$B,$C8,'Lista defectos'!$C:$C,H$3)</f>
        <v>0</v>
      </c>
      <c r="I8" s="16">
        <f>COUNTIFS('Lista defectos'!$B:$B,$C8,'Lista defectos'!$C:$C,I$3)</f>
        <v>3</v>
      </c>
      <c r="J8" s="16">
        <f>COUNTIFS('Lista defectos'!$B:$B,$C8,'Lista defectos'!$C:$C,J$3)</f>
        <v>0</v>
      </c>
      <c r="K8" s="16">
        <f>COUNTIFS('Lista defectos'!$B:$B,$C8,'Lista defectos'!$C:$C,K$3)</f>
        <v>0</v>
      </c>
      <c r="L8" s="16">
        <f>COUNTIFS('Lista defectos'!$B:$B,$C8,'Lista defectos'!$C:$C,L$3)</f>
        <v>0</v>
      </c>
      <c r="M8" s="16">
        <f>COUNTIFS('Lista defectos'!$B:$B,$C8,'Lista defectos'!$C:$C,M$3)</f>
        <v>0</v>
      </c>
      <c r="N8" s="23">
        <f t="shared" si="0"/>
        <v>3</v>
      </c>
      <c r="O8" s="23">
        <f t="shared" si="2"/>
        <v>3</v>
      </c>
      <c r="P8" s="23">
        <f>DefectosFase!J8</f>
        <v>0</v>
      </c>
      <c r="Q8" s="23">
        <f t="shared" si="1"/>
        <v>3</v>
      </c>
      <c r="R8" s="24">
        <f t="shared" si="3"/>
        <v>0</v>
      </c>
      <c r="S8" s="27">
        <f>SUMIF('Lista defectos'!$B$3:$B$400,C8,'Lista defectos'!$D$3:D$400)</f>
        <v>3</v>
      </c>
      <c r="T8" s="27">
        <f>IF(N8=0,"",AVERAGEIF('Lista defectos'!$B$3:$B$400,C8,'Lista defectos'!$D$3:E$400))</f>
        <v>1</v>
      </c>
    </row>
    <row r="9" spans="1:20" ht="16.5" thickTop="1" thickBot="1">
      <c r="C9" s="10" t="str">
        <f>'Datos proyecto'!B13</f>
        <v>Revisión de diseño detallado</v>
      </c>
      <c r="D9" s="17"/>
      <c r="E9" s="4"/>
      <c r="F9" s="4"/>
      <c r="G9" s="4"/>
      <c r="H9" s="4"/>
      <c r="I9" s="16">
        <f>COUNTIFS('Lista defectos'!$B:$B,$C9,'Lista defectos'!$C:$C,I$3)</f>
        <v>0</v>
      </c>
      <c r="J9" s="16">
        <f>COUNTIFS('Lista defectos'!$B:$B,$C9,'Lista defectos'!$C:$C,J$3)</f>
        <v>0</v>
      </c>
      <c r="K9" s="16">
        <f>COUNTIFS('Lista defectos'!$B:$B,$C9,'Lista defectos'!$C:$C,K$3)</f>
        <v>0</v>
      </c>
      <c r="L9" s="16">
        <f>COUNTIFS('Lista defectos'!$B:$B,$C9,'Lista defectos'!$C:$C,L$3)</f>
        <v>0</v>
      </c>
      <c r="M9" s="16">
        <f>COUNTIFS('Lista defectos'!$B:$B,$C9,'Lista defectos'!$C:$C,M$3)</f>
        <v>0</v>
      </c>
      <c r="N9" s="23">
        <f t="shared" si="0"/>
        <v>0</v>
      </c>
      <c r="O9" s="23">
        <f t="shared" si="2"/>
        <v>3</v>
      </c>
      <c r="P9" s="23">
        <f>DefectosFase!J9</f>
        <v>3</v>
      </c>
      <c r="Q9" s="23">
        <f t="shared" si="1"/>
        <v>0</v>
      </c>
      <c r="R9" s="24">
        <f t="shared" si="3"/>
        <v>1</v>
      </c>
      <c r="S9" s="27">
        <f>SUMIF('Lista defectos'!$B$3:$B$400,C9,'Lista defectos'!$D$3:D$400)</f>
        <v>0</v>
      </c>
      <c r="T9" s="27" t="str">
        <f>IF(N9=0,"",AVERAGEIF('Lista defectos'!$B$3:$B$400,C9,'Lista defectos'!$D$3:E$400))</f>
        <v/>
      </c>
    </row>
    <row r="10" spans="1:20" ht="16.5" thickTop="1" thickBot="1">
      <c r="C10" s="10" t="str">
        <f>'Datos proyecto'!B14</f>
        <v>Código</v>
      </c>
      <c r="D10" s="17"/>
      <c r="E10" s="4"/>
      <c r="F10" s="4"/>
      <c r="G10" s="4"/>
      <c r="H10" s="4"/>
      <c r="I10" s="4"/>
      <c r="J10" s="16">
        <f>COUNTIFS('Lista defectos'!$B:$B,$C10,'Lista defectos'!$C:$C,J$3)</f>
        <v>0</v>
      </c>
      <c r="K10" s="16">
        <f>COUNTIFS('Lista defectos'!$B:$B,$C10,'Lista defectos'!$C:$C,K$3)</f>
        <v>2</v>
      </c>
      <c r="L10" s="16">
        <f>COUNTIFS('Lista defectos'!$B:$B,$C10,'Lista defectos'!$C:$C,L$3)</f>
        <v>6</v>
      </c>
      <c r="M10" s="16">
        <f>COUNTIFS('Lista defectos'!$B:$B,$C10,'Lista defectos'!$C:$C,M$3)</f>
        <v>0</v>
      </c>
      <c r="N10" s="23">
        <f t="shared" si="0"/>
        <v>8</v>
      </c>
      <c r="O10" s="23">
        <f>N10+Q9</f>
        <v>8</v>
      </c>
      <c r="P10" s="23">
        <f>DefectosFase!J10</f>
        <v>0</v>
      </c>
      <c r="Q10" s="23">
        <f t="shared" si="1"/>
        <v>8</v>
      </c>
      <c r="R10" s="24">
        <f>IFERROR(P10/O10,"")</f>
        <v>0</v>
      </c>
      <c r="S10" s="27">
        <f>SUMIF('Lista defectos'!$B$3:$B$400,C10,'Lista defectos'!$D$3:D$400)</f>
        <v>3.5</v>
      </c>
      <c r="T10" s="27">
        <f>IF(N10=0,"",AVERAGEIF('Lista defectos'!$B$3:$B$400,C10,'Lista defectos'!$D$3:E$400))</f>
        <v>0.4375</v>
      </c>
    </row>
    <row r="11" spans="1:20" ht="16.5" thickTop="1" thickBot="1">
      <c r="C11" s="10" t="str">
        <f>'Datos proyecto'!B15</f>
        <v>Revisión de código</v>
      </c>
      <c r="D11" s="17"/>
      <c r="E11" s="4"/>
      <c r="F11" s="4"/>
      <c r="G11" s="4"/>
      <c r="H11" s="4"/>
      <c r="I11" s="4"/>
      <c r="J11" s="4"/>
      <c r="K11" s="16">
        <f>COUNTIFS('Lista defectos'!$B:$B,$C11,'Lista defectos'!$C:$C,K$3)</f>
        <v>0</v>
      </c>
      <c r="L11" s="16">
        <f>COUNTIFS('Lista defectos'!$B:$B,$C11,'Lista defectos'!$C:$C,L$3)</f>
        <v>0</v>
      </c>
      <c r="M11" s="16">
        <f>COUNTIFS('Lista defectos'!$B:$B,$C11,'Lista defectos'!$C:$C,M$3)</f>
        <v>0</v>
      </c>
      <c r="N11" s="23">
        <f t="shared" si="0"/>
        <v>0</v>
      </c>
      <c r="O11" s="23">
        <f t="shared" si="2"/>
        <v>8</v>
      </c>
      <c r="P11" s="23">
        <f>DefectosFase!J11</f>
        <v>2</v>
      </c>
      <c r="Q11" s="23">
        <f t="shared" si="1"/>
        <v>6</v>
      </c>
      <c r="R11" s="24">
        <f t="shared" si="3"/>
        <v>0.25</v>
      </c>
      <c r="S11" s="27">
        <f>SUMIF('Lista defectos'!$B$3:$B$400,C11,'Lista defectos'!$D$3:D$400)</f>
        <v>0</v>
      </c>
      <c r="T11" s="27" t="str">
        <f>IF(N11=0,"",AVERAGEIF('Lista defectos'!$B$3:$B$400,C11,'Lista defectos'!$D$3:E$400))</f>
        <v/>
      </c>
    </row>
    <row r="12" spans="1:20" ht="16.5" thickTop="1" thickBot="1">
      <c r="C12" s="10" t="str">
        <f>'Datos proyecto'!B16</f>
        <v>Pruebas de integración</v>
      </c>
      <c r="D12" s="17"/>
      <c r="E12" s="4"/>
      <c r="F12" s="4"/>
      <c r="G12" s="4"/>
      <c r="H12" s="4"/>
      <c r="I12" s="4"/>
      <c r="J12" s="4"/>
      <c r="K12" s="4"/>
      <c r="L12" s="16">
        <f>COUNTIFS('Lista defectos'!$B:$B,$C12,'Lista defectos'!$C:$C,L$3)</f>
        <v>0</v>
      </c>
      <c r="M12" s="16">
        <f>COUNTIFS('Lista defectos'!$B:$B,$C12,'Lista defectos'!$C:$C,M$3)</f>
        <v>0</v>
      </c>
      <c r="N12" s="23">
        <f t="shared" si="0"/>
        <v>0</v>
      </c>
      <c r="O12" s="23">
        <f t="shared" si="2"/>
        <v>6</v>
      </c>
      <c r="P12" s="23">
        <f>DefectosFase!J12</f>
        <v>6</v>
      </c>
      <c r="Q12" s="23">
        <f t="shared" si="1"/>
        <v>0</v>
      </c>
      <c r="R12" s="24">
        <f t="shared" si="3"/>
        <v>1</v>
      </c>
      <c r="S12" s="27">
        <f>SUMIF('Lista defectos'!$B$3:$B$400,C12,'Lista defectos'!$D$3:D$400)</f>
        <v>0</v>
      </c>
      <c r="T12" s="27" t="str">
        <f>IF(N12=0,"",AVERAGEIF('Lista defectos'!$B$3:$B$400,C12,'Lista defectos'!$D$3:E$400))</f>
        <v/>
      </c>
    </row>
    <row r="13" spans="1:20" ht="16.5" thickTop="1" thickBot="1">
      <c r="C13" s="10" t="str">
        <f>'Datos proyecto'!B17</f>
        <v>Pruebas del Sistema</v>
      </c>
      <c r="D13" s="18"/>
      <c r="E13" s="19"/>
      <c r="F13" s="19"/>
      <c r="G13" s="19"/>
      <c r="H13" s="19"/>
      <c r="I13" s="19"/>
      <c r="J13" s="19"/>
      <c r="K13" s="19"/>
      <c r="L13" s="19"/>
      <c r="M13" s="16">
        <f>COUNTIFS('Lista defectos'!$B:$B,$C13,'Lista defectos'!$C:$C,M$3)</f>
        <v>0</v>
      </c>
      <c r="N13" s="23">
        <f t="shared" si="0"/>
        <v>0</v>
      </c>
      <c r="O13" s="23">
        <f t="shared" si="2"/>
        <v>0</v>
      </c>
      <c r="P13" s="23">
        <f>DefectosFase!J13</f>
        <v>0</v>
      </c>
      <c r="Q13" s="23">
        <f t="shared" si="1"/>
        <v>0</v>
      </c>
      <c r="R13" s="24" t="str">
        <f t="shared" si="3"/>
        <v/>
      </c>
      <c r="S13" s="27">
        <f>SUMIF('Lista defectos'!$B$3:$B$400,C13,'Lista defectos'!$D$3:D$400)</f>
        <v>0</v>
      </c>
      <c r="T13" s="27" t="str">
        <f>IF(N13=0,"",AVERAGEIF('Lista defectos'!$B$3:$B$400,C13,'Lista defectos'!$D$3:E$400))</f>
        <v/>
      </c>
    </row>
    <row r="14" spans="1:20" ht="15.95" thickTop="1">
      <c r="C14" s="20" t="s">
        <v>214</v>
      </c>
      <c r="D14" s="23">
        <f>SUM(D4:D13)</f>
        <v>0</v>
      </c>
      <c r="E14" s="23">
        <f t="shared" ref="E14:M14" si="4">SUM(E4:E13)</f>
        <v>8</v>
      </c>
      <c r="F14" s="23">
        <f t="shared" si="4"/>
        <v>0</v>
      </c>
      <c r="G14" s="23">
        <f t="shared" si="4"/>
        <v>0</v>
      </c>
      <c r="H14" s="23">
        <f t="shared" si="4"/>
        <v>0</v>
      </c>
      <c r="I14" s="23">
        <f t="shared" si="4"/>
        <v>3</v>
      </c>
      <c r="J14" s="23">
        <f t="shared" si="4"/>
        <v>0</v>
      </c>
      <c r="K14" s="23">
        <f t="shared" si="4"/>
        <v>2</v>
      </c>
      <c r="L14" s="23">
        <f t="shared" si="4"/>
        <v>6</v>
      </c>
      <c r="M14" s="23">
        <f t="shared" si="4"/>
        <v>0</v>
      </c>
    </row>
    <row r="15" spans="1:20">
      <c r="C15" s="20" t="s">
        <v>215</v>
      </c>
      <c r="D15" s="27">
        <f>SUMIF('Lista defectos'!$C$3:$C$400,D3,'Lista defectos'!$D$3:D$400)</f>
        <v>0</v>
      </c>
      <c r="E15" s="27">
        <f>SUMIF('Lista defectos'!$C$3:$C$400,E3,'Lista defectos'!$D$3:E$400)</f>
        <v>3.75</v>
      </c>
      <c r="F15" s="27">
        <f>SUMIF('Lista defectos'!$C$3:$C$400,F3,'Lista defectos'!$D$3:F$400)</f>
        <v>0</v>
      </c>
      <c r="G15" s="27">
        <f>SUMIF('Lista defectos'!$C$3:$C$400,G3,'Lista defectos'!$D$3:G$400)</f>
        <v>0</v>
      </c>
      <c r="H15" s="27">
        <f>SUMIF('Lista defectos'!$C$3:$C$400,H3,'Lista defectos'!$D$3:H$400)</f>
        <v>0</v>
      </c>
      <c r="I15" s="27">
        <f>SUMIF('Lista defectos'!$C$3:$C$400,I3,'Lista defectos'!$D$3:I$400)</f>
        <v>3</v>
      </c>
      <c r="J15" s="27">
        <f>SUMIF('Lista defectos'!$C$3:$C$400,J3,'Lista defectos'!$D$3:J$400)</f>
        <v>0</v>
      </c>
      <c r="K15" s="27">
        <f>SUMIF('Lista defectos'!$C$3:$C$400,K3,'Lista defectos'!$D$3:K$400)</f>
        <v>2</v>
      </c>
      <c r="L15" s="27">
        <f>SUMIF('Lista defectos'!$C$3:$C$400,L3,'Lista defectos'!$D$3:L$400)</f>
        <v>1.5</v>
      </c>
      <c r="M15" s="27">
        <f>SUMIF('Lista defectos'!$C$3:$C$400,M3,'Lista defectos'!$D$3:M$400)</f>
        <v>0</v>
      </c>
    </row>
    <row r="16" spans="1:20">
      <c r="C16" s="20" t="s">
        <v>216</v>
      </c>
      <c r="D16" s="27" t="str">
        <f>IF(D14=0,"",AVERAGEIF('Lista defectos'!$C$3:$C$400,D3,'Lista defectos'!$D$3:D$400))</f>
        <v/>
      </c>
      <c r="E16" s="27">
        <f>IF(E14=0,"",AVERAGEIF('Lista defectos'!$C$3:$C$400,E3,'Lista defectos'!$D$3:E$400))</f>
        <v>0.46875</v>
      </c>
      <c r="F16" s="27" t="str">
        <f>IF(F14=0,"",AVERAGEIF('Lista defectos'!$C$3:$C$400,F3,'Lista defectos'!$D$3:F$400))</f>
        <v/>
      </c>
      <c r="G16" s="27" t="str">
        <f>IF(G14=0,"",AVERAGEIF('Lista defectos'!$C$3:$C$400,G3,'Lista defectos'!$D$3:G$400))</f>
        <v/>
      </c>
      <c r="H16" s="27" t="str">
        <f>IF(H14=0,"",AVERAGEIF('Lista defectos'!$C$3:$C$400,H3,'Lista defectos'!$D$3:H$400))</f>
        <v/>
      </c>
      <c r="I16" s="27">
        <f>IF(I14=0,"",AVERAGEIF('Lista defectos'!$C$3:$C$400,I3,'Lista defectos'!$D$3:I$400))</f>
        <v>1</v>
      </c>
      <c r="J16" s="27" t="str">
        <f>IF(J14=0,"",AVERAGEIF('Lista defectos'!$C$3:$C$400,J3,'Lista defectos'!$D$3:J$400))</f>
        <v/>
      </c>
      <c r="K16" s="27">
        <f>IF(K14=0,"",AVERAGEIF('Lista defectos'!$C$3:$C$400,K3,'Lista defectos'!$D$3:K$400))</f>
        <v>1</v>
      </c>
      <c r="L16" s="27">
        <f>IF(L14=0,"",AVERAGEIF('Lista defectos'!$C$3:$C$400,L3,'Lista defectos'!$D$3:L$400))</f>
        <v>0.25</v>
      </c>
      <c r="M16" s="27" t="str">
        <f>IF(M14=0,"",AVERAGEIF('Lista defectos'!$C$3:$C$400,M3,'Lista defectos'!$D$3:M$400))</f>
        <v/>
      </c>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82"/>
  <sheetViews>
    <sheetView tabSelected="1" zoomScale="70" zoomScaleNormal="70" workbookViewId="0">
      <selection activeCell="D28" sqref="D28:N33"/>
    </sheetView>
  </sheetViews>
  <sheetFormatPr defaultColWidth="11" defaultRowHeight="15.6"/>
  <cols>
    <col min="1" max="1" width="48" customWidth="1"/>
    <col min="2" max="2" width="16.875" customWidth="1"/>
    <col min="3" max="3" width="10.625" bestFit="1" customWidth="1"/>
    <col min="4" max="4" width="9.875" customWidth="1"/>
    <col min="7" max="7" width="7.5" customWidth="1"/>
    <col min="8" max="8" width="45.125" customWidth="1"/>
    <col min="12" max="12" width="12.625" customWidth="1"/>
    <col min="22" max="22" width="19.5" customWidth="1"/>
  </cols>
  <sheetData>
    <row r="1" spans="1:14" ht="30.95">
      <c r="A1" s="70" t="s">
        <v>217</v>
      </c>
    </row>
    <row r="2" spans="1:14" ht="15.6" customHeight="1">
      <c r="D2" s="102" t="s">
        <v>218</v>
      </c>
      <c r="E2" s="103"/>
      <c r="F2" s="103"/>
      <c r="G2" s="103"/>
      <c r="H2" s="103"/>
      <c r="I2" s="103"/>
      <c r="J2" s="103"/>
      <c r="K2" s="103"/>
      <c r="L2" s="103"/>
      <c r="M2" s="103"/>
      <c r="N2" s="104"/>
    </row>
    <row r="3" spans="1:14">
      <c r="D3" s="105"/>
      <c r="E3" s="106"/>
      <c r="F3" s="106"/>
      <c r="G3" s="106"/>
      <c r="H3" s="106"/>
      <c r="I3" s="106"/>
      <c r="J3" s="106"/>
      <c r="K3" s="106"/>
      <c r="L3" s="106"/>
      <c r="M3" s="106"/>
      <c r="N3" s="107"/>
    </row>
    <row r="4" spans="1:14">
      <c r="A4" s="2" t="s">
        <v>219</v>
      </c>
      <c r="B4" s="23">
        <f>SUMIF('Datos proyecto'!$J$8:$J$100,C4,'Datos proyecto'!I$8:I$100)</f>
        <v>186</v>
      </c>
      <c r="C4" t="s">
        <v>59</v>
      </c>
      <c r="D4" s="105"/>
      <c r="E4" s="106"/>
      <c r="F4" s="106"/>
      <c r="G4" s="106"/>
      <c r="H4" s="106"/>
      <c r="I4" s="106"/>
      <c r="J4" s="106"/>
      <c r="K4" s="106"/>
      <c r="L4" s="106"/>
      <c r="M4" s="106"/>
      <c r="N4" s="107"/>
    </row>
    <row r="5" spans="1:14">
      <c r="A5" s="2" t="s">
        <v>220</v>
      </c>
      <c r="B5" s="23">
        <f>DefectosFase!D14</f>
        <v>19</v>
      </c>
      <c r="C5" t="s">
        <v>221</v>
      </c>
      <c r="D5" s="105"/>
      <c r="E5" s="106"/>
      <c r="F5" s="106"/>
      <c r="G5" s="106"/>
      <c r="H5" s="106"/>
      <c r="I5" s="106"/>
      <c r="J5" s="106"/>
      <c r="K5" s="106"/>
      <c r="L5" s="106"/>
      <c r="M5" s="106"/>
      <c r="N5" s="107"/>
    </row>
    <row r="6" spans="1:14">
      <c r="D6" s="108"/>
      <c r="E6" s="109"/>
      <c r="F6" s="109"/>
      <c r="G6" s="109"/>
      <c r="H6" s="109"/>
      <c r="I6" s="109"/>
      <c r="J6" s="109"/>
      <c r="K6" s="109"/>
      <c r="L6" s="109"/>
      <c r="M6" s="109"/>
      <c r="N6" s="110"/>
    </row>
    <row r="7" spans="1:14" ht="17.100000000000001">
      <c r="A7" s="12" t="s">
        <v>222</v>
      </c>
      <c r="D7" s="71"/>
      <c r="E7" s="71"/>
      <c r="F7" s="71"/>
      <c r="G7" s="71"/>
      <c r="H7" s="71"/>
      <c r="I7" s="71"/>
      <c r="J7" s="71"/>
      <c r="K7" s="71"/>
    </row>
    <row r="8" spans="1:14" ht="15.75" customHeight="1">
      <c r="E8" s="72"/>
      <c r="F8" s="72"/>
      <c r="G8" s="72"/>
      <c r="H8" s="72"/>
      <c r="I8" s="72"/>
      <c r="J8" s="72"/>
      <c r="K8" s="72"/>
      <c r="L8" s="72"/>
    </row>
    <row r="9" spans="1:14">
      <c r="A9" s="2" t="s">
        <v>223</v>
      </c>
      <c r="B9" s="25">
        <f>DefectosFase!D14/B4*1000</f>
        <v>102.15053763440861</v>
      </c>
      <c r="C9" t="s">
        <v>224</v>
      </c>
      <c r="E9" s="72"/>
      <c r="F9" s="72"/>
      <c r="G9" s="72"/>
      <c r="H9" s="72"/>
      <c r="I9" s="72"/>
      <c r="J9" s="72"/>
      <c r="K9" s="72"/>
      <c r="L9" s="72"/>
    </row>
    <row r="10" spans="1:14" ht="15.6" customHeight="1">
      <c r="A10" s="2" t="s">
        <v>225</v>
      </c>
      <c r="B10" s="25">
        <f>SUM(DefectosFase!J10:J13)/B4*1000</f>
        <v>43.010752688172047</v>
      </c>
      <c r="C10" t="s">
        <v>224</v>
      </c>
      <c r="D10" s="102" t="s">
        <v>226</v>
      </c>
      <c r="E10" s="103"/>
      <c r="F10" s="103"/>
      <c r="G10" s="103"/>
      <c r="H10" s="103"/>
      <c r="I10" s="103"/>
      <c r="J10" s="103"/>
      <c r="K10" s="103"/>
      <c r="L10" s="103"/>
      <c r="M10" s="103"/>
      <c r="N10" s="104"/>
    </row>
    <row r="11" spans="1:14">
      <c r="D11" s="105"/>
      <c r="E11" s="106"/>
      <c r="F11" s="106"/>
      <c r="G11" s="106"/>
      <c r="H11" s="106"/>
      <c r="I11" s="106"/>
      <c r="J11" s="106"/>
      <c r="K11" s="106"/>
      <c r="L11" s="106"/>
      <c r="M11" s="106"/>
      <c r="N11" s="107"/>
    </row>
    <row r="12" spans="1:14">
      <c r="D12" s="105"/>
      <c r="E12" s="106"/>
      <c r="F12" s="106"/>
      <c r="G12" s="106"/>
      <c r="H12" s="106"/>
      <c r="I12" s="106"/>
      <c r="J12" s="106"/>
      <c r="K12" s="106"/>
      <c r="L12" s="106"/>
      <c r="M12" s="106"/>
      <c r="N12" s="107"/>
    </row>
    <row r="13" spans="1:14" ht="17.100000000000001">
      <c r="A13" s="12" t="s">
        <v>227</v>
      </c>
      <c r="B13" s="31" t="s">
        <v>228</v>
      </c>
      <c r="D13" s="105"/>
      <c r="E13" s="106"/>
      <c r="F13" s="106"/>
      <c r="G13" s="106"/>
      <c r="H13" s="106"/>
      <c r="I13" s="106"/>
      <c r="J13" s="106"/>
      <c r="K13" s="106"/>
      <c r="L13" s="106"/>
      <c r="M13" s="106"/>
      <c r="N13" s="107"/>
    </row>
    <row r="14" spans="1:14">
      <c r="A14" t="str">
        <f>'Datos proyecto'!B8</f>
        <v>Requisitos</v>
      </c>
      <c r="B14" s="24">
        <f>Rendimiento!R4</f>
        <v>0</v>
      </c>
      <c r="D14" s="105"/>
      <c r="E14" s="106"/>
      <c r="F14" s="106"/>
      <c r="G14" s="106"/>
      <c r="H14" s="106"/>
      <c r="I14" s="106"/>
      <c r="J14" s="106"/>
      <c r="K14" s="106"/>
      <c r="L14" s="106"/>
      <c r="M14" s="106"/>
      <c r="N14" s="107"/>
    </row>
    <row r="15" spans="1:14" ht="15.75" customHeight="1">
      <c r="A15" t="str">
        <f>'Datos proyecto'!B9</f>
        <v>Revisión de Requisitos</v>
      </c>
      <c r="B15" s="24">
        <f>Rendimiento!R5</f>
        <v>1</v>
      </c>
      <c r="D15" s="105"/>
      <c r="E15" s="106"/>
      <c r="F15" s="106"/>
      <c r="G15" s="106"/>
      <c r="H15" s="106"/>
      <c r="I15" s="106"/>
      <c r="J15" s="106"/>
      <c r="K15" s="106"/>
      <c r="L15" s="106"/>
      <c r="M15" s="106"/>
      <c r="N15" s="107"/>
    </row>
    <row r="16" spans="1:14">
      <c r="A16" t="str">
        <f>'Datos proyecto'!B10</f>
        <v>Diseño</v>
      </c>
      <c r="B16" s="24" t="str">
        <f>Rendimiento!R6</f>
        <v/>
      </c>
      <c r="D16" s="108"/>
      <c r="E16" s="109"/>
      <c r="F16" s="109"/>
      <c r="G16" s="109"/>
      <c r="H16" s="109"/>
      <c r="I16" s="109"/>
      <c r="J16" s="109"/>
      <c r="K16" s="109"/>
      <c r="L16" s="109"/>
      <c r="M16" s="109"/>
      <c r="N16" s="110"/>
    </row>
    <row r="17" spans="1:14" ht="15.75" customHeight="1">
      <c r="A17" t="str">
        <f>'Datos proyecto'!B11</f>
        <v>Revisión de diseño</v>
      </c>
      <c r="B17" s="24" t="str">
        <f>Rendimiento!R7</f>
        <v/>
      </c>
      <c r="D17" s="4"/>
      <c r="E17" s="72"/>
      <c r="F17" s="72"/>
      <c r="G17" s="72"/>
      <c r="H17" s="72"/>
      <c r="I17" s="72"/>
      <c r="J17" s="72"/>
      <c r="K17" s="72"/>
    </row>
    <row r="18" spans="1:14" ht="15.75" customHeight="1">
      <c r="A18" t="str">
        <f>'Datos proyecto'!B12</f>
        <v>Diseño detallado</v>
      </c>
      <c r="B18" s="24">
        <f>Rendimiento!R8</f>
        <v>0</v>
      </c>
      <c r="D18" s="72"/>
      <c r="E18" s="72"/>
      <c r="F18" s="72"/>
      <c r="G18" s="72"/>
      <c r="H18" s="72"/>
      <c r="I18" s="72"/>
      <c r="J18" s="72"/>
      <c r="K18" s="72"/>
    </row>
    <row r="19" spans="1:14" ht="15.6" customHeight="1">
      <c r="A19" t="str">
        <f>'Datos proyecto'!B13</f>
        <v>Revisión de diseño detallado</v>
      </c>
      <c r="B19" s="24">
        <f>Rendimiento!R9</f>
        <v>1</v>
      </c>
      <c r="D19" s="101" t="s">
        <v>229</v>
      </c>
      <c r="E19" s="101"/>
      <c r="F19" s="101"/>
      <c r="G19" s="101"/>
      <c r="H19" s="101"/>
      <c r="I19" s="101"/>
      <c r="J19" s="101"/>
      <c r="K19" s="101"/>
      <c r="L19" s="101"/>
      <c r="M19" s="101"/>
      <c r="N19" s="101"/>
    </row>
    <row r="20" spans="1:14">
      <c r="A20" t="str">
        <f>'Datos proyecto'!B14</f>
        <v>Código</v>
      </c>
      <c r="B20" s="24">
        <f>Rendimiento!R10</f>
        <v>0</v>
      </c>
      <c r="D20" s="101"/>
      <c r="E20" s="101"/>
      <c r="F20" s="101"/>
      <c r="G20" s="101"/>
      <c r="H20" s="101"/>
      <c r="I20" s="101"/>
      <c r="J20" s="101"/>
      <c r="K20" s="101"/>
      <c r="L20" s="101"/>
      <c r="M20" s="101"/>
      <c r="N20" s="101"/>
    </row>
    <row r="21" spans="1:14">
      <c r="A21" t="str">
        <f>'Datos proyecto'!B15</f>
        <v>Revisión de código</v>
      </c>
      <c r="B21" s="24">
        <f>Rendimiento!R11</f>
        <v>0.25</v>
      </c>
      <c r="C21" s="73"/>
      <c r="D21" s="101"/>
      <c r="E21" s="101"/>
      <c r="F21" s="101"/>
      <c r="G21" s="101"/>
      <c r="H21" s="101"/>
      <c r="I21" s="101"/>
      <c r="J21" s="101"/>
      <c r="K21" s="101"/>
      <c r="L21" s="101"/>
      <c r="M21" s="101"/>
      <c r="N21" s="101"/>
    </row>
    <row r="22" spans="1:14">
      <c r="A22" t="str">
        <f>'Datos proyecto'!B16</f>
        <v>Pruebas de integración</v>
      </c>
      <c r="B22" s="24">
        <f>Rendimiento!R12</f>
        <v>1</v>
      </c>
      <c r="D22" s="101"/>
      <c r="E22" s="101"/>
      <c r="F22" s="101"/>
      <c r="G22" s="101"/>
      <c r="H22" s="101"/>
      <c r="I22" s="101"/>
      <c r="J22" s="101"/>
      <c r="K22" s="101"/>
      <c r="L22" s="101"/>
      <c r="M22" s="101"/>
      <c r="N22" s="101"/>
    </row>
    <row r="23" spans="1:14">
      <c r="A23" t="str">
        <f>'Datos proyecto'!B17</f>
        <v>Pruebas del Sistema</v>
      </c>
      <c r="B23" s="24">
        <v>0</v>
      </c>
    </row>
    <row r="24" spans="1:14">
      <c r="I24" s="3"/>
    </row>
    <row r="25" spans="1:14">
      <c r="I25" s="5"/>
    </row>
    <row r="27" spans="1:14" ht="17.100000000000001">
      <c r="A27" s="12" t="s">
        <v>230</v>
      </c>
      <c r="B27" s="12" t="s">
        <v>231</v>
      </c>
    </row>
    <row r="28" spans="1:14" ht="15.75" customHeight="1">
      <c r="A28" t="str">
        <f>'Datos proyecto'!B8</f>
        <v>Requisitos</v>
      </c>
      <c r="B28" s="27" t="str">
        <f>Rendimiento!D$16</f>
        <v/>
      </c>
      <c r="C28" t="str">
        <f t="shared" ref="C28:C31" si="0">IF(B28="","","horas")</f>
        <v/>
      </c>
      <c r="D28" s="102" t="s">
        <v>232</v>
      </c>
      <c r="E28" s="103"/>
      <c r="F28" s="103"/>
      <c r="G28" s="103"/>
      <c r="H28" s="103"/>
      <c r="I28" s="103"/>
      <c r="J28" s="103"/>
      <c r="K28" s="103"/>
      <c r="L28" s="103"/>
      <c r="M28" s="103"/>
      <c r="N28" s="104"/>
    </row>
    <row r="29" spans="1:14" ht="15.75">
      <c r="A29" t="str">
        <f>'Datos proyecto'!B9</f>
        <v>Revisión de Requisitos</v>
      </c>
      <c r="B29" s="27">
        <f>Rendimiento!E$16</f>
        <v>0.46875</v>
      </c>
      <c r="C29" t="str">
        <f t="shared" si="0"/>
        <v>horas</v>
      </c>
      <c r="D29" s="105"/>
      <c r="E29" s="106"/>
      <c r="F29" s="106"/>
      <c r="G29" s="106"/>
      <c r="H29" s="106"/>
      <c r="I29" s="106"/>
      <c r="J29" s="106"/>
      <c r="K29" s="106"/>
      <c r="L29" s="106"/>
      <c r="M29" s="106"/>
      <c r="N29" s="107"/>
    </row>
    <row r="30" spans="1:14" ht="15.75">
      <c r="A30" t="str">
        <f>'Datos proyecto'!B10</f>
        <v>Diseño</v>
      </c>
      <c r="B30" s="27" t="str">
        <f>Rendimiento!F$16</f>
        <v/>
      </c>
      <c r="C30" t="str">
        <f t="shared" si="0"/>
        <v/>
      </c>
      <c r="D30" s="105"/>
      <c r="E30" s="106"/>
      <c r="F30" s="106"/>
      <c r="G30" s="106"/>
      <c r="H30" s="106"/>
      <c r="I30" s="106"/>
      <c r="J30" s="106"/>
      <c r="K30" s="106"/>
      <c r="L30" s="106"/>
      <c r="M30" s="106"/>
      <c r="N30" s="107"/>
    </row>
    <row r="31" spans="1:14" ht="15.75">
      <c r="A31" t="str">
        <f>'Datos proyecto'!B11</f>
        <v>Revisión de diseño</v>
      </c>
      <c r="B31" s="27" t="str">
        <f>Rendimiento!G$16</f>
        <v/>
      </c>
      <c r="C31" t="str">
        <f t="shared" si="0"/>
        <v/>
      </c>
      <c r="D31" s="105"/>
      <c r="E31" s="106"/>
      <c r="F31" s="106"/>
      <c r="G31" s="106"/>
      <c r="H31" s="106"/>
      <c r="I31" s="106"/>
      <c r="J31" s="106"/>
      <c r="K31" s="106"/>
      <c r="L31" s="106"/>
      <c r="M31" s="106"/>
      <c r="N31" s="107"/>
    </row>
    <row r="32" spans="1:14" ht="15.75">
      <c r="A32" t="str">
        <f>'Datos proyecto'!B12</f>
        <v>Diseño detallado</v>
      </c>
      <c r="B32" s="27" t="str">
        <f>Rendimiento!H$16</f>
        <v/>
      </c>
      <c r="C32" t="str">
        <f>IF(B32="","","horas")</f>
        <v/>
      </c>
      <c r="D32" s="105"/>
      <c r="E32" s="106"/>
      <c r="F32" s="106"/>
      <c r="G32" s="106"/>
      <c r="H32" s="106"/>
      <c r="I32" s="106"/>
      <c r="J32" s="106"/>
      <c r="K32" s="106"/>
      <c r="L32" s="106"/>
      <c r="M32" s="106"/>
      <c r="N32" s="107"/>
    </row>
    <row r="33" spans="1:23" ht="15.75">
      <c r="A33" t="str">
        <f>'Datos proyecto'!B13</f>
        <v>Revisión de diseño detallado</v>
      </c>
      <c r="B33" s="27">
        <f>Rendimiento!I$16</f>
        <v>1</v>
      </c>
      <c r="C33" t="str">
        <f t="shared" ref="C33:C37" si="1">IF(B33="","","horas")</f>
        <v>horas</v>
      </c>
      <c r="D33" s="108"/>
      <c r="E33" s="109"/>
      <c r="F33" s="109"/>
      <c r="G33" s="109"/>
      <c r="H33" s="109"/>
      <c r="I33" s="109"/>
      <c r="J33" s="109"/>
      <c r="K33" s="109"/>
      <c r="L33" s="109"/>
      <c r="M33" s="109"/>
      <c r="N33" s="110"/>
    </row>
    <row r="34" spans="1:23">
      <c r="A34" t="str">
        <f>'Datos proyecto'!B14</f>
        <v>Código</v>
      </c>
      <c r="B34" s="27" t="str">
        <f>Rendimiento!J$16</f>
        <v/>
      </c>
      <c r="C34" t="str">
        <f t="shared" si="1"/>
        <v/>
      </c>
    </row>
    <row r="35" spans="1:23">
      <c r="A35" t="str">
        <f>'Datos proyecto'!B15</f>
        <v>Revisión de código</v>
      </c>
      <c r="B35" s="27">
        <f>Rendimiento!K$16</f>
        <v>1</v>
      </c>
      <c r="C35" t="str">
        <f t="shared" si="1"/>
        <v>horas</v>
      </c>
    </row>
    <row r="36" spans="1:23">
      <c r="A36" t="str">
        <f>'Datos proyecto'!B16</f>
        <v>Pruebas de integración</v>
      </c>
      <c r="B36" s="27">
        <f>Rendimiento!L$16</f>
        <v>0.25</v>
      </c>
      <c r="C36" t="str">
        <f t="shared" si="1"/>
        <v>horas</v>
      </c>
    </row>
    <row r="37" spans="1:23">
      <c r="A37" t="str">
        <f>'Datos proyecto'!B17</f>
        <v>Pruebas del Sistema</v>
      </c>
      <c r="B37" s="27" t="str">
        <f>Rendimiento!M$16</f>
        <v/>
      </c>
      <c r="C37" t="str">
        <f t="shared" si="1"/>
        <v/>
      </c>
    </row>
    <row r="39" spans="1:23">
      <c r="U39" s="6"/>
      <c r="W39" s="7"/>
    </row>
    <row r="40" spans="1:23">
      <c r="U40" s="6"/>
      <c r="W40" s="7"/>
    </row>
    <row r="41" spans="1:23">
      <c r="U41" s="6"/>
      <c r="W41" s="7"/>
    </row>
    <row r="42" spans="1:23" ht="17.100000000000001">
      <c r="A42" s="12" t="s">
        <v>233</v>
      </c>
      <c r="B42" s="12" t="s">
        <v>231</v>
      </c>
      <c r="U42" s="6"/>
      <c r="W42" s="7"/>
    </row>
    <row r="43" spans="1:23" ht="15.75" customHeight="1">
      <c r="A43" t="str">
        <f>'Datos proyecto'!B8</f>
        <v>Requisitos</v>
      </c>
      <c r="B43" s="27">
        <f>Rendimiento!T4</f>
        <v>0.46875</v>
      </c>
      <c r="C43" t="str">
        <f t="shared" ref="C43:C52" si="2">IF(B43="","","horas")</f>
        <v>horas</v>
      </c>
      <c r="D43" s="102" t="s">
        <v>234</v>
      </c>
      <c r="E43" s="103"/>
      <c r="F43" s="103"/>
      <c r="G43" s="103"/>
      <c r="H43" s="103"/>
      <c r="I43" s="103"/>
      <c r="J43" s="103"/>
      <c r="K43" s="103"/>
      <c r="L43" s="103"/>
      <c r="M43" s="103"/>
      <c r="N43" s="104"/>
      <c r="U43" s="6"/>
      <c r="W43" s="7"/>
    </row>
    <row r="44" spans="1:23">
      <c r="A44" t="str">
        <f>'Datos proyecto'!B9</f>
        <v>Revisión de Requisitos</v>
      </c>
      <c r="B44" s="27" t="str">
        <f>Rendimiento!T5</f>
        <v/>
      </c>
      <c r="C44" t="str">
        <f t="shared" si="2"/>
        <v/>
      </c>
      <c r="D44" s="105"/>
      <c r="E44" s="106"/>
      <c r="F44" s="106"/>
      <c r="G44" s="106"/>
      <c r="H44" s="106"/>
      <c r="I44" s="106"/>
      <c r="J44" s="106"/>
      <c r="K44" s="106"/>
      <c r="L44" s="106"/>
      <c r="M44" s="106"/>
      <c r="N44" s="107"/>
      <c r="U44" s="6"/>
      <c r="W44" s="7"/>
    </row>
    <row r="45" spans="1:23">
      <c r="A45" t="str">
        <f>'Datos proyecto'!B10</f>
        <v>Diseño</v>
      </c>
      <c r="B45" s="27" t="str">
        <f>Rendimiento!T6</f>
        <v/>
      </c>
      <c r="C45" t="str">
        <f t="shared" si="2"/>
        <v/>
      </c>
      <c r="D45" s="105"/>
      <c r="E45" s="106"/>
      <c r="F45" s="106"/>
      <c r="G45" s="106"/>
      <c r="H45" s="106"/>
      <c r="I45" s="106"/>
      <c r="J45" s="106"/>
      <c r="K45" s="106"/>
      <c r="L45" s="106"/>
      <c r="M45" s="106"/>
      <c r="N45" s="107"/>
      <c r="U45" s="6"/>
      <c r="W45" s="7"/>
    </row>
    <row r="46" spans="1:23">
      <c r="A46" t="str">
        <f>'Datos proyecto'!B11</f>
        <v>Revisión de diseño</v>
      </c>
      <c r="B46" s="27" t="str">
        <f>Rendimiento!T7</f>
        <v/>
      </c>
      <c r="C46" t="str">
        <f t="shared" si="2"/>
        <v/>
      </c>
      <c r="D46" s="108"/>
      <c r="E46" s="109"/>
      <c r="F46" s="109"/>
      <c r="G46" s="109"/>
      <c r="H46" s="109"/>
      <c r="I46" s="109"/>
      <c r="J46" s="109"/>
      <c r="K46" s="109"/>
      <c r="L46" s="109"/>
      <c r="M46" s="109"/>
      <c r="N46" s="110"/>
      <c r="U46" s="6"/>
      <c r="W46" s="7"/>
    </row>
    <row r="47" spans="1:23">
      <c r="A47" t="str">
        <f>'Datos proyecto'!B12</f>
        <v>Diseño detallado</v>
      </c>
      <c r="B47" s="27">
        <f>Rendimiento!T8</f>
        <v>1</v>
      </c>
      <c r="C47" t="str">
        <f t="shared" si="2"/>
        <v>horas</v>
      </c>
      <c r="D47" s="71"/>
      <c r="E47" s="71"/>
      <c r="F47" s="71"/>
      <c r="G47" s="71"/>
      <c r="H47" s="71"/>
      <c r="I47" s="71"/>
      <c r="J47" s="71"/>
      <c r="K47" s="71"/>
      <c r="U47" s="6"/>
      <c r="W47" s="7"/>
    </row>
    <row r="48" spans="1:23">
      <c r="A48" t="str">
        <f>'Datos proyecto'!B13</f>
        <v>Revisión de diseño detallado</v>
      </c>
      <c r="B48" s="27" t="str">
        <f>Rendimiento!T9</f>
        <v/>
      </c>
      <c r="C48" t="str">
        <f t="shared" si="2"/>
        <v/>
      </c>
      <c r="U48" s="6"/>
      <c r="W48" s="7"/>
    </row>
    <row r="49" spans="1:14">
      <c r="A49" t="str">
        <f>'Datos proyecto'!B14</f>
        <v>Código</v>
      </c>
      <c r="B49" s="27">
        <f>Rendimiento!T10</f>
        <v>0.4375</v>
      </c>
      <c r="C49" t="str">
        <f t="shared" si="2"/>
        <v>horas</v>
      </c>
    </row>
    <row r="50" spans="1:14">
      <c r="A50" t="str">
        <f>'Datos proyecto'!B15</f>
        <v>Revisión de código</v>
      </c>
      <c r="B50" s="27" t="str">
        <f>Rendimiento!T11</f>
        <v/>
      </c>
      <c r="C50" t="str">
        <f t="shared" si="2"/>
        <v/>
      </c>
    </row>
    <row r="51" spans="1:14">
      <c r="A51" t="str">
        <f>'Datos proyecto'!B16</f>
        <v>Pruebas de integración</v>
      </c>
      <c r="B51" s="27" t="str">
        <f>Rendimiento!T12</f>
        <v/>
      </c>
      <c r="C51" t="str">
        <f t="shared" si="2"/>
        <v/>
      </c>
    </row>
    <row r="52" spans="1:14">
      <c r="A52" t="str">
        <f>'Datos proyecto'!B17</f>
        <v>Pruebas del Sistema</v>
      </c>
      <c r="B52" s="27" t="str">
        <f>Rendimiento!T13</f>
        <v/>
      </c>
      <c r="C52" t="str">
        <f t="shared" si="2"/>
        <v/>
      </c>
      <c r="G52" s="4"/>
      <c r="H52" s="4"/>
      <c r="I52" s="4"/>
      <c r="J52" s="4"/>
      <c r="K52" s="4"/>
      <c r="L52" s="4"/>
    </row>
    <row r="53" spans="1:14">
      <c r="G53" s="4"/>
      <c r="H53" s="4"/>
      <c r="I53" s="4"/>
      <c r="J53" s="4"/>
      <c r="K53" s="4"/>
      <c r="L53" s="4"/>
    </row>
    <row r="54" spans="1:14">
      <c r="G54" s="4"/>
      <c r="H54" s="4"/>
      <c r="I54" s="4"/>
      <c r="J54" s="4"/>
      <c r="K54" s="4"/>
      <c r="L54" s="4"/>
    </row>
    <row r="56" spans="1:14" ht="17.100000000000001">
      <c r="A56" s="12" t="s">
        <v>235</v>
      </c>
      <c r="B56" s="12" t="s">
        <v>236</v>
      </c>
      <c r="C56" s="12" t="s">
        <v>237</v>
      </c>
    </row>
    <row r="57" spans="1:14" ht="15.75" customHeight="1">
      <c r="A57" t="str">
        <f>'Estandar defectos'!A2</f>
        <v>Documentación</v>
      </c>
      <c r="B57">
        <f>COUNTIF('Lista defectos'!E$3:E$300,'Informe Calidad'!A57)</f>
        <v>2</v>
      </c>
      <c r="C57" s="11">
        <f>B57/$B$5</f>
        <v>0.10526315789473684</v>
      </c>
      <c r="E57" s="101" t="s">
        <v>238</v>
      </c>
      <c r="F57" s="101"/>
      <c r="G57" s="101"/>
      <c r="H57" s="101"/>
      <c r="I57" s="101"/>
      <c r="J57" s="101"/>
      <c r="K57" s="101"/>
      <c r="L57" s="101"/>
      <c r="M57" s="101"/>
      <c r="N57" s="101"/>
    </row>
    <row r="58" spans="1:14">
      <c r="A58" t="str">
        <f>'Estandar defectos'!A3</f>
        <v>Sintaxis</v>
      </c>
      <c r="B58">
        <f>COUNTIF('Lista defectos'!E$3:E$300,'Informe Calidad'!A58)</f>
        <v>9</v>
      </c>
      <c r="C58" s="11">
        <f>B58/$B$5</f>
        <v>0.47368421052631576</v>
      </c>
      <c r="E58" s="101"/>
      <c r="F58" s="101"/>
      <c r="G58" s="101"/>
      <c r="H58" s="101"/>
      <c r="I58" s="101"/>
      <c r="J58" s="101"/>
      <c r="K58" s="101"/>
      <c r="L58" s="101"/>
      <c r="M58" s="101"/>
      <c r="N58" s="101"/>
    </row>
    <row r="59" spans="1:14">
      <c r="A59" t="str">
        <f>'Estandar defectos'!A4</f>
        <v>Configuración</v>
      </c>
      <c r="B59">
        <f>COUNTIF('Lista defectos'!E$3:E$300,'Informe Calidad'!A59)</f>
        <v>1</v>
      </c>
      <c r="C59" s="11">
        <f t="shared" ref="C59:C66" si="3">B59/$B$5</f>
        <v>5.2631578947368418E-2</v>
      </c>
      <c r="E59" s="101"/>
      <c r="F59" s="101"/>
      <c r="G59" s="101"/>
      <c r="H59" s="101"/>
      <c r="I59" s="101"/>
      <c r="J59" s="101"/>
      <c r="K59" s="101"/>
      <c r="L59" s="101"/>
      <c r="M59" s="101"/>
      <c r="N59" s="101"/>
    </row>
    <row r="60" spans="1:14">
      <c r="A60" t="str">
        <f>'Estandar defectos'!A5</f>
        <v>Asignaciones</v>
      </c>
      <c r="B60">
        <f>COUNTIF('Lista defectos'!E$3:E$300,'Informe Calidad'!A60)</f>
        <v>0</v>
      </c>
      <c r="C60" s="11">
        <f t="shared" si="3"/>
        <v>0</v>
      </c>
      <c r="E60" s="101"/>
      <c r="F60" s="101"/>
      <c r="G60" s="101"/>
      <c r="H60" s="101"/>
      <c r="I60" s="101"/>
      <c r="J60" s="101"/>
      <c r="K60" s="101"/>
      <c r="L60" s="101"/>
      <c r="M60" s="101"/>
      <c r="N60" s="101"/>
    </row>
    <row r="61" spans="1:14">
      <c r="A61" t="str">
        <f>'Estandar defectos'!A6</f>
        <v xml:space="preserve">Interface </v>
      </c>
      <c r="B61">
        <f>COUNTIF('Lista defectos'!E$3:E$300,'Informe Calidad'!A61)</f>
        <v>6</v>
      </c>
      <c r="C61" s="11">
        <f t="shared" si="3"/>
        <v>0.31578947368421051</v>
      </c>
      <c r="E61" s="101"/>
      <c r="F61" s="101"/>
      <c r="G61" s="101"/>
      <c r="H61" s="101"/>
      <c r="I61" s="101"/>
      <c r="J61" s="101"/>
      <c r="K61" s="101"/>
      <c r="L61" s="101"/>
      <c r="M61" s="101"/>
      <c r="N61" s="101"/>
    </row>
    <row r="62" spans="1:14">
      <c r="A62" t="str">
        <f>'Estandar defectos'!A7</f>
        <v>Comprobación</v>
      </c>
      <c r="B62">
        <f>COUNTIF('Lista defectos'!E$3:E$300,'Informe Calidad'!A62)</f>
        <v>0</v>
      </c>
      <c r="C62" s="11">
        <f t="shared" si="3"/>
        <v>0</v>
      </c>
      <c r="E62" s="101"/>
      <c r="F62" s="101"/>
      <c r="G62" s="101"/>
      <c r="H62" s="101"/>
      <c r="I62" s="101"/>
      <c r="J62" s="101"/>
      <c r="K62" s="101"/>
      <c r="L62" s="101"/>
      <c r="M62" s="101"/>
      <c r="N62" s="101"/>
    </row>
    <row r="63" spans="1:14">
      <c r="A63" t="str">
        <f>'Estandar defectos'!A8</f>
        <v>Datos</v>
      </c>
      <c r="B63">
        <f>COUNTIF('Lista defectos'!E$3:E$300,'Informe Calidad'!A63)</f>
        <v>1</v>
      </c>
      <c r="C63" s="11">
        <f t="shared" si="3"/>
        <v>5.2631578947368418E-2</v>
      </c>
    </row>
    <row r="64" spans="1:14">
      <c r="A64" t="str">
        <f>'Estandar defectos'!A9</f>
        <v>Funciones</v>
      </c>
      <c r="B64">
        <f>COUNTIF('Lista defectos'!E$3:E$300,'Informe Calidad'!A64)</f>
        <v>0</v>
      </c>
      <c r="C64" s="11">
        <f t="shared" si="3"/>
        <v>0</v>
      </c>
    </row>
    <row r="65" spans="1:3">
      <c r="A65" t="str">
        <f>'Estandar defectos'!A10</f>
        <v>Estandar</v>
      </c>
      <c r="B65">
        <f>COUNTIF('Lista defectos'!E$3:E$300,'Informe Calidad'!A65)</f>
        <v>0</v>
      </c>
      <c r="C65" s="11">
        <f t="shared" si="3"/>
        <v>0</v>
      </c>
    </row>
    <row r="66" spans="1:3">
      <c r="A66" t="str">
        <f>'Estandar defectos'!A11</f>
        <v>Entorno</v>
      </c>
      <c r="B66">
        <f>COUNTIF('Lista defectos'!E$3:E$300,'Informe Calidad'!A66)</f>
        <v>0</v>
      </c>
      <c r="C66" s="11">
        <f t="shared" si="3"/>
        <v>0</v>
      </c>
    </row>
    <row r="71" spans="1:3" ht="15.75"/>
    <row r="72" spans="1:3" ht="15.75"/>
    <row r="73" spans="1:3" ht="15.75"/>
    <row r="74" spans="1:3" ht="15.75"/>
    <row r="75" spans="1:3" ht="15.75"/>
    <row r="76" spans="1:3" ht="15.75"/>
    <row r="77" spans="1:3" ht="15.75"/>
    <row r="78" spans="1:3" ht="15.75"/>
    <row r="79" spans="1:3" ht="15.75"/>
    <row r="80" spans="1:3" ht="15.75"/>
    <row r="81" ht="15.75"/>
    <row r="82" ht="15.75"/>
  </sheetData>
  <mergeCells count="6">
    <mergeCell ref="E57:N62"/>
    <mergeCell ref="D2:N6"/>
    <mergeCell ref="D10:N16"/>
    <mergeCell ref="D19:N22"/>
    <mergeCell ref="D28:N33"/>
    <mergeCell ref="D43:N46"/>
  </mergeCells>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UPM</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Tomas San Feliu</dc:creator>
  <cp:keywords/>
  <dc:description/>
  <cp:lastModifiedBy>JASON PAUL TACO PAREDES</cp:lastModifiedBy>
  <cp:revision/>
  <dcterms:created xsi:type="dcterms:W3CDTF">2013-11-08T12:04:04Z</dcterms:created>
  <dcterms:modified xsi:type="dcterms:W3CDTF">2020-12-20T18:24:56Z</dcterms:modified>
  <cp:category/>
  <cp:contentStatus/>
</cp:coreProperties>
</file>