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0"/>
  <workbookPr defaultThemeVersion="166925"/>
  <mc:AlternateContent xmlns:mc="http://schemas.openxmlformats.org/markup-compatibility/2006">
    <mc:Choice Requires="x15">
      <x15ac:absPath xmlns:x15ac="http://schemas.microsoft.com/office/spreadsheetml/2010/11/ac" url="/Documents/Information &amp; Documents/CEDS_Project/CEDS/input/emissions-inventories/USA/"/>
    </mc:Choice>
  </mc:AlternateContent>
  <xr:revisionPtr revIDLastSave="0" documentId="13_ncr:1_{BE568D83-D54F-C044-A85B-BDC4EC364E71}" xr6:coauthVersionLast="45" xr6:coauthVersionMax="45" xr10:uidLastSave="{00000000-0000-0000-0000-000000000000}"/>
  <bookViews>
    <workbookView xWindow="0" yWindow="460" windowWidth="28800" windowHeight="12160" activeTab="10" xr2:uid="{00000000-000D-0000-FFFF-FFFF00000000}"/>
  </bookViews>
  <sheets>
    <sheet name="README" sheetId="8" r:id="rId1"/>
    <sheet name="DevelopmentOfData" sheetId="10" r:id="rId2"/>
    <sheet name="CO" sheetId="1" r:id="rId3"/>
    <sheet name="NOX-Org_and_adj" sheetId="2" r:id="rId4"/>
    <sheet name="NOX" sheetId="11" r:id="rId5"/>
    <sheet name="PM10Primary" sheetId="3" r:id="rId6"/>
    <sheet name="PM25Primary" sheetId="4" r:id="rId7"/>
    <sheet name="SO2" sheetId="5" r:id="rId8"/>
    <sheet name="VOC" sheetId="6" r:id="rId9"/>
    <sheet name="NH3-Org_and_Adj" sheetId="7" r:id="rId10"/>
    <sheet name="NH3" sheetId="12" r:id="rId11"/>
  </sheets>
  <externalReferences>
    <externalReference r:id="rId12"/>
  </externalReferences>
  <definedNames>
    <definedName name="_SAS_empty_">#REF!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20" i="12" l="1"/>
  <c r="AD20" i="12"/>
  <c r="AC20" i="12"/>
  <c r="AB20" i="12"/>
  <c r="AA20" i="12"/>
  <c r="Z20" i="12"/>
  <c r="Y20" i="12"/>
  <c r="X20" i="12"/>
  <c r="W20" i="12"/>
  <c r="V20" i="12"/>
  <c r="U20" i="12"/>
  <c r="T20" i="12"/>
  <c r="S20" i="12"/>
  <c r="R20" i="12"/>
  <c r="Q20" i="12"/>
  <c r="P20" i="12"/>
  <c r="O20" i="12"/>
  <c r="N20" i="12"/>
  <c r="M20" i="12"/>
  <c r="L20" i="12"/>
  <c r="K20" i="12"/>
  <c r="J20" i="12"/>
  <c r="I20" i="12"/>
  <c r="H20" i="12"/>
  <c r="G20" i="12"/>
  <c r="F20" i="12"/>
  <c r="E20" i="12"/>
  <c r="D20" i="12"/>
  <c r="C20" i="12"/>
  <c r="B20" i="12"/>
  <c r="AE48" i="7"/>
  <c r="AD48" i="7"/>
  <c r="AC48" i="7"/>
  <c r="AB48" i="7"/>
  <c r="AA48" i="7"/>
  <c r="Z48" i="7"/>
  <c r="Y48" i="7"/>
  <c r="X48" i="7"/>
  <c r="W48" i="7"/>
  <c r="V48" i="7"/>
  <c r="U48" i="7"/>
  <c r="T48" i="7"/>
  <c r="S48" i="7"/>
  <c r="R48" i="7"/>
  <c r="Q48" i="7"/>
  <c r="P48" i="7"/>
  <c r="O48" i="7"/>
  <c r="N48" i="7"/>
  <c r="M48" i="7"/>
  <c r="L43" i="7"/>
  <c r="L42" i="7"/>
  <c r="L48" i="7"/>
  <c r="K48" i="7"/>
  <c r="J48" i="7"/>
  <c r="I48" i="7"/>
  <c r="H48" i="7"/>
  <c r="G48" i="7"/>
  <c r="F48" i="7"/>
  <c r="E48" i="7"/>
  <c r="D48" i="7"/>
  <c r="C48" i="7"/>
  <c r="B48" i="7"/>
  <c r="A41" i="7"/>
  <c r="A48" i="7"/>
  <c r="L47" i="7"/>
  <c r="K47" i="7"/>
  <c r="J47" i="7"/>
  <c r="I47" i="7"/>
  <c r="H47" i="7"/>
  <c r="M42" i="7"/>
  <c r="M43" i="7"/>
  <c r="M44" i="7"/>
  <c r="M45" i="7"/>
  <c r="L44" i="7"/>
  <c r="L45" i="7"/>
  <c r="T43" i="7"/>
  <c r="S43" i="7"/>
  <c r="R43" i="7"/>
  <c r="Q43" i="7"/>
  <c r="P43" i="7"/>
  <c r="O43" i="7"/>
  <c r="N43" i="7"/>
  <c r="N42" i="7"/>
  <c r="K42" i="7"/>
  <c r="J42" i="7"/>
  <c r="I42" i="7"/>
  <c r="H42" i="7"/>
  <c r="G42" i="7"/>
  <c r="AI18" i="11"/>
  <c r="AH18" i="11"/>
  <c r="AG18" i="11"/>
  <c r="AF18" i="11"/>
  <c r="AE18" i="11"/>
  <c r="AD18" i="11"/>
  <c r="AC18" i="11"/>
  <c r="AB18" i="11"/>
  <c r="AA18" i="11"/>
  <c r="Z18" i="11"/>
  <c r="Y18" i="11"/>
  <c r="X18" i="11"/>
  <c r="W18" i="11"/>
  <c r="V18" i="11"/>
  <c r="U18" i="11"/>
  <c r="T18" i="11"/>
  <c r="S18" i="11"/>
  <c r="R18" i="11"/>
  <c r="Q18" i="11"/>
  <c r="P18" i="11"/>
  <c r="O18" i="11"/>
  <c r="N18" i="11"/>
  <c r="M18" i="11"/>
  <c r="L18" i="11"/>
  <c r="K18" i="11"/>
  <c r="J18" i="11"/>
  <c r="I18" i="11"/>
  <c r="H18" i="11"/>
  <c r="G18" i="11"/>
  <c r="F18" i="11"/>
  <c r="E18" i="11"/>
  <c r="D18" i="11"/>
  <c r="C18" i="11"/>
  <c r="AI17" i="11"/>
  <c r="AH17" i="11"/>
  <c r="AG17" i="11"/>
  <c r="AF17" i="11"/>
  <c r="AE17" i="11"/>
  <c r="AD17" i="11"/>
  <c r="AC17" i="11"/>
  <c r="AB17" i="11"/>
  <c r="AA17" i="11"/>
  <c r="Z17" i="11"/>
  <c r="Y17" i="11"/>
  <c r="X17" i="11"/>
  <c r="W17" i="11"/>
  <c r="V17" i="11"/>
  <c r="U17" i="11"/>
  <c r="T17" i="11"/>
  <c r="S17" i="11"/>
  <c r="R17" i="11"/>
  <c r="Q17" i="11"/>
  <c r="P17" i="11"/>
  <c r="O17" i="11"/>
  <c r="N17" i="11"/>
  <c r="M17" i="11"/>
  <c r="L17" i="11"/>
  <c r="K17" i="11"/>
  <c r="J17" i="11"/>
  <c r="I17" i="11"/>
  <c r="H17" i="11"/>
  <c r="G17" i="11"/>
  <c r="F17" i="11"/>
  <c r="E17" i="11"/>
  <c r="D17" i="11"/>
  <c r="C17" i="11"/>
  <c r="AE33" i="12"/>
  <c r="AE34" i="12"/>
  <c r="AE35" i="12"/>
  <c r="AE36" i="12"/>
  <c r="AE37" i="12"/>
  <c r="AD33" i="12"/>
  <c r="AD34" i="12"/>
  <c r="AD35" i="12"/>
  <c r="AD36" i="12"/>
  <c r="AD37" i="12"/>
  <c r="AC33" i="12"/>
  <c r="AC34" i="12"/>
  <c r="AC35" i="12"/>
  <c r="AC36" i="12"/>
  <c r="AC37" i="12"/>
  <c r="AB33" i="12"/>
  <c r="AB34" i="12"/>
  <c r="AB35" i="12"/>
  <c r="AB36" i="12"/>
  <c r="AB37" i="12"/>
  <c r="AA33" i="12"/>
  <c r="AA34" i="12"/>
  <c r="AA35" i="12"/>
  <c r="AA36" i="12"/>
  <c r="AA37" i="12"/>
  <c r="Z33" i="12"/>
  <c r="Z34" i="12"/>
  <c r="Z35" i="12"/>
  <c r="Z36" i="12"/>
  <c r="Z37" i="12"/>
  <c r="Y33" i="12"/>
  <c r="Y34" i="12"/>
  <c r="Y35" i="12"/>
  <c r="Y36" i="12"/>
  <c r="Y37" i="12"/>
  <c r="X33" i="12"/>
  <c r="X34" i="12"/>
  <c r="X35" i="12"/>
  <c r="X36" i="12"/>
  <c r="X37" i="12"/>
  <c r="W33" i="12"/>
  <c r="W34" i="12"/>
  <c r="W35" i="12"/>
  <c r="W36" i="12"/>
  <c r="W37" i="12"/>
  <c r="V33" i="12"/>
  <c r="V34" i="12"/>
  <c r="V35" i="12"/>
  <c r="V36" i="12"/>
  <c r="V37" i="12"/>
  <c r="U33" i="12"/>
  <c r="U34" i="12"/>
  <c r="U35" i="12"/>
  <c r="U36" i="12"/>
  <c r="U37" i="12"/>
  <c r="T33" i="12"/>
  <c r="T34" i="12"/>
  <c r="T35" i="12"/>
  <c r="T36" i="12"/>
  <c r="T37" i="12"/>
  <c r="S33" i="12"/>
  <c r="S34" i="12"/>
  <c r="S35" i="12"/>
  <c r="S36" i="12"/>
  <c r="S37" i="12"/>
  <c r="R33" i="12"/>
  <c r="R34" i="12"/>
  <c r="R35" i="12"/>
  <c r="R36" i="12"/>
  <c r="R37" i="12"/>
  <c r="Q33" i="12"/>
  <c r="Q34" i="12"/>
  <c r="Q35" i="12"/>
  <c r="Q36" i="12"/>
  <c r="Q37" i="12"/>
  <c r="P33" i="12"/>
  <c r="P34" i="12"/>
  <c r="P35" i="12"/>
  <c r="P36" i="12"/>
  <c r="P37" i="12"/>
  <c r="O33" i="12"/>
  <c r="O34" i="12"/>
  <c r="O35" i="12"/>
  <c r="O36" i="12"/>
  <c r="O37" i="12"/>
  <c r="N33" i="12"/>
  <c r="N34" i="12"/>
  <c r="N35" i="12"/>
  <c r="N36" i="12"/>
  <c r="N37" i="12"/>
  <c r="M33" i="12"/>
  <c r="M34" i="12"/>
  <c r="M35" i="12"/>
  <c r="M36" i="12"/>
  <c r="M37" i="12"/>
  <c r="L33" i="12"/>
  <c r="L34" i="12"/>
  <c r="L35" i="12"/>
  <c r="L36" i="12"/>
  <c r="L37" i="12"/>
  <c r="K33" i="12"/>
  <c r="K34" i="12"/>
  <c r="K35" i="12"/>
  <c r="K36" i="12"/>
  <c r="K37" i="12"/>
  <c r="J33" i="12"/>
  <c r="J34" i="12"/>
  <c r="J35" i="12"/>
  <c r="J36" i="12"/>
  <c r="J37" i="12"/>
  <c r="I33" i="12"/>
  <c r="I34" i="12"/>
  <c r="I35" i="12"/>
  <c r="I36" i="12"/>
  <c r="I37" i="12"/>
  <c r="H33" i="12"/>
  <c r="H34" i="12"/>
  <c r="H35" i="12"/>
  <c r="H36" i="12"/>
  <c r="H37" i="12"/>
  <c r="G33" i="12"/>
  <c r="G34" i="12"/>
  <c r="G35" i="12"/>
  <c r="G36" i="12"/>
  <c r="G37" i="12"/>
  <c r="F33" i="12"/>
  <c r="F34" i="12"/>
  <c r="F35" i="12"/>
  <c r="F36" i="12"/>
  <c r="F37" i="12"/>
  <c r="E33" i="12"/>
  <c r="E34" i="12"/>
  <c r="E35" i="12"/>
  <c r="E36" i="12"/>
  <c r="E37" i="12"/>
  <c r="D33" i="12"/>
  <c r="D34" i="12"/>
  <c r="D35" i="12"/>
  <c r="D36" i="12"/>
  <c r="D37" i="12"/>
  <c r="C33" i="12"/>
  <c r="C34" i="12"/>
  <c r="C35" i="12"/>
  <c r="C36" i="12"/>
  <c r="C37" i="12"/>
  <c r="B33" i="12"/>
  <c r="B34" i="12"/>
  <c r="B35" i="12"/>
  <c r="B36" i="12"/>
  <c r="B37" i="12"/>
  <c r="AE26" i="12"/>
  <c r="AE30" i="12"/>
  <c r="AD26" i="12"/>
  <c r="AD30" i="12"/>
  <c r="AC26" i="12"/>
  <c r="AC30" i="12"/>
  <c r="AB26" i="12"/>
  <c r="AB30" i="12"/>
  <c r="AA26" i="12"/>
  <c r="AA30" i="12"/>
  <c r="Z26" i="12"/>
  <c r="Z30" i="12"/>
  <c r="Y26" i="12"/>
  <c r="Y30" i="12"/>
  <c r="X26" i="12"/>
  <c r="X30" i="12"/>
  <c r="W26" i="12"/>
  <c r="W30" i="12"/>
  <c r="V26" i="12"/>
  <c r="V30" i="12"/>
  <c r="U26" i="12"/>
  <c r="U30" i="12"/>
  <c r="T26" i="12"/>
  <c r="T30" i="12"/>
  <c r="S26" i="12"/>
  <c r="S30" i="12"/>
  <c r="R26" i="12"/>
  <c r="R30" i="12"/>
  <c r="Q26" i="12"/>
  <c r="Q30" i="12"/>
  <c r="P26" i="12"/>
  <c r="P30" i="12"/>
  <c r="O26" i="12"/>
  <c r="O30" i="12"/>
  <c r="N26" i="12"/>
  <c r="N30" i="12"/>
  <c r="AE25" i="12"/>
  <c r="AE29" i="12"/>
  <c r="AD25" i="12"/>
  <c r="AD29" i="12"/>
  <c r="AC25" i="12"/>
  <c r="AC29" i="12"/>
  <c r="AB25" i="12"/>
  <c r="AB29" i="12"/>
  <c r="AA25" i="12"/>
  <c r="AA29" i="12"/>
  <c r="Z25" i="12"/>
  <c r="Z29" i="12"/>
  <c r="Y25" i="12"/>
  <c r="Y29" i="12"/>
  <c r="X25" i="12"/>
  <c r="X29" i="12"/>
  <c r="W25" i="12"/>
  <c r="W29" i="12"/>
  <c r="V25" i="12"/>
  <c r="V29" i="12"/>
  <c r="U25" i="12"/>
  <c r="U29" i="12"/>
  <c r="T25" i="12"/>
  <c r="T29" i="12"/>
  <c r="S25" i="12"/>
  <c r="S29" i="12"/>
  <c r="R25" i="12"/>
  <c r="R29" i="12"/>
  <c r="Q25" i="12"/>
  <c r="Q29" i="12"/>
  <c r="P25" i="12"/>
  <c r="P29" i="12"/>
  <c r="O25" i="12"/>
  <c r="O29" i="12"/>
  <c r="N25" i="12"/>
  <c r="N29" i="12"/>
  <c r="AE27" i="12"/>
  <c r="AD27" i="12"/>
  <c r="AC27" i="12"/>
  <c r="AB27" i="12"/>
  <c r="AA27" i="12"/>
  <c r="Z27" i="12"/>
  <c r="Y27" i="12"/>
  <c r="X27" i="12"/>
  <c r="W27" i="12"/>
  <c r="V27" i="12"/>
  <c r="U27" i="12"/>
  <c r="T27" i="12"/>
  <c r="S27" i="12"/>
  <c r="R27" i="12"/>
  <c r="Q27" i="12"/>
  <c r="P27" i="12"/>
  <c r="O27" i="12"/>
  <c r="N27" i="12"/>
  <c r="M25" i="12"/>
  <c r="M26" i="12"/>
  <c r="M27" i="12"/>
  <c r="L25" i="12"/>
  <c r="L26" i="12"/>
  <c r="L27" i="12"/>
  <c r="K25" i="12"/>
  <c r="K26" i="12"/>
  <c r="K27" i="12"/>
  <c r="J25" i="12"/>
  <c r="J26" i="12"/>
  <c r="J27" i="12"/>
  <c r="I25" i="12"/>
  <c r="I26" i="12"/>
  <c r="I27" i="12"/>
  <c r="H25" i="12"/>
  <c r="H26" i="12"/>
  <c r="H27" i="12"/>
  <c r="G25" i="12"/>
  <c r="G26" i="12"/>
  <c r="G27" i="12"/>
  <c r="F25" i="12"/>
  <c r="F26" i="12"/>
  <c r="F27" i="12"/>
  <c r="E25" i="12"/>
  <c r="E26" i="12"/>
  <c r="E27" i="12"/>
  <c r="D25" i="12"/>
  <c r="D26" i="12"/>
  <c r="D27" i="12"/>
  <c r="C25" i="12"/>
  <c r="C26" i="12"/>
  <c r="C27" i="12"/>
  <c r="B25" i="12"/>
  <c r="B26" i="12"/>
  <c r="B27" i="12"/>
  <c r="B18" i="11"/>
  <c r="B17" i="11"/>
  <c r="AI31" i="11"/>
  <c r="AI32" i="11"/>
  <c r="AI33" i="11"/>
  <c r="AI34" i="11"/>
  <c r="AI35" i="11"/>
  <c r="AH31" i="11"/>
  <c r="AH32" i="11"/>
  <c r="AH33" i="11"/>
  <c r="AH34" i="11"/>
  <c r="AH35" i="11"/>
  <c r="AG31" i="11"/>
  <c r="AG32" i="11"/>
  <c r="AG33" i="11"/>
  <c r="AG34" i="11"/>
  <c r="AG35" i="11"/>
  <c r="AF31" i="11"/>
  <c r="AF32" i="11"/>
  <c r="AF33" i="11"/>
  <c r="AF34" i="11"/>
  <c r="AF35" i="11"/>
  <c r="AE31" i="11"/>
  <c r="AE32" i="11"/>
  <c r="AE33" i="11"/>
  <c r="AE34" i="11"/>
  <c r="AE35" i="11"/>
  <c r="AD31" i="11"/>
  <c r="AD32" i="11"/>
  <c r="AD33" i="11"/>
  <c r="AD34" i="11"/>
  <c r="AD35" i="11"/>
  <c r="AC31" i="11"/>
  <c r="AC32" i="11"/>
  <c r="AC33" i="11"/>
  <c r="AC34" i="11"/>
  <c r="AC35" i="11"/>
  <c r="AB31" i="11"/>
  <c r="AB32" i="11"/>
  <c r="AB33" i="11"/>
  <c r="AB34" i="11"/>
  <c r="AB35" i="11"/>
  <c r="AA31" i="11"/>
  <c r="AA32" i="11"/>
  <c r="AA33" i="11"/>
  <c r="AA34" i="11"/>
  <c r="AA35" i="11"/>
  <c r="Z31" i="11"/>
  <c r="Z32" i="11"/>
  <c r="Z33" i="11"/>
  <c r="Z34" i="11"/>
  <c r="Z35" i="11"/>
  <c r="Y31" i="11"/>
  <c r="Y32" i="11"/>
  <c r="Y33" i="11"/>
  <c r="Y34" i="11"/>
  <c r="Y35" i="11"/>
  <c r="X31" i="11"/>
  <c r="X32" i="11"/>
  <c r="X33" i="11"/>
  <c r="X34" i="11"/>
  <c r="X35" i="11"/>
  <c r="W31" i="11"/>
  <c r="W32" i="11"/>
  <c r="W33" i="11"/>
  <c r="W34" i="11"/>
  <c r="W35" i="11"/>
  <c r="V31" i="11"/>
  <c r="V32" i="11"/>
  <c r="V33" i="11"/>
  <c r="V34" i="11"/>
  <c r="V35" i="11"/>
  <c r="U31" i="11"/>
  <c r="U32" i="11"/>
  <c r="U33" i="11"/>
  <c r="U34" i="11"/>
  <c r="U35" i="11"/>
  <c r="T31" i="11"/>
  <c r="T32" i="11"/>
  <c r="T33" i="11"/>
  <c r="T34" i="11"/>
  <c r="T35" i="11"/>
  <c r="S31" i="11"/>
  <c r="S32" i="11"/>
  <c r="S33" i="11"/>
  <c r="S34" i="11"/>
  <c r="S35" i="11"/>
  <c r="R31" i="11"/>
  <c r="R32" i="11"/>
  <c r="R33" i="11"/>
  <c r="R34" i="11"/>
  <c r="R35" i="11"/>
  <c r="Q31" i="11"/>
  <c r="Q32" i="11"/>
  <c r="Q33" i="11"/>
  <c r="Q34" i="11"/>
  <c r="Q35" i="11"/>
  <c r="P31" i="11"/>
  <c r="P32" i="11"/>
  <c r="P33" i="11"/>
  <c r="P34" i="11"/>
  <c r="P35" i="11"/>
  <c r="O31" i="11"/>
  <c r="O32" i="11"/>
  <c r="O33" i="11"/>
  <c r="O34" i="11"/>
  <c r="O35" i="11"/>
  <c r="N31" i="11"/>
  <c r="N32" i="11"/>
  <c r="N33" i="11"/>
  <c r="N34" i="11"/>
  <c r="N35" i="11"/>
  <c r="M31" i="11"/>
  <c r="M32" i="11"/>
  <c r="M33" i="11"/>
  <c r="M34" i="11"/>
  <c r="M35" i="11"/>
  <c r="L31" i="11"/>
  <c r="L32" i="11"/>
  <c r="L33" i="11"/>
  <c r="L34" i="11"/>
  <c r="L35" i="11"/>
  <c r="K31" i="11"/>
  <c r="K32" i="11"/>
  <c r="K33" i="11"/>
  <c r="K34" i="11"/>
  <c r="K35" i="11"/>
  <c r="J31" i="11"/>
  <c r="J32" i="11"/>
  <c r="J33" i="11"/>
  <c r="J34" i="11"/>
  <c r="J35" i="11"/>
  <c r="I31" i="11"/>
  <c r="I32" i="11"/>
  <c r="I33" i="11"/>
  <c r="I34" i="11"/>
  <c r="I35" i="11"/>
  <c r="H31" i="11"/>
  <c r="H32" i="11"/>
  <c r="H33" i="11"/>
  <c r="H34" i="11"/>
  <c r="H35" i="11"/>
  <c r="G31" i="11"/>
  <c r="G32" i="11"/>
  <c r="G33" i="11"/>
  <c r="G34" i="11"/>
  <c r="G35" i="11"/>
  <c r="F31" i="11"/>
  <c r="F32" i="11"/>
  <c r="F33" i="11"/>
  <c r="F34" i="11"/>
  <c r="F35" i="11"/>
  <c r="E31" i="11"/>
  <c r="E32" i="11"/>
  <c r="E33" i="11"/>
  <c r="E34" i="11"/>
  <c r="E35" i="11"/>
  <c r="D31" i="11"/>
  <c r="D32" i="11"/>
  <c r="D33" i="11"/>
  <c r="D34" i="11"/>
  <c r="D35" i="11"/>
  <c r="C31" i="11"/>
  <c r="C32" i="11"/>
  <c r="C33" i="11"/>
  <c r="C34" i="11"/>
  <c r="C35" i="11"/>
  <c r="B31" i="11"/>
  <c r="B32" i="11"/>
  <c r="B33" i="11"/>
  <c r="B34" i="11"/>
  <c r="B35"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G28" i="11"/>
  <c r="F28" i="11"/>
  <c r="AI25" i="11"/>
  <c r="AI27" i="11"/>
  <c r="AH25" i="11"/>
  <c r="AH27" i="11"/>
  <c r="AG25" i="11"/>
  <c r="AG27" i="11"/>
  <c r="AF25" i="11"/>
  <c r="AF27" i="11"/>
  <c r="AE25" i="11"/>
  <c r="AE27" i="11"/>
  <c r="AD25" i="11"/>
  <c r="AD27" i="11"/>
  <c r="AC25" i="11"/>
  <c r="AC27" i="11"/>
  <c r="AB25" i="11"/>
  <c r="AB27" i="11"/>
  <c r="AA25" i="11"/>
  <c r="AA27" i="11"/>
  <c r="Z25" i="11"/>
  <c r="Z27" i="11"/>
  <c r="Y25" i="11"/>
  <c r="Y27" i="11"/>
  <c r="X25" i="11"/>
  <c r="X27" i="11"/>
  <c r="W25" i="11"/>
  <c r="W27" i="11"/>
  <c r="V25" i="11"/>
  <c r="V27" i="11"/>
  <c r="U25" i="11"/>
  <c r="U27" i="11"/>
  <c r="T25" i="11"/>
  <c r="T27" i="11"/>
  <c r="S25" i="11"/>
  <c r="S27" i="11"/>
  <c r="R25" i="11"/>
  <c r="R27" i="11"/>
  <c r="Q25" i="11"/>
  <c r="Q27" i="11"/>
  <c r="P25" i="11"/>
  <c r="P27" i="11"/>
  <c r="O25" i="11"/>
  <c r="O27" i="11"/>
  <c r="N25" i="11"/>
  <c r="N27" i="11"/>
  <c r="M25" i="11"/>
  <c r="M27" i="11"/>
  <c r="L25" i="11"/>
  <c r="L27" i="11"/>
  <c r="K25" i="11"/>
  <c r="K27" i="11"/>
  <c r="J25" i="11"/>
  <c r="J27" i="11"/>
  <c r="I25" i="11"/>
  <c r="I27" i="11"/>
  <c r="H25" i="11"/>
  <c r="H27" i="11"/>
  <c r="G25" i="11"/>
  <c r="G27" i="11"/>
  <c r="F25" i="11"/>
  <c r="F27" i="11"/>
  <c r="E25" i="11"/>
  <c r="D25" i="11"/>
  <c r="C25" i="11"/>
  <c r="B25" i="11"/>
  <c r="AI53" i="2"/>
  <c r="AI54" i="2"/>
  <c r="AI44" i="2"/>
  <c r="AI45" i="2"/>
  <c r="S39" i="2"/>
  <c r="S40" i="2"/>
  <c r="S41" i="2"/>
  <c r="S42" i="2"/>
  <c r="AH53" i="2"/>
  <c r="AH54" i="2"/>
  <c r="AG53" i="2"/>
  <c r="AG54" i="2"/>
  <c r="AF53" i="2"/>
  <c r="AF54" i="2"/>
  <c r="AE53" i="2"/>
  <c r="AE54" i="2"/>
  <c r="AD53" i="2"/>
  <c r="AD54" i="2"/>
  <c r="AC53" i="2"/>
  <c r="AC54" i="2"/>
  <c r="AB53" i="2"/>
  <c r="AB54" i="2"/>
  <c r="AA53" i="2"/>
  <c r="AA54" i="2"/>
  <c r="Z53" i="2"/>
  <c r="Z54" i="2"/>
  <c r="Y49" i="2"/>
  <c r="Y53" i="2"/>
  <c r="Y54" i="2"/>
  <c r="X49" i="2"/>
  <c r="X53" i="2"/>
  <c r="X54" i="2"/>
  <c r="W49" i="2"/>
  <c r="W53" i="2"/>
  <c r="W54" i="2"/>
  <c r="V49" i="2"/>
  <c r="V53" i="2"/>
  <c r="V54" i="2"/>
  <c r="U49" i="2"/>
  <c r="U53" i="2"/>
  <c r="U54" i="2"/>
  <c r="T49" i="2"/>
  <c r="T53" i="2"/>
  <c r="T54" i="2"/>
  <c r="S48" i="2"/>
  <c r="S49" i="2"/>
  <c r="S53" i="2"/>
  <c r="S54" i="2"/>
  <c r="R48" i="2"/>
  <c r="R39" i="2"/>
  <c r="R40" i="2"/>
  <c r="R41" i="2"/>
  <c r="R51" i="2"/>
  <c r="R53" i="2"/>
  <c r="R54" i="2"/>
  <c r="Q48" i="2"/>
  <c r="Q53" i="2"/>
  <c r="Q54" i="2"/>
  <c r="P53" i="2"/>
  <c r="P54" i="2"/>
  <c r="O53" i="2"/>
  <c r="O54" i="2"/>
  <c r="N53" i="2"/>
  <c r="N54" i="2"/>
  <c r="M53" i="2"/>
  <c r="M54" i="2"/>
  <c r="L54" i="2"/>
  <c r="K54" i="2"/>
  <c r="J54" i="2"/>
  <c r="I54" i="2"/>
  <c r="H54" i="2"/>
  <c r="G54" i="2"/>
  <c r="F54" i="2"/>
  <c r="E54" i="2"/>
  <c r="D54" i="2"/>
  <c r="C54" i="2"/>
  <c r="B54" i="2"/>
  <c r="A54" i="2"/>
  <c r="S51" i="2"/>
  <c r="S50" i="2"/>
  <c r="R49" i="2"/>
  <c r="R50" i="2"/>
  <c r="Q49" i="2"/>
  <c r="P48" i="2"/>
  <c r="O48" i="2"/>
  <c r="N48" i="2"/>
  <c r="M48" i="2"/>
  <c r="L48" i="2"/>
  <c r="AH44" i="2"/>
  <c r="AH45" i="2"/>
  <c r="AG44" i="2"/>
  <c r="AG45" i="2"/>
  <c r="AF44" i="2"/>
  <c r="AF45" i="2"/>
  <c r="AE44" i="2"/>
  <c r="AE45" i="2"/>
  <c r="AD44" i="2"/>
  <c r="AD45" i="2"/>
  <c r="AC44" i="2"/>
  <c r="AC45" i="2"/>
  <c r="AB44" i="2"/>
  <c r="AB45" i="2"/>
  <c r="AA44" i="2"/>
  <c r="AA45" i="2"/>
  <c r="Z44" i="2"/>
  <c r="Z45" i="2"/>
  <c r="Y40" i="2"/>
  <c r="Y44" i="2"/>
  <c r="Y45" i="2"/>
  <c r="X40" i="2"/>
  <c r="X44" i="2"/>
  <c r="X45" i="2"/>
  <c r="W40" i="2"/>
  <c r="W44" i="2"/>
  <c r="W45" i="2"/>
  <c r="V40" i="2"/>
  <c r="V44" i="2"/>
  <c r="V45" i="2"/>
  <c r="U40" i="2"/>
  <c r="U44" i="2"/>
  <c r="U45" i="2"/>
  <c r="T40" i="2"/>
  <c r="T44" i="2"/>
  <c r="T45" i="2"/>
  <c r="S44" i="2"/>
  <c r="S45" i="2"/>
  <c r="R42" i="2"/>
  <c r="R44" i="2"/>
  <c r="R45" i="2"/>
  <c r="Q39" i="2"/>
  <c r="Q44" i="2"/>
  <c r="Q45" i="2"/>
  <c r="P44" i="2"/>
  <c r="P45" i="2"/>
  <c r="O44" i="2"/>
  <c r="O45" i="2"/>
  <c r="N44" i="2"/>
  <c r="N45" i="2"/>
  <c r="M44" i="2"/>
  <c r="M45" i="2"/>
  <c r="L45" i="2"/>
  <c r="K45" i="2"/>
  <c r="J45" i="2"/>
  <c r="I45" i="2"/>
  <c r="H45" i="2"/>
  <c r="G45" i="2"/>
  <c r="F45" i="2"/>
  <c r="E45" i="2"/>
  <c r="D45" i="2"/>
  <c r="C45" i="2"/>
  <c r="B45" i="2"/>
  <c r="A45" i="2"/>
  <c r="Q40" i="2"/>
  <c r="P39" i="2"/>
  <c r="O39" i="2"/>
  <c r="N39" i="2"/>
  <c r="M39" i="2"/>
  <c r="L39" i="2"/>
  <c r="AE36" i="7"/>
  <c r="AE35" i="7"/>
  <c r="AE34" i="7"/>
  <c r="AE33" i="7"/>
  <c r="AE37" i="7"/>
  <c r="AE26" i="7"/>
  <c r="AE30" i="7"/>
  <c r="AE25" i="7"/>
  <c r="AE27" i="7"/>
  <c r="AI33" i="6"/>
  <c r="AI32" i="6"/>
  <c r="AI31" i="6"/>
  <c r="AI30" i="6"/>
  <c r="AI34" i="6"/>
  <c r="AI27" i="6"/>
  <c r="AI24" i="6"/>
  <c r="AI26" i="6"/>
  <c r="AI34" i="5"/>
  <c r="AI33" i="5"/>
  <c r="AI32" i="5"/>
  <c r="AI31" i="5"/>
  <c r="AI35" i="5"/>
  <c r="AI28" i="5"/>
  <c r="AI25" i="5"/>
  <c r="AI27" i="5"/>
  <c r="AE27" i="4"/>
  <c r="AE31" i="4"/>
  <c r="AE26" i="4"/>
  <c r="AE28" i="4"/>
  <c r="AI27" i="3"/>
  <c r="AI31" i="3"/>
  <c r="AI26" i="3"/>
  <c r="AI30" i="3"/>
  <c r="AI34" i="2"/>
  <c r="AI33" i="2"/>
  <c r="AI32" i="2"/>
  <c r="AI31" i="2"/>
  <c r="AI35" i="2"/>
  <c r="AI28" i="2"/>
  <c r="AI25" i="2"/>
  <c r="AI27" i="2"/>
  <c r="AI34" i="1"/>
  <c r="AI33" i="1"/>
  <c r="AI32" i="1"/>
  <c r="AI31" i="1"/>
  <c r="AI35" i="1"/>
  <c r="AI28" i="1"/>
  <c r="AI25" i="1"/>
  <c r="AI27" i="1"/>
  <c r="AE29" i="7"/>
  <c r="AE30" i="4"/>
  <c r="AI28" i="3"/>
  <c r="AH34" i="5"/>
  <c r="AH33" i="5"/>
  <c r="AH32" i="5"/>
  <c r="AH31" i="5"/>
  <c r="AH28" i="5"/>
  <c r="AH25" i="5"/>
  <c r="AH27" i="5"/>
  <c r="AH34" i="2"/>
  <c r="AH33" i="2"/>
  <c r="AH32" i="2"/>
  <c r="AH31" i="2"/>
  <c r="AH28" i="2"/>
  <c r="AH25" i="2"/>
  <c r="AH27" i="2"/>
  <c r="AD36" i="7"/>
  <c r="AD35" i="7"/>
  <c r="AD34" i="7"/>
  <c r="AD33" i="7"/>
  <c r="AD26" i="7"/>
  <c r="AD30" i="7"/>
  <c r="AD25" i="7"/>
  <c r="AH33" i="6"/>
  <c r="AH32" i="6"/>
  <c r="AH31" i="6"/>
  <c r="AH30" i="6"/>
  <c r="AH27" i="6"/>
  <c r="AH24" i="6"/>
  <c r="AH26" i="6"/>
  <c r="AD27" i="4"/>
  <c r="AD31" i="4"/>
  <c r="AD26" i="4"/>
  <c r="AD28" i="4"/>
  <c r="AH27" i="3"/>
  <c r="AH31" i="3"/>
  <c r="AH26" i="3"/>
  <c r="AH28" i="3"/>
  <c r="AH34" i="1"/>
  <c r="AH33" i="1"/>
  <c r="AH32" i="1"/>
  <c r="AH31" i="1"/>
  <c r="AH28" i="1"/>
  <c r="AH25" i="1"/>
  <c r="AH27" i="1"/>
  <c r="AD27" i="7"/>
  <c r="AH35" i="5"/>
  <c r="AH35" i="2"/>
  <c r="AD37" i="7"/>
  <c r="AD29" i="7"/>
  <c r="AH34" i="6"/>
  <c r="AH35" i="1"/>
  <c r="AD30" i="4"/>
  <c r="AH30" i="3"/>
  <c r="A25" i="8"/>
  <c r="W36" i="7"/>
  <c r="V36" i="7"/>
  <c r="U36" i="7"/>
  <c r="T36" i="7"/>
  <c r="S36" i="7"/>
  <c r="R36" i="7"/>
  <c r="Q36" i="7"/>
  <c r="P36" i="7"/>
  <c r="O36" i="7"/>
  <c r="N36" i="7"/>
  <c r="M36" i="7"/>
  <c r="L36" i="7"/>
  <c r="K36" i="7"/>
  <c r="J36" i="7"/>
  <c r="I36" i="7"/>
  <c r="H36" i="7"/>
  <c r="G36" i="7"/>
  <c r="F36" i="7"/>
  <c r="E36" i="7"/>
  <c r="D36" i="7"/>
  <c r="C36" i="7"/>
  <c r="B36" i="7"/>
  <c r="W35" i="7"/>
  <c r="V35" i="7"/>
  <c r="U35" i="7"/>
  <c r="T35" i="7"/>
  <c r="S35" i="7"/>
  <c r="R35" i="7"/>
  <c r="Q35" i="7"/>
  <c r="P35" i="7"/>
  <c r="O35" i="7"/>
  <c r="N35" i="7"/>
  <c r="M35" i="7"/>
  <c r="L35" i="7"/>
  <c r="K35" i="7"/>
  <c r="J35" i="7"/>
  <c r="I35" i="7"/>
  <c r="H35" i="7"/>
  <c r="G35" i="7"/>
  <c r="F35" i="7"/>
  <c r="E35" i="7"/>
  <c r="D35" i="7"/>
  <c r="C35" i="7"/>
  <c r="B35" i="7"/>
  <c r="W34" i="7"/>
  <c r="V34" i="7"/>
  <c r="U34" i="7"/>
  <c r="T34" i="7"/>
  <c r="S34" i="7"/>
  <c r="R34" i="7"/>
  <c r="Q34" i="7"/>
  <c r="P34" i="7"/>
  <c r="O34" i="7"/>
  <c r="N34" i="7"/>
  <c r="M34" i="7"/>
  <c r="L34" i="7"/>
  <c r="K34" i="7"/>
  <c r="J34" i="7"/>
  <c r="I34" i="7"/>
  <c r="H34" i="7"/>
  <c r="G34" i="7"/>
  <c r="F34" i="7"/>
  <c r="E34" i="7"/>
  <c r="D34" i="7"/>
  <c r="C34" i="7"/>
  <c r="B34" i="7"/>
  <c r="W33" i="7"/>
  <c r="V33" i="7"/>
  <c r="U33" i="7"/>
  <c r="T33" i="7"/>
  <c r="S33" i="7"/>
  <c r="R33" i="7"/>
  <c r="Q33" i="7"/>
  <c r="P33" i="7"/>
  <c r="O33" i="7"/>
  <c r="N33" i="7"/>
  <c r="M33" i="7"/>
  <c r="L33" i="7"/>
  <c r="K33" i="7"/>
  <c r="J33" i="7"/>
  <c r="J37" i="7"/>
  <c r="I33" i="7"/>
  <c r="H33" i="7"/>
  <c r="G33" i="7"/>
  <c r="F33" i="7"/>
  <c r="E33" i="7"/>
  <c r="D33" i="7"/>
  <c r="C33" i="7"/>
  <c r="B33" i="7"/>
  <c r="B37" i="7"/>
  <c r="S26" i="7"/>
  <c r="S30" i="7"/>
  <c r="N26" i="7"/>
  <c r="N30" i="7"/>
  <c r="T25" i="7"/>
  <c r="T29" i="7"/>
  <c r="P25" i="7"/>
  <c r="P29" i="7"/>
  <c r="W26" i="7"/>
  <c r="W30" i="7"/>
  <c r="V26" i="7"/>
  <c r="V30" i="7"/>
  <c r="U26" i="7"/>
  <c r="U30" i="7"/>
  <c r="T26" i="7"/>
  <c r="T30" i="7"/>
  <c r="R26" i="7"/>
  <c r="R30" i="7"/>
  <c r="Q26" i="7"/>
  <c r="Q30" i="7"/>
  <c r="P26" i="7"/>
  <c r="P30" i="7"/>
  <c r="O26" i="7"/>
  <c r="O30" i="7"/>
  <c r="M26" i="7"/>
  <c r="L26" i="7"/>
  <c r="K26" i="7"/>
  <c r="J26" i="7"/>
  <c r="I26" i="7"/>
  <c r="H26" i="7"/>
  <c r="G26" i="7"/>
  <c r="F26" i="7"/>
  <c r="E26" i="7"/>
  <c r="D26" i="7"/>
  <c r="C26" i="7"/>
  <c r="B26" i="7"/>
  <c r="W25" i="7"/>
  <c r="W29" i="7"/>
  <c r="V25" i="7"/>
  <c r="V27" i="7"/>
  <c r="U25" i="7"/>
  <c r="U27" i="7"/>
  <c r="T27" i="7"/>
  <c r="S25" i="7"/>
  <c r="R25" i="7"/>
  <c r="R29" i="7"/>
  <c r="Q25" i="7"/>
  <c r="O25" i="7"/>
  <c r="O29" i="7"/>
  <c r="N25" i="7"/>
  <c r="N27" i="7"/>
  <c r="M25" i="7"/>
  <c r="M27" i="7"/>
  <c r="L25" i="7"/>
  <c r="L27" i="7"/>
  <c r="K25" i="7"/>
  <c r="K27" i="7"/>
  <c r="J25" i="7"/>
  <c r="I25" i="7"/>
  <c r="H25" i="7"/>
  <c r="G25" i="7"/>
  <c r="F25" i="7"/>
  <c r="F27" i="7"/>
  <c r="E25" i="7"/>
  <c r="E27" i="7"/>
  <c r="D25" i="7"/>
  <c r="D27" i="7"/>
  <c r="C25" i="7"/>
  <c r="C27" i="7"/>
  <c r="B25" i="7"/>
  <c r="AA33" i="6"/>
  <c r="Z33" i="6"/>
  <c r="Y33" i="6"/>
  <c r="X33" i="6"/>
  <c r="W33" i="6"/>
  <c r="V33" i="6"/>
  <c r="U33" i="6"/>
  <c r="T33" i="6"/>
  <c r="S33" i="6"/>
  <c r="R33" i="6"/>
  <c r="Q33" i="6"/>
  <c r="P33" i="6"/>
  <c r="O33" i="6"/>
  <c r="N33" i="6"/>
  <c r="M33" i="6"/>
  <c r="L33" i="6"/>
  <c r="K33" i="6"/>
  <c r="J33" i="6"/>
  <c r="I33" i="6"/>
  <c r="H33" i="6"/>
  <c r="G33" i="6"/>
  <c r="F33" i="6"/>
  <c r="E33" i="6"/>
  <c r="D33" i="6"/>
  <c r="C33" i="6"/>
  <c r="B33" i="6"/>
  <c r="AA32" i="6"/>
  <c r="Z32" i="6"/>
  <c r="Y32" i="6"/>
  <c r="X32" i="6"/>
  <c r="W32" i="6"/>
  <c r="V32" i="6"/>
  <c r="U32" i="6"/>
  <c r="T32" i="6"/>
  <c r="S32" i="6"/>
  <c r="R32" i="6"/>
  <c r="Q32" i="6"/>
  <c r="P32" i="6"/>
  <c r="O32" i="6"/>
  <c r="N32" i="6"/>
  <c r="M32" i="6"/>
  <c r="L32" i="6"/>
  <c r="K32" i="6"/>
  <c r="J32" i="6"/>
  <c r="I32" i="6"/>
  <c r="H32" i="6"/>
  <c r="G32" i="6"/>
  <c r="F32" i="6"/>
  <c r="E32" i="6"/>
  <c r="D32" i="6"/>
  <c r="C32" i="6"/>
  <c r="B32" i="6"/>
  <c r="AA31" i="6"/>
  <c r="Z31" i="6"/>
  <c r="Y31" i="6"/>
  <c r="X31" i="6"/>
  <c r="W31" i="6"/>
  <c r="V31" i="6"/>
  <c r="U31" i="6"/>
  <c r="T31" i="6"/>
  <c r="S31" i="6"/>
  <c r="R31" i="6"/>
  <c r="Q31" i="6"/>
  <c r="P31" i="6"/>
  <c r="O31" i="6"/>
  <c r="N31" i="6"/>
  <c r="M31" i="6"/>
  <c r="L31" i="6"/>
  <c r="K31" i="6"/>
  <c r="J31" i="6"/>
  <c r="I31" i="6"/>
  <c r="H31" i="6"/>
  <c r="G31" i="6"/>
  <c r="F31" i="6"/>
  <c r="E31" i="6"/>
  <c r="D31" i="6"/>
  <c r="C31" i="6"/>
  <c r="B31" i="6"/>
  <c r="AA30" i="6"/>
  <c r="Z30" i="6"/>
  <c r="Y30" i="6"/>
  <c r="X30" i="6"/>
  <c r="W30" i="6"/>
  <c r="V30" i="6"/>
  <c r="U30" i="6"/>
  <c r="U34" i="6"/>
  <c r="T30" i="6"/>
  <c r="S30" i="6"/>
  <c r="R30" i="6"/>
  <c r="Q30" i="6"/>
  <c r="P30" i="6"/>
  <c r="O30" i="6"/>
  <c r="N30" i="6"/>
  <c r="M30" i="6"/>
  <c r="M34" i="6"/>
  <c r="L30" i="6"/>
  <c r="K30" i="6"/>
  <c r="J30" i="6"/>
  <c r="I30" i="6"/>
  <c r="H30" i="6"/>
  <c r="G30" i="6"/>
  <c r="F30" i="6"/>
  <c r="E30" i="6"/>
  <c r="E34" i="6"/>
  <c r="D30" i="6"/>
  <c r="C30" i="6"/>
  <c r="B30" i="6"/>
  <c r="AA27" i="6"/>
  <c r="Z27" i="6"/>
  <c r="Y27" i="6"/>
  <c r="X27" i="6"/>
  <c r="W27" i="6"/>
  <c r="V27" i="6"/>
  <c r="U27" i="6"/>
  <c r="T27" i="6"/>
  <c r="S27" i="6"/>
  <c r="R27" i="6"/>
  <c r="Q27" i="6"/>
  <c r="P27" i="6"/>
  <c r="O27" i="6"/>
  <c r="N27" i="6"/>
  <c r="M27" i="6"/>
  <c r="L27" i="6"/>
  <c r="K27" i="6"/>
  <c r="J27" i="6"/>
  <c r="I27" i="6"/>
  <c r="H27" i="6"/>
  <c r="G27" i="6"/>
  <c r="F27" i="6"/>
  <c r="E27" i="6"/>
  <c r="D27" i="6"/>
  <c r="C27" i="6"/>
  <c r="B27" i="6"/>
  <c r="T24" i="6"/>
  <c r="T26" i="6"/>
  <c r="AA24" i="6"/>
  <c r="AA26" i="6"/>
  <c r="Z24" i="6"/>
  <c r="Z26" i="6"/>
  <c r="Y24" i="6"/>
  <c r="Y26" i="6"/>
  <c r="X24" i="6"/>
  <c r="X26" i="6"/>
  <c r="W24" i="6"/>
  <c r="W26" i="6"/>
  <c r="V24" i="6"/>
  <c r="V26" i="6"/>
  <c r="U24" i="6"/>
  <c r="U26" i="6"/>
  <c r="S24" i="6"/>
  <c r="S26" i="6"/>
  <c r="R24" i="6"/>
  <c r="R26" i="6"/>
  <c r="Q24" i="6"/>
  <c r="Q26" i="6"/>
  <c r="P24" i="6"/>
  <c r="P26" i="6"/>
  <c r="O24" i="6"/>
  <c r="O26" i="6"/>
  <c r="N24" i="6"/>
  <c r="N26" i="6"/>
  <c r="M24" i="6"/>
  <c r="M26" i="6"/>
  <c r="L24" i="6"/>
  <c r="L26" i="6"/>
  <c r="K24" i="6"/>
  <c r="K26" i="6"/>
  <c r="J24" i="6"/>
  <c r="J26" i="6"/>
  <c r="I24" i="6"/>
  <c r="I26" i="6"/>
  <c r="H24" i="6"/>
  <c r="H26" i="6"/>
  <c r="G24" i="6"/>
  <c r="G26" i="6"/>
  <c r="F24" i="6"/>
  <c r="F26" i="6"/>
  <c r="E24" i="6"/>
  <c r="E26" i="6"/>
  <c r="D24" i="6"/>
  <c r="D26" i="6"/>
  <c r="C24" i="6"/>
  <c r="C26" i="6"/>
  <c r="B24" i="6"/>
  <c r="B26" i="6"/>
  <c r="AA34" i="5"/>
  <c r="Z34" i="5"/>
  <c r="Y34" i="5"/>
  <c r="X34" i="5"/>
  <c r="W34" i="5"/>
  <c r="V34" i="5"/>
  <c r="U34" i="5"/>
  <c r="T34" i="5"/>
  <c r="S34" i="5"/>
  <c r="R34" i="5"/>
  <c r="Q34" i="5"/>
  <c r="P34" i="5"/>
  <c r="O34" i="5"/>
  <c r="N34" i="5"/>
  <c r="M34" i="5"/>
  <c r="L34" i="5"/>
  <c r="K34" i="5"/>
  <c r="J34" i="5"/>
  <c r="I34" i="5"/>
  <c r="H34" i="5"/>
  <c r="G34" i="5"/>
  <c r="F34" i="5"/>
  <c r="E34" i="5"/>
  <c r="D34" i="5"/>
  <c r="C34" i="5"/>
  <c r="B34" i="5"/>
  <c r="AA33" i="5"/>
  <c r="Z33" i="5"/>
  <c r="Y33" i="5"/>
  <c r="X33" i="5"/>
  <c r="W33" i="5"/>
  <c r="V33" i="5"/>
  <c r="U33" i="5"/>
  <c r="T33" i="5"/>
  <c r="S33" i="5"/>
  <c r="R33" i="5"/>
  <c r="Q33" i="5"/>
  <c r="P33" i="5"/>
  <c r="O33" i="5"/>
  <c r="N33" i="5"/>
  <c r="M33" i="5"/>
  <c r="L33" i="5"/>
  <c r="K33" i="5"/>
  <c r="J33" i="5"/>
  <c r="I33" i="5"/>
  <c r="H33" i="5"/>
  <c r="G33" i="5"/>
  <c r="F33" i="5"/>
  <c r="E33" i="5"/>
  <c r="D33" i="5"/>
  <c r="C33" i="5"/>
  <c r="B33" i="5"/>
  <c r="AA32" i="5"/>
  <c r="Z32" i="5"/>
  <c r="Y32" i="5"/>
  <c r="X32" i="5"/>
  <c r="W32" i="5"/>
  <c r="V32" i="5"/>
  <c r="U32" i="5"/>
  <c r="T32" i="5"/>
  <c r="S32" i="5"/>
  <c r="R32" i="5"/>
  <c r="Q32" i="5"/>
  <c r="P32" i="5"/>
  <c r="O32" i="5"/>
  <c r="N32" i="5"/>
  <c r="M32" i="5"/>
  <c r="L32" i="5"/>
  <c r="K32" i="5"/>
  <c r="J32" i="5"/>
  <c r="I32" i="5"/>
  <c r="H32" i="5"/>
  <c r="G32" i="5"/>
  <c r="F32" i="5"/>
  <c r="E32" i="5"/>
  <c r="D32" i="5"/>
  <c r="C32" i="5"/>
  <c r="B32" i="5"/>
  <c r="AA31" i="5"/>
  <c r="Z31" i="5"/>
  <c r="Y31" i="5"/>
  <c r="X31" i="5"/>
  <c r="W31" i="5"/>
  <c r="V31" i="5"/>
  <c r="U31" i="5"/>
  <c r="T31" i="5"/>
  <c r="S31" i="5"/>
  <c r="R31" i="5"/>
  <c r="Q31" i="5"/>
  <c r="P31" i="5"/>
  <c r="O31" i="5"/>
  <c r="N31" i="5"/>
  <c r="M31" i="5"/>
  <c r="L31" i="5"/>
  <c r="K31" i="5"/>
  <c r="J31" i="5"/>
  <c r="I31" i="5"/>
  <c r="H31" i="5"/>
  <c r="G31" i="5"/>
  <c r="F31" i="5"/>
  <c r="E31" i="5"/>
  <c r="D31" i="5"/>
  <c r="C31" i="5"/>
  <c r="B31" i="5"/>
  <c r="AA28" i="5"/>
  <c r="Z28" i="5"/>
  <c r="Y28" i="5"/>
  <c r="X28" i="5"/>
  <c r="W28" i="5"/>
  <c r="V28" i="5"/>
  <c r="U28" i="5"/>
  <c r="T28" i="5"/>
  <c r="S28" i="5"/>
  <c r="R28" i="5"/>
  <c r="Q28" i="5"/>
  <c r="P28" i="5"/>
  <c r="O28" i="5"/>
  <c r="N28" i="5"/>
  <c r="M28" i="5"/>
  <c r="L28" i="5"/>
  <c r="K28" i="5"/>
  <c r="J28" i="5"/>
  <c r="I28" i="5"/>
  <c r="H28" i="5"/>
  <c r="G28" i="5"/>
  <c r="F28" i="5"/>
  <c r="U25" i="5"/>
  <c r="U27" i="5"/>
  <c r="S25" i="5"/>
  <c r="S27" i="5"/>
  <c r="N25" i="5"/>
  <c r="N27" i="5"/>
  <c r="AA25" i="5"/>
  <c r="AA27" i="5"/>
  <c r="Z25" i="5"/>
  <c r="Z27" i="5"/>
  <c r="Y25" i="5"/>
  <c r="Y27" i="5"/>
  <c r="X25" i="5"/>
  <c r="X27" i="5"/>
  <c r="W25" i="5"/>
  <c r="W27" i="5"/>
  <c r="V25" i="5"/>
  <c r="V27" i="5"/>
  <c r="T25" i="5"/>
  <c r="T27" i="5"/>
  <c r="R25" i="5"/>
  <c r="R27" i="5"/>
  <c r="Q25" i="5"/>
  <c r="Q27" i="5"/>
  <c r="P25" i="5"/>
  <c r="P27" i="5"/>
  <c r="O25" i="5"/>
  <c r="O27" i="5"/>
  <c r="M25" i="5"/>
  <c r="M27" i="5"/>
  <c r="L25" i="5"/>
  <c r="L27" i="5"/>
  <c r="K25" i="5"/>
  <c r="K27" i="5"/>
  <c r="J25" i="5"/>
  <c r="J27" i="5"/>
  <c r="I25" i="5"/>
  <c r="I27" i="5"/>
  <c r="H25" i="5"/>
  <c r="H27" i="5"/>
  <c r="G25" i="5"/>
  <c r="G27" i="5"/>
  <c r="F25" i="5"/>
  <c r="F27" i="5"/>
  <c r="E25" i="5"/>
  <c r="D25" i="5"/>
  <c r="C25" i="5"/>
  <c r="B25" i="5"/>
  <c r="U27" i="4"/>
  <c r="U31" i="4"/>
  <c r="T26" i="4"/>
  <c r="T30" i="4"/>
  <c r="O26" i="4"/>
  <c r="O30" i="4"/>
  <c r="W27" i="4"/>
  <c r="W31" i="4"/>
  <c r="V27" i="4"/>
  <c r="V31" i="4"/>
  <c r="T27" i="4"/>
  <c r="T31" i="4"/>
  <c r="S27" i="4"/>
  <c r="S31" i="4"/>
  <c r="R27" i="4"/>
  <c r="R31" i="4"/>
  <c r="Q27" i="4"/>
  <c r="Q31" i="4"/>
  <c r="P27" i="4"/>
  <c r="P31" i="4"/>
  <c r="O27" i="4"/>
  <c r="O31" i="4"/>
  <c r="N27" i="4"/>
  <c r="N31" i="4"/>
  <c r="M27" i="4"/>
  <c r="L27" i="4"/>
  <c r="K27" i="4"/>
  <c r="J27" i="4"/>
  <c r="I27" i="4"/>
  <c r="H27" i="4"/>
  <c r="H26" i="4"/>
  <c r="H28" i="4"/>
  <c r="G27" i="4"/>
  <c r="F27" i="4"/>
  <c r="E27" i="4"/>
  <c r="D27" i="4"/>
  <c r="C27" i="4"/>
  <c r="B27" i="4"/>
  <c r="W26" i="4"/>
  <c r="W30" i="4"/>
  <c r="V26" i="4"/>
  <c r="V28" i="4"/>
  <c r="U26" i="4"/>
  <c r="T28" i="4"/>
  <c r="S26" i="4"/>
  <c r="R26" i="4"/>
  <c r="R28" i="4"/>
  <c r="Q26" i="4"/>
  <c r="P26" i="4"/>
  <c r="P30" i="4"/>
  <c r="N26" i="4"/>
  <c r="N28" i="4"/>
  <c r="M26" i="4"/>
  <c r="L26" i="4"/>
  <c r="L28" i="4"/>
  <c r="K26" i="4"/>
  <c r="J26" i="4"/>
  <c r="J28" i="4"/>
  <c r="I26" i="4"/>
  <c r="G26" i="4"/>
  <c r="F26" i="4"/>
  <c r="F28" i="4"/>
  <c r="E26" i="4"/>
  <c r="D26" i="4"/>
  <c r="D28" i="4"/>
  <c r="C26" i="4"/>
  <c r="B26" i="4"/>
  <c r="B28" i="4"/>
  <c r="U27" i="3"/>
  <c r="U31" i="3"/>
  <c r="S27" i="3"/>
  <c r="S31" i="3"/>
  <c r="W26" i="3"/>
  <c r="W30" i="3"/>
  <c r="AA27" i="3"/>
  <c r="AA31" i="3"/>
  <c r="Z27" i="3"/>
  <c r="Z31" i="3"/>
  <c r="Y27" i="3"/>
  <c r="Y31" i="3"/>
  <c r="X27" i="3"/>
  <c r="X31" i="3"/>
  <c r="W27" i="3"/>
  <c r="W31" i="3"/>
  <c r="V27" i="3"/>
  <c r="V31" i="3"/>
  <c r="T27" i="3"/>
  <c r="T31" i="3"/>
  <c r="R27" i="3"/>
  <c r="R31" i="3"/>
  <c r="Q27" i="3"/>
  <c r="P27" i="3"/>
  <c r="O27" i="3"/>
  <c r="N27" i="3"/>
  <c r="M27" i="3"/>
  <c r="L27" i="3"/>
  <c r="K27" i="3"/>
  <c r="J27" i="3"/>
  <c r="I27" i="3"/>
  <c r="H27" i="3"/>
  <c r="G27" i="3"/>
  <c r="F27" i="3"/>
  <c r="E27" i="3"/>
  <c r="D27" i="3"/>
  <c r="C27" i="3"/>
  <c r="B27" i="3"/>
  <c r="AA26" i="3"/>
  <c r="AA30" i="3"/>
  <c r="Z26" i="3"/>
  <c r="Y26" i="3"/>
  <c r="Y28" i="3"/>
  <c r="X26" i="3"/>
  <c r="X30" i="3"/>
  <c r="V26" i="3"/>
  <c r="U26" i="3"/>
  <c r="U28" i="3"/>
  <c r="T26" i="3"/>
  <c r="S26" i="3"/>
  <c r="S30" i="3"/>
  <c r="R26" i="3"/>
  <c r="R30" i="3"/>
  <c r="Q26" i="3"/>
  <c r="Q28" i="3"/>
  <c r="P26" i="3"/>
  <c r="O26" i="3"/>
  <c r="N26" i="3"/>
  <c r="M26" i="3"/>
  <c r="M28" i="3"/>
  <c r="L26" i="3"/>
  <c r="K26" i="3"/>
  <c r="K28" i="3"/>
  <c r="J26" i="3"/>
  <c r="I26" i="3"/>
  <c r="I28" i="3"/>
  <c r="H26" i="3"/>
  <c r="G26" i="3"/>
  <c r="F26" i="3"/>
  <c r="E26" i="3"/>
  <c r="E28" i="3"/>
  <c r="D26" i="3"/>
  <c r="C26" i="3"/>
  <c r="B26" i="3"/>
  <c r="B28" i="3"/>
  <c r="AA34" i="2"/>
  <c r="Z34" i="2"/>
  <c r="Y34" i="2"/>
  <c r="X34" i="2"/>
  <c r="W34" i="2"/>
  <c r="V34" i="2"/>
  <c r="U34" i="2"/>
  <c r="T34" i="2"/>
  <c r="S34" i="2"/>
  <c r="R34" i="2"/>
  <c r="Q34" i="2"/>
  <c r="P34" i="2"/>
  <c r="O34" i="2"/>
  <c r="N34" i="2"/>
  <c r="M34" i="2"/>
  <c r="L34" i="2"/>
  <c r="K34" i="2"/>
  <c r="J34" i="2"/>
  <c r="I34" i="2"/>
  <c r="H34" i="2"/>
  <c r="G34" i="2"/>
  <c r="F34" i="2"/>
  <c r="E34" i="2"/>
  <c r="D34" i="2"/>
  <c r="C34" i="2"/>
  <c r="B34" i="2"/>
  <c r="AA33" i="2"/>
  <c r="Z33" i="2"/>
  <c r="Y33" i="2"/>
  <c r="X33" i="2"/>
  <c r="W33" i="2"/>
  <c r="V33" i="2"/>
  <c r="U33" i="2"/>
  <c r="T33" i="2"/>
  <c r="S33" i="2"/>
  <c r="R33" i="2"/>
  <c r="Q33" i="2"/>
  <c r="P33" i="2"/>
  <c r="O33" i="2"/>
  <c r="N33" i="2"/>
  <c r="M33" i="2"/>
  <c r="L33" i="2"/>
  <c r="K33" i="2"/>
  <c r="J33" i="2"/>
  <c r="I33" i="2"/>
  <c r="H33" i="2"/>
  <c r="G33" i="2"/>
  <c r="F33" i="2"/>
  <c r="E33" i="2"/>
  <c r="D33" i="2"/>
  <c r="C33" i="2"/>
  <c r="B33" i="2"/>
  <c r="AA32" i="2"/>
  <c r="Z32" i="2"/>
  <c r="Y32" i="2"/>
  <c r="X32" i="2"/>
  <c r="W32" i="2"/>
  <c r="V32" i="2"/>
  <c r="U32" i="2"/>
  <c r="T32" i="2"/>
  <c r="S32" i="2"/>
  <c r="R32" i="2"/>
  <c r="Q32" i="2"/>
  <c r="P32" i="2"/>
  <c r="O32" i="2"/>
  <c r="N32" i="2"/>
  <c r="M32" i="2"/>
  <c r="L32" i="2"/>
  <c r="K32" i="2"/>
  <c r="J32" i="2"/>
  <c r="I32" i="2"/>
  <c r="H32" i="2"/>
  <c r="G32" i="2"/>
  <c r="F32" i="2"/>
  <c r="E32" i="2"/>
  <c r="D32" i="2"/>
  <c r="C32" i="2"/>
  <c r="B32" i="2"/>
  <c r="AA31" i="2"/>
  <c r="Z31" i="2"/>
  <c r="Y31" i="2"/>
  <c r="X31" i="2"/>
  <c r="W31" i="2"/>
  <c r="V31" i="2"/>
  <c r="U31" i="2"/>
  <c r="T31" i="2"/>
  <c r="S31" i="2"/>
  <c r="R31" i="2"/>
  <c r="Q31" i="2"/>
  <c r="P31" i="2"/>
  <c r="O31" i="2"/>
  <c r="N31" i="2"/>
  <c r="M31" i="2"/>
  <c r="L31" i="2"/>
  <c r="K31" i="2"/>
  <c r="J31" i="2"/>
  <c r="I31" i="2"/>
  <c r="H31" i="2"/>
  <c r="G31" i="2"/>
  <c r="F31" i="2"/>
  <c r="E31" i="2"/>
  <c r="D31" i="2"/>
  <c r="C31" i="2"/>
  <c r="B31" i="2"/>
  <c r="AA28" i="2"/>
  <c r="Z28" i="2"/>
  <c r="Y28" i="2"/>
  <c r="X28" i="2"/>
  <c r="W28" i="2"/>
  <c r="V28" i="2"/>
  <c r="U28" i="2"/>
  <c r="T28" i="2"/>
  <c r="S28" i="2"/>
  <c r="R28" i="2"/>
  <c r="Q28" i="2"/>
  <c r="P28" i="2"/>
  <c r="O28" i="2"/>
  <c r="N28" i="2"/>
  <c r="M28" i="2"/>
  <c r="L28" i="2"/>
  <c r="K28" i="2"/>
  <c r="J28" i="2"/>
  <c r="I28" i="2"/>
  <c r="H28" i="2"/>
  <c r="G28" i="2"/>
  <c r="F28" i="2"/>
  <c r="Y25" i="2"/>
  <c r="Y27" i="2"/>
  <c r="Q25" i="2"/>
  <c r="Q27" i="2"/>
  <c r="M25" i="2"/>
  <c r="M27" i="2"/>
  <c r="AA25" i="2"/>
  <c r="AA27" i="2"/>
  <c r="Z25" i="2"/>
  <c r="Z27" i="2"/>
  <c r="X25" i="2"/>
  <c r="X27" i="2"/>
  <c r="W25" i="2"/>
  <c r="W27" i="2"/>
  <c r="V25" i="2"/>
  <c r="V27" i="2"/>
  <c r="U25" i="2"/>
  <c r="U27" i="2"/>
  <c r="T25" i="2"/>
  <c r="T27" i="2"/>
  <c r="S25" i="2"/>
  <c r="S27" i="2"/>
  <c r="R25" i="2"/>
  <c r="R27" i="2"/>
  <c r="P25" i="2"/>
  <c r="P27" i="2"/>
  <c r="O25" i="2"/>
  <c r="O27" i="2"/>
  <c r="N25" i="2"/>
  <c r="N27" i="2"/>
  <c r="L25" i="2"/>
  <c r="L27" i="2"/>
  <c r="K25" i="2"/>
  <c r="K27" i="2"/>
  <c r="J25" i="2"/>
  <c r="J27" i="2"/>
  <c r="I25" i="2"/>
  <c r="I27" i="2"/>
  <c r="H25" i="2"/>
  <c r="H27" i="2"/>
  <c r="G25" i="2"/>
  <c r="G27" i="2"/>
  <c r="F25" i="2"/>
  <c r="F27" i="2"/>
  <c r="E25" i="2"/>
  <c r="D25" i="2"/>
  <c r="C25" i="2"/>
  <c r="B25" i="2"/>
  <c r="AA34" i="1"/>
  <c r="Z34" i="1"/>
  <c r="Y34" i="1"/>
  <c r="X34" i="1"/>
  <c r="W34" i="1"/>
  <c r="V34" i="1"/>
  <c r="U34" i="1"/>
  <c r="T34" i="1"/>
  <c r="S34" i="1"/>
  <c r="R34" i="1"/>
  <c r="Q34" i="1"/>
  <c r="P34" i="1"/>
  <c r="O34" i="1"/>
  <c r="N34" i="1"/>
  <c r="M34" i="1"/>
  <c r="L34" i="1"/>
  <c r="K34" i="1"/>
  <c r="J34" i="1"/>
  <c r="I34" i="1"/>
  <c r="H34" i="1"/>
  <c r="G34" i="1"/>
  <c r="F34" i="1"/>
  <c r="E34" i="1"/>
  <c r="D34" i="1"/>
  <c r="C34" i="1"/>
  <c r="B34" i="1"/>
  <c r="AA33" i="1"/>
  <c r="Z33" i="1"/>
  <c r="Y33" i="1"/>
  <c r="X33" i="1"/>
  <c r="W33" i="1"/>
  <c r="V33" i="1"/>
  <c r="U33" i="1"/>
  <c r="T33" i="1"/>
  <c r="S33" i="1"/>
  <c r="R33" i="1"/>
  <c r="Q33" i="1"/>
  <c r="P33" i="1"/>
  <c r="O33" i="1"/>
  <c r="N33" i="1"/>
  <c r="M33" i="1"/>
  <c r="L33" i="1"/>
  <c r="K33" i="1"/>
  <c r="J33" i="1"/>
  <c r="I33" i="1"/>
  <c r="H33" i="1"/>
  <c r="G33" i="1"/>
  <c r="F33" i="1"/>
  <c r="E33" i="1"/>
  <c r="D33" i="1"/>
  <c r="C33" i="1"/>
  <c r="B33" i="1"/>
  <c r="AA32" i="1"/>
  <c r="Z32" i="1"/>
  <c r="Y32" i="1"/>
  <c r="X32" i="1"/>
  <c r="W32" i="1"/>
  <c r="V32" i="1"/>
  <c r="U32" i="1"/>
  <c r="T32" i="1"/>
  <c r="S32" i="1"/>
  <c r="R32" i="1"/>
  <c r="Q32" i="1"/>
  <c r="P32" i="1"/>
  <c r="O32" i="1"/>
  <c r="N32" i="1"/>
  <c r="M32" i="1"/>
  <c r="L32" i="1"/>
  <c r="K32" i="1"/>
  <c r="J32" i="1"/>
  <c r="I32" i="1"/>
  <c r="H32" i="1"/>
  <c r="G32" i="1"/>
  <c r="F32" i="1"/>
  <c r="E32" i="1"/>
  <c r="D32" i="1"/>
  <c r="C32" i="1"/>
  <c r="B32" i="1"/>
  <c r="AA31" i="1"/>
  <c r="Z31" i="1"/>
  <c r="Y31" i="1"/>
  <c r="X31" i="1"/>
  <c r="W31" i="1"/>
  <c r="V31" i="1"/>
  <c r="U31" i="1"/>
  <c r="T31" i="1"/>
  <c r="S31" i="1"/>
  <c r="R31" i="1"/>
  <c r="Q31" i="1"/>
  <c r="P31" i="1"/>
  <c r="O31" i="1"/>
  <c r="N31" i="1"/>
  <c r="M31" i="1"/>
  <c r="L31" i="1"/>
  <c r="K31" i="1"/>
  <c r="J31" i="1"/>
  <c r="I31" i="1"/>
  <c r="H31" i="1"/>
  <c r="G31" i="1"/>
  <c r="F31" i="1"/>
  <c r="E31" i="1"/>
  <c r="D31" i="1"/>
  <c r="C31" i="1"/>
  <c r="B31" i="1"/>
  <c r="AA28" i="1"/>
  <c r="Z28" i="1"/>
  <c r="Y28" i="1"/>
  <c r="X28" i="1"/>
  <c r="W28" i="1"/>
  <c r="V28" i="1"/>
  <c r="U28" i="1"/>
  <c r="T28" i="1"/>
  <c r="S28" i="1"/>
  <c r="R28" i="1"/>
  <c r="AA25" i="1"/>
  <c r="AA27" i="1"/>
  <c r="S25" i="1"/>
  <c r="S27" i="1"/>
  <c r="L25" i="1"/>
  <c r="L27" i="1"/>
  <c r="C25" i="1"/>
  <c r="C27" i="1"/>
  <c r="Z25" i="1"/>
  <c r="Z27" i="1"/>
  <c r="Y25" i="1"/>
  <c r="Y27" i="1"/>
  <c r="X25" i="1"/>
  <c r="X27" i="1"/>
  <c r="W25" i="1"/>
  <c r="W27" i="1"/>
  <c r="V25" i="1"/>
  <c r="V27" i="1"/>
  <c r="U25" i="1"/>
  <c r="U27" i="1"/>
  <c r="T25" i="1"/>
  <c r="T27" i="1"/>
  <c r="R25" i="1"/>
  <c r="R27" i="1"/>
  <c r="Q25" i="1"/>
  <c r="Q27" i="1"/>
  <c r="P25" i="1"/>
  <c r="P27" i="1"/>
  <c r="O25" i="1"/>
  <c r="O27" i="1"/>
  <c r="N25" i="1"/>
  <c r="N27" i="1"/>
  <c r="M25" i="1"/>
  <c r="M27" i="1"/>
  <c r="K25" i="1"/>
  <c r="K27" i="1"/>
  <c r="J25" i="1"/>
  <c r="J27" i="1"/>
  <c r="I25" i="1"/>
  <c r="I27" i="1"/>
  <c r="H25" i="1"/>
  <c r="H27" i="1"/>
  <c r="G25" i="1"/>
  <c r="G27" i="1"/>
  <c r="F25" i="1"/>
  <c r="F27" i="1"/>
  <c r="E25" i="1"/>
  <c r="E27" i="1"/>
  <c r="D25" i="1"/>
  <c r="D27" i="1"/>
  <c r="B25" i="1"/>
  <c r="B27" i="1"/>
  <c r="D35" i="1"/>
  <c r="T35" i="1"/>
  <c r="F35" i="2"/>
  <c r="N35" i="2"/>
  <c r="V35" i="2"/>
  <c r="F28" i="3"/>
  <c r="N28" i="3"/>
  <c r="V28" i="3"/>
  <c r="I35" i="5"/>
  <c r="Q35" i="5"/>
  <c r="Y35" i="5"/>
  <c r="G27" i="7"/>
  <c r="L35" i="1"/>
  <c r="I28" i="4"/>
  <c r="Q28" i="4"/>
  <c r="H34" i="6"/>
  <c r="P34" i="6"/>
  <c r="X34" i="6"/>
  <c r="H27" i="7"/>
  <c r="P27" i="7"/>
  <c r="E37" i="7"/>
  <c r="M37" i="7"/>
  <c r="U37" i="7"/>
  <c r="H28" i="3"/>
  <c r="C35" i="5"/>
  <c r="K35" i="5"/>
  <c r="S35" i="5"/>
  <c r="AA35" i="5"/>
  <c r="G35" i="1"/>
  <c r="O35" i="1"/>
  <c r="W35" i="1"/>
  <c r="I35" i="2"/>
  <c r="Q35" i="2"/>
  <c r="Y35" i="2"/>
  <c r="U30" i="3"/>
  <c r="R28" i="3"/>
  <c r="C34" i="6"/>
  <c r="K34" i="6"/>
  <c r="S34" i="6"/>
  <c r="AA34" i="6"/>
  <c r="H37" i="7"/>
  <c r="P37" i="7"/>
  <c r="J28" i="3"/>
  <c r="Z28" i="3"/>
  <c r="C28" i="3"/>
  <c r="Z30" i="3"/>
  <c r="F35" i="5"/>
  <c r="N35" i="5"/>
  <c r="V35" i="5"/>
  <c r="I35" i="1"/>
  <c r="K35" i="2"/>
  <c r="AA35" i="2"/>
  <c r="S28" i="3"/>
  <c r="C28" i="4"/>
  <c r="K28" i="4"/>
  <c r="S28" i="4"/>
  <c r="Q30" i="4"/>
  <c r="R37" i="7"/>
  <c r="B35" i="1"/>
  <c r="J35" i="1"/>
  <c r="R35" i="1"/>
  <c r="Z35" i="1"/>
  <c r="D35" i="2"/>
  <c r="L35" i="2"/>
  <c r="T35" i="2"/>
  <c r="D28" i="3"/>
  <c r="L28" i="3"/>
  <c r="T28" i="3"/>
  <c r="R30" i="4"/>
  <c r="D35" i="5"/>
  <c r="L35" i="5"/>
  <c r="T35" i="5"/>
  <c r="F34" i="6"/>
  <c r="N34" i="6"/>
  <c r="V34" i="6"/>
  <c r="S29" i="7"/>
  <c r="C37" i="7"/>
  <c r="K37" i="7"/>
  <c r="S37" i="7"/>
  <c r="S35" i="2"/>
  <c r="C35" i="1"/>
  <c r="K35" i="1"/>
  <c r="S35" i="1"/>
  <c r="AA35" i="1"/>
  <c r="E35" i="2"/>
  <c r="M35" i="2"/>
  <c r="U35" i="2"/>
  <c r="AA28" i="3"/>
  <c r="Y30" i="3"/>
  <c r="E28" i="4"/>
  <c r="M28" i="4"/>
  <c r="U28" i="4"/>
  <c r="S30" i="4"/>
  <c r="E35" i="5"/>
  <c r="M35" i="5"/>
  <c r="U35" i="5"/>
  <c r="G34" i="6"/>
  <c r="O34" i="6"/>
  <c r="W34" i="6"/>
  <c r="O27" i="7"/>
  <c r="D37" i="7"/>
  <c r="L37" i="7"/>
  <c r="T37" i="7"/>
  <c r="Q35" i="1"/>
  <c r="E35" i="1"/>
  <c r="M35" i="1"/>
  <c r="U35" i="1"/>
  <c r="G35" i="2"/>
  <c r="O35" i="2"/>
  <c r="W35" i="2"/>
  <c r="G28" i="3"/>
  <c r="O28" i="3"/>
  <c r="W28" i="3"/>
  <c r="G28" i="4"/>
  <c r="O28" i="4"/>
  <c r="W28" i="4"/>
  <c r="P28" i="4"/>
  <c r="U30" i="4"/>
  <c r="G35" i="5"/>
  <c r="O35" i="5"/>
  <c r="W35" i="5"/>
  <c r="I34" i="6"/>
  <c r="Q34" i="6"/>
  <c r="Y34" i="6"/>
  <c r="I27" i="7"/>
  <c r="Q27" i="7"/>
  <c r="N29" i="7"/>
  <c r="V29" i="7"/>
  <c r="F37" i="7"/>
  <c r="N37" i="7"/>
  <c r="V37" i="7"/>
  <c r="Y35" i="1"/>
  <c r="C35" i="2"/>
  <c r="W27" i="7"/>
  <c r="U29" i="7"/>
  <c r="F35" i="1"/>
  <c r="N35" i="1"/>
  <c r="V35" i="1"/>
  <c r="H35" i="2"/>
  <c r="P35" i="2"/>
  <c r="X35" i="2"/>
  <c r="P28" i="3"/>
  <c r="X28" i="3"/>
  <c r="T30" i="3"/>
  <c r="N30" i="4"/>
  <c r="V30" i="4"/>
  <c r="H35" i="5"/>
  <c r="P35" i="5"/>
  <c r="X35" i="5"/>
  <c r="B34" i="6"/>
  <c r="J34" i="6"/>
  <c r="R34" i="6"/>
  <c r="Z34" i="6"/>
  <c r="B27" i="7"/>
  <c r="J27" i="7"/>
  <c r="R27" i="7"/>
  <c r="G37" i="7"/>
  <c r="O37" i="7"/>
  <c r="W37" i="7"/>
  <c r="H35" i="1"/>
  <c r="P35" i="1"/>
  <c r="X35" i="1"/>
  <c r="B35" i="2"/>
  <c r="J35" i="2"/>
  <c r="R35" i="2"/>
  <c r="Z35" i="2"/>
  <c r="V30" i="3"/>
  <c r="B35" i="5"/>
  <c r="J35" i="5"/>
  <c r="R35" i="5"/>
  <c r="Z35" i="5"/>
  <c r="D34" i="6"/>
  <c r="L34" i="6"/>
  <c r="T34" i="6"/>
  <c r="Q29" i="7"/>
  <c r="I37" i="7"/>
  <c r="Q37" i="7"/>
  <c r="S27" i="7"/>
  <c r="X25" i="7"/>
  <c r="Y25" i="7"/>
  <c r="Y29" i="7"/>
  <c r="Z25" i="7"/>
  <c r="Z29" i="7"/>
  <c r="AA25" i="7"/>
  <c r="AA29" i="7"/>
  <c r="AB25" i="7"/>
  <c r="AB26" i="7"/>
  <c r="AB27" i="7"/>
  <c r="AC25" i="7"/>
  <c r="X26" i="7"/>
  <c r="Y26" i="7"/>
  <c r="Y30" i="7"/>
  <c r="Z26" i="7"/>
  <c r="AA26" i="7"/>
  <c r="AB30" i="7"/>
  <c r="AC26" i="7"/>
  <c r="AC30" i="7"/>
  <c r="X29" i="7"/>
  <c r="X33" i="7"/>
  <c r="Y33" i="7"/>
  <c r="Z33" i="7"/>
  <c r="AA33" i="7"/>
  <c r="AB33" i="7"/>
  <c r="AC33" i="7"/>
  <c r="X34" i="7"/>
  <c r="Y34" i="7"/>
  <c r="Z34" i="7"/>
  <c r="AA34" i="7"/>
  <c r="AB34" i="7"/>
  <c r="AC34" i="7"/>
  <c r="X35" i="7"/>
  <c r="Y35" i="7"/>
  <c r="Z35" i="7"/>
  <c r="AA35" i="7"/>
  <c r="AB35" i="7"/>
  <c r="AC35" i="7"/>
  <c r="X36" i="7"/>
  <c r="Y36" i="7"/>
  <c r="Z36" i="7"/>
  <c r="AA36" i="7"/>
  <c r="AB36" i="7"/>
  <c r="AC36" i="7"/>
  <c r="AG33" i="6"/>
  <c r="AF33" i="6"/>
  <c r="AE33" i="6"/>
  <c r="AD33" i="6"/>
  <c r="AC33" i="6"/>
  <c r="AG32" i="6"/>
  <c r="AF32" i="6"/>
  <c r="AE32" i="6"/>
  <c r="AD32" i="6"/>
  <c r="AC32" i="6"/>
  <c r="AG31" i="6"/>
  <c r="AF31" i="6"/>
  <c r="AE31" i="6"/>
  <c r="AD31" i="6"/>
  <c r="AC31" i="6"/>
  <c r="AG30" i="6"/>
  <c r="AF30" i="6"/>
  <c r="AE30" i="6"/>
  <c r="AD30" i="6"/>
  <c r="AC30" i="6"/>
  <c r="AB33" i="6"/>
  <c r="AB32" i="6"/>
  <c r="AB31" i="6"/>
  <c r="AB30" i="6"/>
  <c r="AB34" i="6"/>
  <c r="AG27" i="6"/>
  <c r="AF27" i="6"/>
  <c r="AE27" i="6"/>
  <c r="AD27" i="6"/>
  <c r="AC27" i="6"/>
  <c r="AG24" i="6"/>
  <c r="AG26" i="6"/>
  <c r="AF24" i="6"/>
  <c r="AF26" i="6"/>
  <c r="AE24" i="6"/>
  <c r="AE26" i="6"/>
  <c r="AD24" i="6"/>
  <c r="AD26" i="6"/>
  <c r="AC24" i="6"/>
  <c r="AC26" i="6"/>
  <c r="AB27" i="6"/>
  <c r="AB24" i="6"/>
  <c r="AB26" i="6"/>
  <c r="AG34" i="5"/>
  <c r="AF34" i="5"/>
  <c r="AE34" i="5"/>
  <c r="AD34" i="5"/>
  <c r="AC34" i="5"/>
  <c r="AG33" i="5"/>
  <c r="AF33" i="5"/>
  <c r="AE33" i="5"/>
  <c r="AD33" i="5"/>
  <c r="AC33" i="5"/>
  <c r="AG32" i="5"/>
  <c r="AF32" i="5"/>
  <c r="AE32" i="5"/>
  <c r="AD32" i="5"/>
  <c r="AC32" i="5"/>
  <c r="AG31" i="5"/>
  <c r="AF31" i="5"/>
  <c r="AE31" i="5"/>
  <c r="AD31" i="5"/>
  <c r="AC31" i="5"/>
  <c r="AB34" i="5"/>
  <c r="AB33" i="5"/>
  <c r="AB32" i="5"/>
  <c r="AB31" i="5"/>
  <c r="AG25" i="5"/>
  <c r="AG27" i="5"/>
  <c r="AF25" i="5"/>
  <c r="AF27" i="5"/>
  <c r="AE25" i="5"/>
  <c r="AE27" i="5"/>
  <c r="AD25" i="5"/>
  <c r="AD27" i="5"/>
  <c r="AC25" i="5"/>
  <c r="AC27" i="5"/>
  <c r="AG28" i="5"/>
  <c r="AF28" i="5"/>
  <c r="AE28" i="5"/>
  <c r="AD28" i="5"/>
  <c r="AC28" i="5"/>
  <c r="AB28" i="5"/>
  <c r="AB25" i="5"/>
  <c r="AB27" i="5"/>
  <c r="AC27" i="4"/>
  <c r="AC31" i="4"/>
  <c r="AB27" i="4"/>
  <c r="AB31" i="4"/>
  <c r="AA27" i="4"/>
  <c r="AA31" i="4"/>
  <c r="Z27" i="4"/>
  <c r="Z31" i="4"/>
  <c r="Y27" i="4"/>
  <c r="Y31" i="4"/>
  <c r="AC26" i="4"/>
  <c r="AB26" i="4"/>
  <c r="AA26" i="4"/>
  <c r="AA30" i="4"/>
  <c r="Z26" i="4"/>
  <c r="Y26" i="4"/>
  <c r="X27" i="4"/>
  <c r="X31" i="4"/>
  <c r="X26" i="4"/>
  <c r="AG27" i="3"/>
  <c r="AG31" i="3"/>
  <c r="AF27" i="3"/>
  <c r="AF31" i="3"/>
  <c r="AE27" i="3"/>
  <c r="AE31" i="3"/>
  <c r="AD27" i="3"/>
  <c r="AD31" i="3"/>
  <c r="AC27" i="3"/>
  <c r="AC31" i="3"/>
  <c r="AG26" i="3"/>
  <c r="AF26" i="3"/>
  <c r="AE26" i="3"/>
  <c r="AD26" i="3"/>
  <c r="AC26" i="3"/>
  <c r="AB27" i="3"/>
  <c r="AB31" i="3"/>
  <c r="AB26" i="3"/>
  <c r="AG34" i="2"/>
  <c r="AF34" i="2"/>
  <c r="AE34" i="2"/>
  <c r="AD34" i="2"/>
  <c r="AG33" i="2"/>
  <c r="AF33" i="2"/>
  <c r="AE33" i="2"/>
  <c r="AD33" i="2"/>
  <c r="AC33" i="2"/>
  <c r="AG32" i="2"/>
  <c r="AF32" i="2"/>
  <c r="AE32" i="2"/>
  <c r="AD32" i="2"/>
  <c r="AC32" i="2"/>
  <c r="AG31" i="2"/>
  <c r="AF31" i="2"/>
  <c r="AE31" i="2"/>
  <c r="AD31" i="2"/>
  <c r="AC31" i="2"/>
  <c r="AB33" i="2"/>
  <c r="AB32" i="2"/>
  <c r="AB31" i="2"/>
  <c r="AG28" i="2"/>
  <c r="AF28" i="2"/>
  <c r="AE28" i="2"/>
  <c r="AD28" i="2"/>
  <c r="AG25" i="2"/>
  <c r="AG27" i="2"/>
  <c r="AF25" i="2"/>
  <c r="AF27" i="2"/>
  <c r="AE25" i="2"/>
  <c r="AE27" i="2"/>
  <c r="AD25" i="2"/>
  <c r="AD27" i="2"/>
  <c r="AG34" i="1"/>
  <c r="AF34" i="1"/>
  <c r="AE34" i="1"/>
  <c r="AD34" i="1"/>
  <c r="AC34" i="1"/>
  <c r="AG33" i="1"/>
  <c r="AF33" i="1"/>
  <c r="AE33" i="1"/>
  <c r="AD33" i="1"/>
  <c r="AC33" i="1"/>
  <c r="AG32" i="1"/>
  <c r="AF32" i="1"/>
  <c r="AE32" i="1"/>
  <c r="AD32" i="1"/>
  <c r="AC32" i="1"/>
  <c r="AG31" i="1"/>
  <c r="AF31" i="1"/>
  <c r="AE31" i="1"/>
  <c r="AD31" i="1"/>
  <c r="AC31" i="1"/>
  <c r="AB34" i="1"/>
  <c r="AB33" i="1"/>
  <c r="AB32" i="1"/>
  <c r="AB31" i="1"/>
  <c r="AG25" i="1"/>
  <c r="AG27" i="1"/>
  <c r="AF25" i="1"/>
  <c r="AF27" i="1"/>
  <c r="AE25" i="1"/>
  <c r="AE27" i="1"/>
  <c r="AC25" i="1"/>
  <c r="AC27" i="1"/>
  <c r="AG28" i="1"/>
  <c r="AF28" i="1"/>
  <c r="AE28" i="1"/>
  <c r="AD28" i="1"/>
  <c r="AD25" i="1"/>
  <c r="AD27" i="1"/>
  <c r="AC28" i="1"/>
  <c r="AB28" i="1"/>
  <c r="AB25" i="1"/>
  <c r="AB27" i="1"/>
  <c r="AC28" i="4"/>
  <c r="Z37" i="7"/>
  <c r="AA37" i="7"/>
  <c r="Z27" i="7"/>
  <c r="AB35" i="1"/>
  <c r="Z30" i="7"/>
  <c r="X27" i="7"/>
  <c r="AB28" i="4"/>
  <c r="AC27" i="7"/>
  <c r="AD28" i="3"/>
  <c r="AD35" i="5"/>
  <c r="AD35" i="2"/>
  <c r="AE28" i="3"/>
  <c r="X28" i="4"/>
  <c r="AE35" i="5"/>
  <c r="X30" i="7"/>
  <c r="AF35" i="1"/>
  <c r="AC30" i="4"/>
  <c r="Y27" i="7"/>
  <c r="AC28" i="3"/>
  <c r="AE35" i="2"/>
  <c r="AF28" i="3"/>
  <c r="Y28" i="4"/>
  <c r="AF35" i="5"/>
  <c r="AE34" i="6"/>
  <c r="AB29" i="7"/>
  <c r="AA27" i="7"/>
  <c r="AB30" i="4"/>
  <c r="AF35" i="2"/>
  <c r="AG28" i="3"/>
  <c r="Z28" i="4"/>
  <c r="AB35" i="5"/>
  <c r="AE35" i="1"/>
  <c r="AD35" i="1"/>
  <c r="AB28" i="3"/>
  <c r="AC35" i="1"/>
  <c r="AG35" i="1"/>
  <c r="AB37" i="7"/>
  <c r="X37" i="7"/>
  <c r="AC29" i="7"/>
  <c r="AC37" i="7"/>
  <c r="Y37" i="7"/>
  <c r="AA30" i="7"/>
  <c r="AF34" i="6"/>
  <c r="AD34" i="6"/>
  <c r="AC34" i="6"/>
  <c r="AG34" i="6"/>
  <c r="AC35" i="5"/>
  <c r="AG35" i="5"/>
  <c r="Y30" i="4"/>
  <c r="X30" i="4"/>
  <c r="AA28" i="4"/>
  <c r="Z30" i="4"/>
  <c r="AD30" i="3"/>
  <c r="AB30" i="3"/>
  <c r="AC30" i="3"/>
  <c r="AG30" i="3"/>
  <c r="AF30" i="3"/>
  <c r="AE30" i="3"/>
  <c r="AG35" i="2"/>
  <c r="AB25" i="2"/>
  <c r="AB27" i="2"/>
  <c r="AC34" i="2"/>
  <c r="AC35" i="2"/>
  <c r="AB28" i="2"/>
  <c r="AB34" i="2"/>
  <c r="AB35" i="2"/>
  <c r="AC25" i="2"/>
  <c r="AC27" i="2"/>
  <c r="AC28" i="2"/>
</calcChain>
</file>

<file path=xl/sharedStrings.xml><?xml version="1.0" encoding="utf-8"?>
<sst xmlns="http://schemas.openxmlformats.org/spreadsheetml/2006/main" count="348" uniqueCount="105">
  <si>
    <t>Source Category</t>
  </si>
  <si>
    <t>FUEL COMB. ELEC. UTIL.</t>
  </si>
  <si>
    <t>FUEL COMB. INDUSTRIAL</t>
  </si>
  <si>
    <t>FUEL COMB. OTHER</t>
  </si>
  <si>
    <t>CHEMICAL &amp; ALLIED PRODUCT MFG</t>
  </si>
  <si>
    <t>METALS PROCESSING</t>
  </si>
  <si>
    <t>PETROLEUM &amp; RELATED INDUSTRIES</t>
  </si>
  <si>
    <t>OTHER INDUSTRIAL PROCESSES</t>
  </si>
  <si>
    <t>SOLVENT UTILIZATION</t>
  </si>
  <si>
    <t xml:space="preserve">NA </t>
  </si>
  <si>
    <t>STORAGE &amp; TRANSPORT</t>
  </si>
  <si>
    <t>WASTE DISPOSAL &amp; RECYCLING</t>
  </si>
  <si>
    <t>HIGHWAY VEHICLES</t>
  </si>
  <si>
    <t>OFF-HIGHWAY</t>
  </si>
  <si>
    <t>MISCELLANEOUS</t>
  </si>
  <si>
    <t>Total</t>
  </si>
  <si>
    <t>Wildfires</t>
  </si>
  <si>
    <t>Total without wildfires</t>
  </si>
  <si>
    <t>Miscellaneous without wildfires</t>
  </si>
  <si>
    <t>Stationary fuel combustion</t>
  </si>
  <si>
    <t>Industrial and other processes</t>
  </si>
  <si>
    <t>Transportation</t>
  </si>
  <si>
    <t>Miscellaneous</t>
  </si>
  <si>
    <t>Total without miscellaneous</t>
  </si>
  <si>
    <t>Carbon Monoxide (CO)</t>
  </si>
  <si>
    <t>National Emissions Totals (thousands of tons)</t>
  </si>
  <si>
    <t>Nitrogen Oxide (NOx)</t>
  </si>
  <si>
    <t>Particulate Matter 10 Micrometers in Diameter and Smaller (PM10)</t>
  </si>
  <si>
    <t>Particulate Matter 2.5 Micrometers in Diameter and Smaller (PM2.5)</t>
  </si>
  <si>
    <t>Sulfur Dioxide (SO2)</t>
  </si>
  <si>
    <t>Volatile Organic Compounds (VOC)</t>
  </si>
  <si>
    <t>Ammonia Emissions (NH3)</t>
  </si>
  <si>
    <t>*Biogenics are not included in the trends</t>
  </si>
  <si>
    <t>Updates since February 27, 2014:</t>
  </si>
  <si>
    <t>Updated 2011 NEI v1 with 2011 NEI v2.  2009 &amp; 2010 non-mobile emissions recalculated as a result of the 2011 update.  Updated 2012, 2013 and 2014 SO2 and NOX electric generating units emissions to the most recent CAMD available data.</t>
  </si>
  <si>
    <t>Updates since February 17, 2014:</t>
  </si>
  <si>
    <t>Wildfires for 2002v3 were updated to accurately reflect the inventory published on http://www.epa.gov/ttn/chief/net/2002inventory.html#inventorydata</t>
  </si>
  <si>
    <t>2003 and 2004 Miscellaneous has been recalculated to reflect the adjustments to the 2002 Wildfire emissions.  This in turn will effect the 2003 and 2004 total emissions.</t>
  </si>
  <si>
    <t>Updates since December 4, 2013:</t>
  </si>
  <si>
    <t>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</si>
  <si>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Puerto Rico, Virgin Islands and Tribal data were not present in the MOVES database or for NOx and SO2 CAMD replacements.  The added territories were taken from the NEI years and interpolated values and then appended to the other data sources used for updating.</t>
  </si>
  <si>
    <t>2012 &amp; 2013 Puerto Rico, Virgin Islands and Tribal data were held constant from the 2011 NEI for all pollutants and tiers.</t>
  </si>
  <si>
    <t>2013 EGU NOx and SO2 emissions were updating using CAMD's final estimates.</t>
  </si>
  <si>
    <r>
      <t xml:space="preserve">Updates since June 6, 2013:  </t>
    </r>
    <r>
      <rPr>
        <sz val="11"/>
        <color theme="1"/>
        <rFont val="Calibri"/>
        <family val="2"/>
        <scheme val="minor"/>
      </rPr>
      <t>Now using NEI 2011 v1 at the Tier 1 level.</t>
    </r>
  </si>
  <si>
    <t>Onroad &amp; Nonroad updates for 2007, 2009 and 2010 from MOVES.</t>
  </si>
  <si>
    <t>2006 mobile emissions were recalculated using interpolation between 2005 MOVES data and 2007 MOVES.</t>
  </si>
  <si>
    <t>2009 &amp; 2010 non-mobile emissions were recalculated using interpolation between NEI 2008v3 and NEI 2011v1.</t>
  </si>
  <si>
    <t>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</si>
  <si>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Projected 2020 inventory for mobile emissions were used to calculate 2012 and 2013 onroad and nonroad estimates.</t>
  </si>
  <si>
    <t>2012 and 2013 emissions for non-EGU and non-mobile are held constant from 2011.</t>
  </si>
  <si>
    <r>
      <rPr>
        <b/>
        <sz val="11"/>
        <color theme="1"/>
        <rFont val="Calibri"/>
        <family val="2"/>
        <scheme val="minor"/>
      </rPr>
      <t>Updates since June 12, 2012</t>
    </r>
    <r>
      <rPr>
        <sz val="11"/>
        <color theme="1"/>
        <rFont val="Calibri"/>
        <family val="2"/>
        <scheme val="minor"/>
      </rPr>
      <t>:  Now using NEI 2008 v3 at the Tier 1 level.</t>
    </r>
  </si>
  <si>
    <t>2006 and 2007 were recalculated using interpolation between NEI 2005 v2 and NEI 2008 v3.</t>
  </si>
  <si>
    <t>2012 CEM annual data were used to update the previous estimate.</t>
  </si>
  <si>
    <r>
      <rPr>
        <b/>
        <sz val="11"/>
        <color theme="1"/>
        <rFont val="Calibri"/>
        <family val="2"/>
        <scheme val="minor"/>
      </rPr>
      <t>Updates since June 14, 2011</t>
    </r>
    <r>
      <rPr>
        <sz val="11"/>
        <color theme="1"/>
        <rFont val="Calibri"/>
        <family val="2"/>
        <scheme val="minor"/>
      </rPr>
      <t>:  Now using NEI 2008v2 at the Tier 1 level.  Adjusted "Open burning" SCCs in 2005 to be more in align with 2008 wildfires.</t>
    </r>
  </si>
  <si>
    <t>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</si>
  <si>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</si>
  <si>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NH3: The increase in the miscellaneous category come from prescribed fires and primarily from waste disposal, the latter largely due to the addition of municipal/commercial composting emissions.</t>
  </si>
  <si>
    <t>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</si>
  <si>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</si>
  <si>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</si>
  <si>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A thorough discussion of the emissions differences for all pollutants and categories is included in the 2008 v2 release documentation, posted at &lt;http://www.epa.gov/ttn/chief/net/2008neiv2/2008_neiv2_tsd_draft.pdf&gt;.</t>
  </si>
  <si>
    <t>Updates since December 19, 2016</t>
  </si>
  <si>
    <t>Process taken to update data:</t>
  </si>
  <si>
    <t>2.  Open all files in a text editor that supports large file sizes (for checking total records).</t>
  </si>
  <si>
    <t>3.  Import separate datafiles into SAS and use the numbers found in step two to ensure all records imported successfully.</t>
  </si>
  <si>
    <t>4.  Combine datasets then check to makse sure all records are there.</t>
  </si>
  <si>
    <t>5.  Sum the data to pollutant totals.</t>
  </si>
  <si>
    <t>8.  Check post merge to make sure all SCCs have an assigned Tier.</t>
  </si>
  <si>
    <t>11.  Sum data up to national/Tier1/pollutant level.</t>
  </si>
  <si>
    <t>12.  Take the new 2005 prescribed fire emissions and add those back into the Miscellaneous Tier.</t>
  </si>
  <si>
    <t>13.  Interpolate 2009 and 2010 emissions after removal of wildfires.</t>
  </si>
  <si>
    <t>7.  Run the database through our SCC_to_Tier crosswalk.  (available at www.epa.gov/scc)</t>
  </si>
  <si>
    <t>Notable changes from 2014v1 to 2014v2</t>
  </si>
  <si>
    <t xml:space="preserve">For more detailed documentation on the 2014v2 NEI please refer to the Technical Support Document (TSD) located at: </t>
  </si>
  <si>
    <t>1.  Fuel Comb Industrial - new state estimates, limited changes in ICI methodology and updated activity data resulted in changes to PM10, PM2.5, SO2 &amp; VOC</t>
  </si>
  <si>
    <t>2.  Fuel Comb Other - Limited changes to Residential Wood Combustion resulted in changes to CO, PM10, PM2.5, SO2 &amp; VOC</t>
  </si>
  <si>
    <t>3.  Petroleum &amp; Related Industries - new estimates from some states and limited changes to Oil &amp; Gas tool resulted in changes to CO, NOx and VOC</t>
  </si>
  <si>
    <t>4.  Highway Vehicles - New inputs (representative counties, new fleet ages, proportions of alternate fuel vehicles, new VPOP) resulted in significant changes to CO, NOx and VOC</t>
  </si>
  <si>
    <t>5.  Off-Highway - New rail computed, CMV port limited to water and several states updated activity data resulted in noticeable changes in CO, NOx and VOC</t>
  </si>
  <si>
    <t>Added 2014v2 and recalculated emissions for 2012 &amp; 2013 emissions.  Updated 2015-2017 SO2 and NOx electric generating unit emissions to the most recent CAMD available data.  States with data not available from CAMD were pulled forward from 2014v2 NEI.  2015-2017 mobile emissions were calculated using interpolation between 2014v2 NEI and the 2016 modeling files.  The modeling files did not include data for locomotive, commercial marine vessels and aircrafts.  These emissions were pulled forward from the 2014v2 NEI and held constant for 2015-2017.</t>
  </si>
  <si>
    <t>6.  Miscellaneous - New submittals, limited methodology changes in unpaved road dust, fertilizer EFs updated, reintroduced precip-adjustment based on v1, new livestock dust, livestock waste errors fixed.  These changes resulted in noticeable if not significant changes in CO, PM10, PM2.5, SO2, VOC &amp; NH3.</t>
  </si>
  <si>
    <t>Updates since March 27, 2018</t>
  </si>
  <si>
    <t>Found an error in the code which separates prescribed and wildfires from miscellaneous.  Corrected the code then recalculated prescribed/wildfires and miscellaneous for 2012-2014.  2015-2017 were updated with the new 2014 values.</t>
  </si>
  <si>
    <t>2002 and 2005 MOVES data were used to update 2002-2007.  The change in model resulted in noticeable changes in highway emissions from 2001 to 2002 for various pollutants</t>
  </si>
  <si>
    <t>Updates since March 08, 2019</t>
  </si>
  <si>
    <t>Updated May 30, 2019</t>
  </si>
  <si>
    <t>10.  An extra step for checking sums -&gt; added back in any removed data (domestic waters for trends) and check totals again.</t>
  </si>
  <si>
    <t>10.  Can use the Tier summaries and skip earlier steps and continue on.  Using Tier summaries saves the trouble of generating them in steps 1-10.</t>
  </si>
  <si>
    <t xml:space="preserve">Updated NOx &amp; SO2 CAMD emissions for 2017 and added 2018 for states available.  For states not available through CAMD the 2014 NEI emissions were used to fill in.  For Highway and Off-Highway, 2018 values were calculated using the slope between 2014v2 and the 2017 modeling file and 2015 and 2016 were updated using year specific modeling files.  </t>
  </si>
  <si>
    <t>Updated April 27, 2020</t>
  </si>
  <si>
    <t>Updates since May 30, 2019</t>
  </si>
  <si>
    <t>Updated file with the 2017 NEI.  Updated NOx &amp; SO2 CAMD emissions for 2018 &amp; 2019 for states available.  For states not available through CAMD the 2017 NEI emissions were used to fill in.  For Highway and Off-Highway, 2015 &amp; 2016 values were calculated using the slope between 2014v2 and 2017 NEI where year specific model data were not available.  The year specific model data were 2015 onroad and 2015/2016 nonroad.  In addition, 2018 onroad emissions were included directly from the modeling files.  The 2023 mobile data were used to interpolate mobile emissions for 2018 &amp; 2019.</t>
  </si>
  <si>
    <t>6.  Check pollutant totals against the NEI 2017 page or EIS summaries.</t>
  </si>
  <si>
    <t>1.  Retrieve NEI 2017 onroad, nonroad, nonpoint, point &amp; event SCC files.</t>
  </si>
  <si>
    <t>9.  Sum data up to pollutant totals again and check totals against EIS summaries or 2017 NEI webpage.  Remove domestic waters for trends.</t>
  </si>
  <si>
    <t>14.  2008 wildfire emissions are flatlined for 2009 and 2010 while 2011 wildfire emissions are flatlined for 2012 and 2013.  2014 wildfire emissions are held constant for 2015/2016 and 2017 wildfire emissions are held constant for 2018/2019.</t>
  </si>
  <si>
    <t xml:space="preserve">15.  All emissions are held constant for 2018-2019 using the NEI 2017,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NEI. </t>
  </si>
  <si>
    <t>16.  Highway Vehicles and Off-Highway use MOVES and NONROAD from the modeling files for years: '02, '05, '07, '09, '10 and '16; Highway only were available for 2015 &amp; 2018.  For 2018-2019 mobile values were interpolated after using the 2023 modeling data (https://www.epa.gov/air-emissions-modeling/2016v1-platform).  A 2006 modeling file was not available and the mobile portion was found through interpolation between 2005 and 2007.</t>
  </si>
  <si>
    <t>Highway</t>
  </si>
  <si>
    <t xml:space="preserve">Trend Forward: </t>
  </si>
  <si>
    <t>Trend Backward:</t>
  </si>
  <si>
    <t>Average:</t>
  </si>
  <si>
    <t>Difference:</t>
  </si>
  <si>
    <t>Trend Difference</t>
  </si>
  <si>
    <t>Off Highway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</si>
</sst>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4">
    <font>
      <sz val="11"/>
      <color theme="1"/>
      <name val="Calibri"/>
      <family val="2"/>
      <scheme val="minor"/>
    </font>
    <font>
      <b/>
      <sz val="11"/>
      <color theme="1"/>
      <name val="Calibri"/>
      <family val="2"/>
      <scheme val="minor"/>
    </font>
    <font>
      <sz val="10"/>
      <name val="Arial"/>
      <family val="2"/>
    </font>
    <font>
      <b/>
      <sz val="10"/>
      <name val="Arial"/>
      <family val="2"/>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MS Sans Serif"/>
      <family val="2"/>
    </font>
    <font>
      <sz val="11"/>
      <color indexed="8"/>
      <name val="Calibri"/>
      <family val="2"/>
    </font>
    <font>
      <sz val="10"/>
      <name val="MS Sans Serif"/>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59999389629810485"/>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5">
    <xf numFmtId="0" fontId="0" fillId="0" borderId="0"/>
    <xf numFmtId="0" fontId="2" fillId="0" borderId="0"/>
    <xf numFmtId="0" fontId="2"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0" fillId="0" borderId="0"/>
    <xf numFmtId="0" fontId="2" fillId="0" borderId="0"/>
    <xf numFmtId="0" fontId="20" fillId="0" borderId="0"/>
    <xf numFmtId="0" fontId="20" fillId="0" borderId="0"/>
    <xf numFmtId="0" fontId="2" fillId="0" borderId="0"/>
    <xf numFmtId="0" fontId="20" fillId="0" borderId="0"/>
    <xf numFmtId="0" fontId="4" fillId="0" borderId="0"/>
    <xf numFmtId="0" fontId="20" fillId="0" borderId="0"/>
    <xf numFmtId="0" fontId="4" fillId="8" borderId="8" applyNumberFormat="0" applyFont="0" applyAlignment="0" applyProtection="0"/>
    <xf numFmtId="0" fontId="20" fillId="0" borderId="0"/>
    <xf numFmtId="0" fontId="20" fillId="0" borderId="0"/>
    <xf numFmtId="0" fontId="20"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4" fillId="0" borderId="0"/>
    <xf numFmtId="0" fontId="4" fillId="0" borderId="0"/>
    <xf numFmtId="0" fontId="4" fillId="15" borderId="0" applyNumberFormat="0" applyBorder="0" applyAlignment="0" applyProtection="0"/>
    <xf numFmtId="0" fontId="21" fillId="0" borderId="0"/>
    <xf numFmtId="0" fontId="2" fillId="0" borderId="0"/>
    <xf numFmtId="0" fontId="4" fillId="8" borderId="8" applyNumberFormat="0" applyFont="0" applyAlignment="0" applyProtection="0"/>
    <xf numFmtId="0" fontId="4" fillId="30" borderId="0" applyNumberFormat="0" applyBorder="0" applyAlignment="0" applyProtection="0"/>
    <xf numFmtId="0" fontId="20" fillId="0" borderId="0"/>
    <xf numFmtId="0" fontId="4" fillId="11" borderId="0" applyNumberFormat="0" applyBorder="0" applyAlignment="0" applyProtection="0"/>
    <xf numFmtId="0" fontId="4" fillId="22"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9" fontId="2" fillId="0" borderId="0" applyFont="0" applyFill="0" applyBorder="0" applyAlignment="0" applyProtection="0"/>
    <xf numFmtId="0" fontId="4" fillId="26" borderId="0" applyNumberFormat="0" applyBorder="0" applyAlignment="0" applyProtection="0"/>
    <xf numFmtId="0" fontId="4" fillId="0" borderId="0"/>
    <xf numFmtId="0" fontId="4" fillId="18" borderId="0" applyNumberFormat="0" applyBorder="0" applyAlignment="0" applyProtection="0"/>
    <xf numFmtId="0" fontId="21" fillId="0" borderId="0"/>
    <xf numFmtId="0" fontId="4" fillId="19" borderId="0" applyNumberFormat="0" applyBorder="0" applyAlignment="0" applyProtection="0"/>
    <xf numFmtId="0" fontId="4" fillId="23" borderId="0" applyNumberFormat="0" applyBorder="0" applyAlignment="0" applyProtection="0"/>
    <xf numFmtId="0" fontId="4" fillId="14"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0" borderId="0"/>
    <xf numFmtId="0" fontId="2" fillId="0" borderId="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9" fontId="2" fillId="0" borderId="0" applyFont="0" applyFill="0" applyBorder="0" applyAlignment="0" applyProtection="0"/>
    <xf numFmtId="0" fontId="22" fillId="0" borderId="0"/>
    <xf numFmtId="0" fontId="20" fillId="0" borderId="0"/>
    <xf numFmtId="0" fontId="20" fillId="0" borderId="0"/>
    <xf numFmtId="0" fontId="4" fillId="0" borderId="0"/>
    <xf numFmtId="0" fontId="4" fillId="8" borderId="8" applyNumberFormat="0" applyFont="0" applyAlignment="0" applyProtection="0"/>
    <xf numFmtId="0" fontId="5" fillId="0" borderId="0" applyNumberFormat="0" applyFill="0" applyBorder="0" applyAlignment="0" applyProtection="0"/>
    <xf numFmtId="0" fontId="4" fillId="0" borderId="0"/>
    <xf numFmtId="0" fontId="4" fillId="8" borderId="8" applyNumberFormat="0" applyFont="0" applyAlignment="0" applyProtection="0"/>
    <xf numFmtId="0" fontId="23" fillId="0" borderId="0" applyNumberFormat="0" applyFill="0" applyBorder="0" applyAlignment="0" applyProtection="0"/>
  </cellStyleXfs>
  <cellXfs count="85">
    <xf numFmtId="0" fontId="0" fillId="0" borderId="0" xfId="0"/>
    <xf numFmtId="0" fontId="3" fillId="0" borderId="0" xfId="1" applyFont="1"/>
    <xf numFmtId="0" fontId="3" fillId="0" borderId="0" xfId="1" applyFont="1" applyAlignment="1">
      <alignment horizontal="center"/>
    </xf>
    <xf numFmtId="0" fontId="3" fillId="0" borderId="0" xfId="1" applyFont="1" applyFill="1" applyAlignment="1">
      <alignment horizontal="center"/>
    </xf>
    <xf numFmtId="0" fontId="2" fillId="0" borderId="0" xfId="1"/>
    <xf numFmtId="3" fontId="2" fillId="0" borderId="0" xfId="1" applyNumberFormat="1" applyAlignment="1">
      <alignment horizontal="center"/>
    </xf>
    <xf numFmtId="3" fontId="2" fillId="0" borderId="0" xfId="1" applyNumberFormat="1" applyFill="1" applyAlignment="1">
      <alignment horizontal="center"/>
    </xf>
    <xf numFmtId="0" fontId="3" fillId="0" borderId="0" xfId="2" applyFont="1"/>
    <xf numFmtId="0" fontId="3" fillId="0" borderId="0" xfId="2" applyFont="1" applyAlignment="1">
      <alignment horizontal="center"/>
    </xf>
    <xf numFmtId="0" fontId="3" fillId="0" borderId="0" xfId="2" applyFont="1" applyFill="1" applyAlignment="1">
      <alignment horizontal="center"/>
    </xf>
    <xf numFmtId="0" fontId="2" fillId="0" borderId="0" xfId="2"/>
    <xf numFmtId="3" fontId="2" fillId="0" borderId="0" xfId="2" applyNumberFormat="1" applyAlignment="1">
      <alignment horizontal="center"/>
    </xf>
    <xf numFmtId="3" fontId="2" fillId="0" borderId="0" xfId="2" applyNumberFormat="1" applyFont="1" applyAlignment="1">
      <alignment horizontal="center"/>
    </xf>
    <xf numFmtId="0" fontId="1" fillId="0" borderId="0" xfId="0" applyFont="1" applyAlignment="1">
      <alignment horizontal="center" vertical="center"/>
    </xf>
    <xf numFmtId="0" fontId="1" fillId="0" borderId="0" xfId="0" applyFont="1" applyAlignment="1">
      <alignment wrapText="1"/>
    </xf>
    <xf numFmtId="0" fontId="2" fillId="0" borderId="0" xfId="1" applyFont="1" applyFill="1"/>
    <xf numFmtId="3" fontId="2" fillId="0" borderId="0" xfId="1" applyNumberFormat="1" applyAlignment="1">
      <alignment horizontal="center"/>
    </xf>
    <xf numFmtId="0" fontId="2" fillId="0" borderId="0" xfId="1" applyFill="1"/>
    <xf numFmtId="3" fontId="2" fillId="0" borderId="0" xfId="1" applyNumberFormat="1" applyFill="1" applyAlignment="1">
      <alignment horizontal="center"/>
    </xf>
    <xf numFmtId="0" fontId="2" fillId="0" borderId="0" xfId="1" applyFont="1" applyFill="1"/>
    <xf numFmtId="3" fontId="2" fillId="0" borderId="0" xfId="1" applyNumberFormat="1" applyAlignment="1">
      <alignment horizontal="center"/>
    </xf>
    <xf numFmtId="0" fontId="2" fillId="0" borderId="0" xfId="1" applyFill="1"/>
    <xf numFmtId="3" fontId="2" fillId="0" borderId="0" xfId="2" applyNumberFormat="1" applyAlignment="1">
      <alignment horizontal="center"/>
    </xf>
    <xf numFmtId="0" fontId="2" fillId="0" borderId="0" xfId="2" applyFill="1"/>
    <xf numFmtId="0" fontId="0" fillId="0" borderId="0" xfId="0"/>
    <xf numFmtId="0" fontId="2" fillId="0" borderId="0" xfId="1" applyFont="1" applyFill="1"/>
    <xf numFmtId="3" fontId="2" fillId="0" borderId="0" xfId="1" applyNumberFormat="1" applyAlignment="1">
      <alignment horizontal="center"/>
    </xf>
    <xf numFmtId="0" fontId="2" fillId="0" borderId="0" xfId="1" applyFill="1"/>
    <xf numFmtId="3" fontId="2" fillId="0" borderId="0" xfId="2" applyNumberFormat="1" applyAlignment="1">
      <alignment horizontal="center"/>
    </xf>
    <xf numFmtId="0" fontId="0" fillId="0" borderId="0" xfId="0"/>
    <xf numFmtId="0" fontId="2" fillId="0" borderId="0" xfId="1" applyFont="1" applyFill="1"/>
    <xf numFmtId="3" fontId="2" fillId="0" borderId="0" xfId="1" applyNumberFormat="1" applyAlignment="1">
      <alignment horizontal="center"/>
    </xf>
    <xf numFmtId="0" fontId="2" fillId="0" borderId="0" xfId="1" applyFill="1"/>
    <xf numFmtId="3" fontId="2" fillId="0" borderId="0" xfId="2" applyNumberFormat="1" applyAlignment="1">
      <alignment horizontal="center"/>
    </xf>
    <xf numFmtId="0" fontId="0" fillId="0" borderId="0" xfId="0"/>
    <xf numFmtId="0" fontId="2" fillId="0" borderId="0" xfId="1" applyFont="1" applyFill="1"/>
    <xf numFmtId="3" fontId="2" fillId="0" borderId="0" xfId="1" applyNumberFormat="1" applyAlignment="1">
      <alignment horizontal="center"/>
    </xf>
    <xf numFmtId="0" fontId="2" fillId="0" borderId="0" xfId="1" applyFill="1"/>
    <xf numFmtId="0" fontId="2" fillId="0" borderId="0" xfId="2" applyFill="1"/>
    <xf numFmtId="3" fontId="2" fillId="0" borderId="0" xfId="2" applyNumberFormat="1" applyFont="1" applyAlignment="1">
      <alignment horizontal="center"/>
    </xf>
    <xf numFmtId="3" fontId="0" fillId="0" borderId="0" xfId="0" applyNumberFormat="1"/>
    <xf numFmtId="0" fontId="2" fillId="0" borderId="0" xfId="1" applyFont="1" applyFill="1"/>
    <xf numFmtId="3" fontId="2" fillId="0" borderId="0" xfId="1" applyNumberFormat="1" applyAlignment="1">
      <alignment horizontal="center"/>
    </xf>
    <xf numFmtId="0" fontId="2" fillId="0" borderId="0" xfId="1" applyFill="1"/>
    <xf numFmtId="0" fontId="2" fillId="0" borderId="0" xfId="2" applyFill="1"/>
    <xf numFmtId="3" fontId="2" fillId="0" borderId="0" xfId="2" applyNumberFormat="1" applyFont="1" applyAlignment="1">
      <alignment horizontal="center"/>
    </xf>
    <xf numFmtId="0" fontId="0" fillId="0" borderId="0" xfId="0"/>
    <xf numFmtId="3" fontId="2" fillId="0" borderId="0" xfId="1" applyNumberFormat="1" applyAlignment="1">
      <alignment horizontal="center"/>
    </xf>
    <xf numFmtId="0" fontId="2" fillId="0" borderId="0" xfId="2" applyFill="1"/>
    <xf numFmtId="3" fontId="2" fillId="0" borderId="0" xfId="2" applyNumberFormat="1" applyFont="1" applyAlignment="1">
      <alignment horizontal="center"/>
    </xf>
    <xf numFmtId="3" fontId="2" fillId="0" borderId="0" xfId="1" applyNumberFormat="1" applyFill="1" applyAlignment="1">
      <alignment horizontal="center"/>
    </xf>
    <xf numFmtId="3" fontId="2" fillId="0" borderId="0" xfId="1" applyNumberFormat="1" applyAlignment="1">
      <alignment horizontal="center"/>
    </xf>
    <xf numFmtId="3" fontId="2" fillId="0" borderId="0" xfId="1" applyNumberFormat="1" applyAlignment="1">
      <alignment horizontal="center"/>
    </xf>
    <xf numFmtId="3" fontId="2" fillId="0" borderId="0" xfId="1" applyNumberFormat="1" applyFill="1" applyAlignment="1">
      <alignment horizontal="center"/>
    </xf>
    <xf numFmtId="3" fontId="2" fillId="0" borderId="0" xfId="1" applyNumberFormat="1" applyFill="1" applyAlignment="1">
      <alignment horizontal="center"/>
    </xf>
    <xf numFmtId="3" fontId="2" fillId="0" borderId="0" xfId="1" applyNumberFormat="1" applyFill="1" applyAlignment="1">
      <alignment horizontal="center"/>
    </xf>
    <xf numFmtId="0" fontId="0" fillId="0" borderId="0" xfId="0"/>
    <xf numFmtId="3" fontId="2" fillId="0" borderId="0" xfId="2" applyNumberFormat="1" applyFont="1" applyAlignment="1">
      <alignment horizontal="center"/>
    </xf>
    <xf numFmtId="0" fontId="1" fillId="0" borderId="0" xfId="0" applyFont="1"/>
    <xf numFmtId="3" fontId="2" fillId="0" borderId="0" xfId="1" applyNumberFormat="1" applyFill="1" applyAlignment="1">
      <alignment horizontal="center"/>
    </xf>
    <xf numFmtId="0" fontId="0" fillId="0" borderId="0" xfId="0"/>
    <xf numFmtId="49" fontId="0" fillId="0" borderId="0" xfId="0" applyNumberFormat="1" applyAlignment="1">
      <alignment wrapText="1"/>
    </xf>
    <xf numFmtId="0" fontId="0" fillId="0" borderId="0" xfId="0" applyAlignment="1">
      <alignment wrapText="1"/>
    </xf>
    <xf numFmtId="0" fontId="0" fillId="0" borderId="0" xfId="0" applyNumberFormat="1" applyAlignment="1">
      <alignment wrapText="1"/>
    </xf>
    <xf numFmtId="0" fontId="1" fillId="0" borderId="0" xfId="0" applyFont="1"/>
    <xf numFmtId="0" fontId="0" fillId="0" borderId="0" xfId="0" applyAlignment="1">
      <alignment wrapText="1"/>
    </xf>
    <xf numFmtId="0" fontId="0" fillId="0" borderId="0" xfId="0" applyNumberFormat="1" applyAlignment="1">
      <alignment wrapText="1"/>
    </xf>
    <xf numFmtId="0" fontId="1" fillId="0" borderId="0" xfId="0" applyFont="1"/>
    <xf numFmtId="0" fontId="0" fillId="0" borderId="0" xfId="0" applyFont="1" applyAlignment="1">
      <alignment wrapText="1"/>
    </xf>
    <xf numFmtId="0" fontId="0" fillId="0" borderId="0" xfId="0" applyFont="1"/>
    <xf numFmtId="0" fontId="23" fillId="0" borderId="0" xfId="104"/>
    <xf numFmtId="0" fontId="0" fillId="0" borderId="0" xfId="0"/>
    <xf numFmtId="3" fontId="2" fillId="0" borderId="0" xfId="1" applyNumberFormat="1" applyFill="1" applyAlignment="1">
      <alignment horizontal="center"/>
    </xf>
    <xf numFmtId="3" fontId="2" fillId="0" borderId="0" xfId="1" applyNumberFormat="1" applyAlignment="1">
      <alignment horizontal="center"/>
    </xf>
    <xf numFmtId="3" fontId="2" fillId="0" borderId="0" xfId="2" applyNumberFormat="1" applyFont="1" applyAlignment="1">
      <alignment horizontal="center"/>
    </xf>
    <xf numFmtId="0" fontId="3" fillId="33" borderId="0" xfId="1" applyFont="1" applyFill="1" applyAlignment="1">
      <alignment horizontal="right"/>
    </xf>
    <xf numFmtId="0" fontId="0" fillId="33" borderId="0" xfId="0" applyFill="1"/>
    <xf numFmtId="0" fontId="2" fillId="0" borderId="0" xfId="1" applyAlignment="1">
      <alignment horizontal="right"/>
    </xf>
    <xf numFmtId="0" fontId="0" fillId="0" borderId="0" xfId="0" applyAlignment="1">
      <alignment horizontal="right"/>
    </xf>
    <xf numFmtId="0" fontId="3" fillId="0" borderId="0" xfId="1" applyFont="1" applyAlignment="1">
      <alignment horizontal="right"/>
    </xf>
    <xf numFmtId="3" fontId="2" fillId="0" borderId="0" xfId="2" applyNumberFormat="1" applyAlignment="1">
      <alignment horizontal="left"/>
    </xf>
    <xf numFmtId="0" fontId="3" fillId="34" borderId="0" xfId="1" applyFont="1" applyFill="1" applyAlignment="1">
      <alignment horizontal="right"/>
    </xf>
    <xf numFmtId="0" fontId="0" fillId="34" borderId="0" xfId="0" applyFill="1"/>
    <xf numFmtId="3" fontId="2" fillId="35" borderId="0" xfId="2" applyNumberFormat="1" applyFill="1" applyAlignment="1">
      <alignment horizontal="center"/>
    </xf>
    <xf numFmtId="3" fontId="2" fillId="35" borderId="0" xfId="2" applyNumberFormat="1" applyFont="1" applyFill="1" applyAlignment="1">
      <alignment horizontal="center"/>
    </xf>
  </cellXfs>
  <cellStyles count="105">
    <cellStyle name="20% - Accent1" xfId="21" builtinId="30" customBuiltin="1"/>
    <cellStyle name="20% - Accent1 2" xfId="86" xr:uid="{00000000-0005-0000-0000-000001000000}"/>
    <cellStyle name="20% - Accent2" xfId="25" builtinId="34" customBuiltin="1"/>
    <cellStyle name="20% - Accent2 2" xfId="85" xr:uid="{00000000-0005-0000-0000-000003000000}"/>
    <cellStyle name="20% - Accent3" xfId="29" builtinId="38" customBuiltin="1"/>
    <cellStyle name="20% - Accent3 2" xfId="81" xr:uid="{00000000-0005-0000-0000-000005000000}"/>
    <cellStyle name="20% - Accent4" xfId="33" builtinId="42" customBuiltin="1"/>
    <cellStyle name="20% - Accent4 2" xfId="75" xr:uid="{00000000-0005-0000-0000-000007000000}"/>
    <cellStyle name="20% - Accent5" xfId="37" builtinId="46" customBuiltin="1"/>
    <cellStyle name="20% - Accent5 2" xfId="79" xr:uid="{00000000-0005-0000-0000-000009000000}"/>
    <cellStyle name="20% - Accent6" xfId="41" builtinId="50" customBuiltin="1"/>
    <cellStyle name="20% - Accent6 2" xfId="72" xr:uid="{00000000-0005-0000-0000-00000B000000}"/>
    <cellStyle name="40% - Accent1" xfId="22" builtinId="31" customBuiltin="1"/>
    <cellStyle name="40% - Accent1 2" xfId="74" xr:uid="{00000000-0005-0000-0000-00000D000000}"/>
    <cellStyle name="40% - Accent2" xfId="26" builtinId="35" customBuiltin="1"/>
    <cellStyle name="40% - Accent2 2" xfId="68" xr:uid="{00000000-0005-0000-0000-00000F000000}"/>
    <cellStyle name="40% - Accent3" xfId="30" builtinId="39" customBuiltin="1"/>
    <cellStyle name="40% - Accent3 2" xfId="83" xr:uid="{00000000-0005-0000-0000-000011000000}"/>
    <cellStyle name="40% - Accent4" xfId="34" builtinId="43" customBuiltin="1"/>
    <cellStyle name="40% - Accent4 2" xfId="84" xr:uid="{00000000-0005-0000-0000-000013000000}"/>
    <cellStyle name="40% - Accent5" xfId="38" builtinId="47" customBuiltin="1"/>
    <cellStyle name="40% - Accent5 2" xfId="76" xr:uid="{00000000-0005-0000-0000-000015000000}"/>
    <cellStyle name="40% - Accent6" xfId="42" builtinId="51" customBuiltin="1"/>
    <cellStyle name="40% - Accent6 2" xfId="77" xr:uid="{00000000-0005-0000-0000-000017000000}"/>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2" xfId="46" xr:uid="{00000000-0005-0000-0000-000027000000}"/>
    <cellStyle name="Comma 2 2" xfId="47" xr:uid="{00000000-0005-0000-0000-000028000000}"/>
    <cellStyle name="Comma 2 3" xfId="63" xr:uid="{00000000-0005-0000-0000-000029000000}"/>
    <cellStyle name="Comma 2 3 2" xfId="65" xr:uid="{00000000-0005-0000-0000-00002A000000}"/>
    <cellStyle name="Comma 2 3 3" xfId="44" xr:uid="{00000000-0005-0000-0000-00002B000000}"/>
    <cellStyle name="Comma 3" xfId="48" xr:uid="{00000000-0005-0000-0000-00002C000000}"/>
    <cellStyle name="Comma 4" xfId="49" xr:uid="{00000000-0005-0000-0000-00002D000000}"/>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04" builtinId="8"/>
    <cellStyle name="Input" xfId="11" builtinId="20" customBuiltin="1"/>
    <cellStyle name="Linked Cell" xfId="14" builtinId="24" customBuiltin="1"/>
    <cellStyle name="Neutral" xfId="10" builtinId="28" customBuiltin="1"/>
    <cellStyle name="Normal" xfId="0" builtinId="0"/>
    <cellStyle name="Normal 10" xfId="102" xr:uid="{00000000-0005-0000-0000-000039000000}"/>
    <cellStyle name="Normal 2" xfId="50" xr:uid="{00000000-0005-0000-0000-00003A000000}"/>
    <cellStyle name="Normal 2 2" xfId="57" xr:uid="{00000000-0005-0000-0000-00003B000000}"/>
    <cellStyle name="Normal 2 2 2" xfId="70" xr:uid="{00000000-0005-0000-0000-00003C000000}"/>
    <cellStyle name="Normal 2 3" xfId="56" xr:uid="{00000000-0005-0000-0000-00003D000000}"/>
    <cellStyle name="Normal 2 4" xfId="62" xr:uid="{00000000-0005-0000-0000-00003E000000}"/>
    <cellStyle name="Normal 2 4 2" xfId="64" xr:uid="{00000000-0005-0000-0000-00003F000000}"/>
    <cellStyle name="Normal 2 4 3" xfId="45" xr:uid="{00000000-0005-0000-0000-000040000000}"/>
    <cellStyle name="Normal 2 5" xfId="97" xr:uid="{00000000-0005-0000-0000-000041000000}"/>
    <cellStyle name="Normal 2 6" xfId="96" xr:uid="{00000000-0005-0000-0000-000042000000}"/>
    <cellStyle name="Normal 2 6 2" xfId="98" xr:uid="{00000000-0005-0000-0000-000043000000}"/>
    <cellStyle name="Normal 3" xfId="2" xr:uid="{00000000-0005-0000-0000-000044000000}"/>
    <cellStyle name="Normal 3 2" xfId="51" xr:uid="{00000000-0005-0000-0000-000045000000}"/>
    <cellStyle name="Normal 3 2 2" xfId="82" xr:uid="{00000000-0005-0000-0000-000046000000}"/>
    <cellStyle name="Normal 3 3" xfId="69" xr:uid="{00000000-0005-0000-0000-000047000000}"/>
    <cellStyle name="Normal 4" xfId="52" xr:uid="{00000000-0005-0000-0000-000048000000}"/>
    <cellStyle name="Normal 4 2" xfId="53" xr:uid="{00000000-0005-0000-0000-000049000000}"/>
    <cellStyle name="Normal 5" xfId="54" xr:uid="{00000000-0005-0000-0000-00004A000000}"/>
    <cellStyle name="Normal 5 2" xfId="66" xr:uid="{00000000-0005-0000-0000-00004B000000}"/>
    <cellStyle name="Normal 5 2 2" xfId="87" xr:uid="{00000000-0005-0000-0000-00004C000000}"/>
    <cellStyle name="Normal 5 3" xfId="80" xr:uid="{00000000-0005-0000-0000-00004D000000}"/>
    <cellStyle name="Normal 5 3 2" xfId="88" xr:uid="{00000000-0005-0000-0000-00004E000000}"/>
    <cellStyle name="Normal 5 4" xfId="89" xr:uid="{00000000-0005-0000-0000-00004F000000}"/>
    <cellStyle name="Normal 5 5" xfId="67" xr:uid="{00000000-0005-0000-0000-000050000000}"/>
    <cellStyle name="Normal 6" xfId="1" xr:uid="{00000000-0005-0000-0000-000051000000}"/>
    <cellStyle name="Normal 7" xfId="55" xr:uid="{00000000-0005-0000-0000-000052000000}"/>
    <cellStyle name="Normal 7 2" xfId="59" xr:uid="{00000000-0005-0000-0000-000053000000}"/>
    <cellStyle name="Normal 7 3" xfId="60" xr:uid="{00000000-0005-0000-0000-000054000000}"/>
    <cellStyle name="Normal 7 3 2" xfId="61" xr:uid="{00000000-0005-0000-0000-000055000000}"/>
    <cellStyle name="Normal 7 4" xfId="90" xr:uid="{00000000-0005-0000-0000-000056000000}"/>
    <cellStyle name="Normal 8" xfId="73" xr:uid="{00000000-0005-0000-0000-000057000000}"/>
    <cellStyle name="Normal 8 2" xfId="91" xr:uid="{00000000-0005-0000-0000-000058000000}"/>
    <cellStyle name="Normal 9" xfId="99" xr:uid="{00000000-0005-0000-0000-000059000000}"/>
    <cellStyle name="Note" xfId="17" builtinId="10" customBuiltin="1"/>
    <cellStyle name="Note 2" xfId="58" xr:uid="{00000000-0005-0000-0000-00005B000000}"/>
    <cellStyle name="Note 2 2" xfId="92" xr:uid="{00000000-0005-0000-0000-00005C000000}"/>
    <cellStyle name="Note 3" xfId="71" xr:uid="{00000000-0005-0000-0000-00005D000000}"/>
    <cellStyle name="Note 3 2" xfId="93" xr:uid="{00000000-0005-0000-0000-00005E000000}"/>
    <cellStyle name="Note 4" xfId="94" xr:uid="{00000000-0005-0000-0000-00005F000000}"/>
    <cellStyle name="Note 5" xfId="100" xr:uid="{00000000-0005-0000-0000-000060000000}"/>
    <cellStyle name="Note 6" xfId="103" xr:uid="{00000000-0005-0000-0000-000061000000}"/>
    <cellStyle name="Output" xfId="12" builtinId="21" customBuiltin="1"/>
    <cellStyle name="Percent 2" xfId="78" xr:uid="{00000000-0005-0000-0000-000063000000}"/>
    <cellStyle name="Percent 3" xfId="95" xr:uid="{00000000-0005-0000-0000-000064000000}"/>
    <cellStyle name="Title" xfId="3" builtinId="15" customBuiltin="1"/>
    <cellStyle name="Title 2" xfId="101" xr:uid="{00000000-0005-0000-0000-000066000000}"/>
    <cellStyle name="Total" xfId="19" builtinId="25" customBuiltin="1"/>
    <cellStyle name="Warning Text" xfId="1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USA NOx Emissions</a:t>
            </a:r>
          </a:p>
        </c:rich>
      </c:tx>
      <c:layout>
        <c:manualLayout>
          <c:xMode val="edge"/>
          <c:yMode val="edge"/>
          <c:x val="0.30929860690490601"/>
          <c:y val="0"/>
        </c:manualLayout>
      </c:layout>
      <c:overlay val="0"/>
    </c:title>
    <c:autoTitleDeleted val="0"/>
    <c:plotArea>
      <c:layout>
        <c:manualLayout>
          <c:layoutTarget val="inner"/>
          <c:xMode val="edge"/>
          <c:yMode val="edge"/>
          <c:x val="0.16294568948112301"/>
          <c:y val="0.14981261835941401"/>
          <c:w val="0.74094447809408404"/>
          <c:h val="0.73284195488222204"/>
        </c:manualLayout>
      </c:layout>
      <c:scatterChart>
        <c:scatterStyle val="lineMarker"/>
        <c:varyColors val="0"/>
        <c:ser>
          <c:idx val="0"/>
          <c:order val="0"/>
          <c:tx>
            <c:v>HIGHWAY VEHICLES</c:v>
          </c:tx>
          <c:marker>
            <c:symbol val="none"/>
          </c:marker>
          <c:xVal>
            <c:numLit>
              <c:formatCode>General</c:formatCode>
              <c:ptCount val="33"/>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numLit>
          </c:xVal>
          <c:yVal>
            <c:numLit>
              <c:formatCode>#,##0</c:formatCode>
              <c:ptCount val="33"/>
              <c:pt idx="0">
                <c:v>12624</c:v>
              </c:pt>
              <c:pt idx="1">
                <c:v>12061</c:v>
              </c:pt>
              <c:pt idx="2">
                <c:v>11493</c:v>
              </c:pt>
              <c:pt idx="3">
                <c:v>10932</c:v>
              </c:pt>
              <c:pt idx="4">
                <c:v>9592</c:v>
              </c:pt>
              <c:pt idx="5">
                <c:v>9449</c:v>
              </c:pt>
              <c:pt idx="6">
                <c:v>9306</c:v>
              </c:pt>
              <c:pt idx="7">
                <c:v>9162</c:v>
              </c:pt>
              <c:pt idx="8">
                <c:v>9019</c:v>
              </c:pt>
              <c:pt idx="9">
                <c:v>8876</c:v>
              </c:pt>
              <c:pt idx="10">
                <c:v>8732.7439600000016</c:v>
              </c:pt>
              <c:pt idx="11">
                <c:v>8791.7872799999986</c:v>
              </c:pt>
              <c:pt idx="12">
                <c:v>8619.2681699999994</c:v>
              </c:pt>
              <c:pt idx="13">
                <c:v>8371.3374299999996</c:v>
              </c:pt>
              <c:pt idx="14">
                <c:v>8393.5218599999989</c:v>
              </c:pt>
              <c:pt idx="15">
                <c:v>7774.1959100000004</c:v>
              </c:pt>
              <c:pt idx="16">
                <c:v>10337.276260006405</c:v>
              </c:pt>
              <c:pt idx="17">
                <c:v>9670.7664437215917</c:v>
              </c:pt>
              <c:pt idx="18">
                <c:v>9004.25662743678</c:v>
              </c:pt>
              <c:pt idx="19">
                <c:v>8337.7468111519684</c:v>
              </c:pt>
              <c:pt idx="20">
                <c:v>7992.0753288743799</c:v>
              </c:pt>
              <c:pt idx="21">
                <c:v>7646.4038465967915</c:v>
              </c:pt>
              <c:pt idx="22">
                <c:v>6941.4348573545103</c:v>
              </c:pt>
              <c:pt idx="23">
                <c:v>6206.306086120233</c:v>
              </c:pt>
              <c:pt idx="24">
                <c:v>5701.1166933170362</c:v>
              </c:pt>
              <c:pt idx="25">
                <c:v>5870.3464310505587</c:v>
              </c:pt>
              <c:pt idx="26">
                <c:v>5539.9422973030405</c:v>
              </c:pt>
              <c:pt idx="27">
                <c:v>5209.5381635555223</c:v>
              </c:pt>
              <c:pt idx="28">
                <c:v>4879.1340298080031</c:v>
              </c:pt>
              <c:pt idx="29">
                <c:v>4444.9819138475004</c:v>
              </c:pt>
              <c:pt idx="30">
                <c:v>4089.5738017337708</c:v>
              </c:pt>
              <c:pt idx="31">
                <c:v>3694.7936876966546</c:v>
              </c:pt>
              <c:pt idx="32">
                <c:v>3300.0135736595385</c:v>
              </c:pt>
            </c:numLit>
          </c:yVal>
          <c:smooth val="0"/>
          <c:extLst>
            <c:ext xmlns:c16="http://schemas.microsoft.com/office/drawing/2014/chart" uri="{C3380CC4-5D6E-409C-BE32-E72D297353CC}">
              <c16:uniqueId val="{00000000-3619-6141-A5C6-A8808E9B2341}"/>
            </c:ext>
          </c:extLst>
        </c:ser>
        <c:ser>
          <c:idx val="1"/>
          <c:order val="1"/>
          <c:tx>
            <c:v>Adj Highway</c:v>
          </c:tx>
          <c:marker>
            <c:symbol val="none"/>
          </c:marker>
          <c:xVal>
            <c:numLit>
              <c:formatCode>General</c:formatCode>
              <c:ptCount val="33"/>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numLit>
          </c:xVal>
          <c:yVal>
            <c:numLit>
              <c:formatCode>#,##0</c:formatCode>
              <c:ptCount val="33"/>
              <c:pt idx="0">
                <c:v>12624</c:v>
              </c:pt>
              <c:pt idx="1">
                <c:v>12061</c:v>
              </c:pt>
              <c:pt idx="2">
                <c:v>11493</c:v>
              </c:pt>
              <c:pt idx="3">
                <c:v>10932</c:v>
              </c:pt>
              <c:pt idx="4">
                <c:v>9592</c:v>
              </c:pt>
              <c:pt idx="5">
                <c:v>9449</c:v>
              </c:pt>
              <c:pt idx="6">
                <c:v>9306</c:v>
              </c:pt>
              <c:pt idx="7">
                <c:v>9162</c:v>
              </c:pt>
              <c:pt idx="8">
                <c:v>9019</c:v>
              </c:pt>
              <c:pt idx="9">
                <c:v>8876</c:v>
              </c:pt>
              <c:pt idx="10">
                <c:v>8732.7439600000016</c:v>
              </c:pt>
              <c:pt idx="11">
                <c:v>8791.7872799999986</c:v>
              </c:pt>
              <c:pt idx="12">
                <c:v>8743.4401649694173</c:v>
              </c:pt>
              <c:pt idx="13">
                <c:v>8619.6814199388355</c:v>
              </c:pt>
              <c:pt idx="14">
                <c:v>8766.0378449082509</c:v>
              </c:pt>
              <c:pt idx="15">
                <c:v>8434.5242998776721</c:v>
              </c:pt>
              <c:pt idx="16">
                <c:v>8332.6033898471214</c:v>
              </c:pt>
              <c:pt idx="17">
                <c:v>8026.8870084116497</c:v>
              </c:pt>
              <c:pt idx="18">
                <c:v>7982.8679912363186</c:v>
              </c:pt>
              <c:pt idx="19">
                <c:v>7377.442535574306</c:v>
              </c:pt>
              <c:pt idx="20">
                <c:v>7092.8554139195421</c:v>
              </c:pt>
              <c:pt idx="21">
                <c:v>6808.2682922647518</c:v>
              </c:pt>
              <c:pt idx="22">
                <c:v>6164.3836636452961</c:v>
              </c:pt>
              <c:pt idx="23">
                <c:v>5490.3392530338169</c:v>
              </c:pt>
              <c:pt idx="24">
                <c:v>5061.6427633975472</c:v>
              </c:pt>
              <c:pt idx="25">
                <c:v>5211.8906049045718</c:v>
              </c:pt>
              <c:pt idx="26">
                <c:v>4918.5467246538537</c:v>
              </c:pt>
              <c:pt idx="27">
                <c:v>4625.2028444031366</c:v>
              </c:pt>
              <c:pt idx="28">
                <c:v>4331.8589641524177</c:v>
              </c:pt>
              <c:pt idx="29">
                <c:v>3946.4041428993828</c:v>
              </c:pt>
              <c:pt idx="30">
                <c:v>3630.8608913742896</c:v>
              </c:pt>
              <c:pt idx="31">
                <c:v>3280.3618549852258</c:v>
              </c:pt>
              <c:pt idx="32">
                <c:v>2929.862818596162</c:v>
              </c:pt>
            </c:numLit>
          </c:yVal>
          <c:smooth val="0"/>
          <c:extLst>
            <c:ext xmlns:c16="http://schemas.microsoft.com/office/drawing/2014/chart" uri="{C3380CC4-5D6E-409C-BE32-E72D297353CC}">
              <c16:uniqueId val="{00000001-3619-6141-A5C6-A8808E9B2341}"/>
            </c:ext>
          </c:extLst>
        </c:ser>
        <c:ser>
          <c:idx val="2"/>
          <c:order val="2"/>
          <c:tx>
            <c:v>OFF-HIGHWAY</c:v>
          </c:tx>
          <c:marker>
            <c:symbol val="none"/>
          </c:marker>
          <c:xVal>
            <c:numLit>
              <c:formatCode>General</c:formatCode>
              <c:ptCount val="33"/>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numLit>
          </c:xVal>
          <c:yVal>
            <c:numLit>
              <c:formatCode>#,##0</c:formatCode>
              <c:ptCount val="33"/>
              <c:pt idx="0">
                <c:v>2652</c:v>
              </c:pt>
              <c:pt idx="1">
                <c:v>2968</c:v>
              </c:pt>
              <c:pt idx="2">
                <c:v>3353</c:v>
              </c:pt>
              <c:pt idx="3">
                <c:v>3576</c:v>
              </c:pt>
              <c:pt idx="4">
                <c:v>3781</c:v>
              </c:pt>
              <c:pt idx="5">
                <c:v>3849</c:v>
              </c:pt>
              <c:pt idx="6">
                <c:v>3915</c:v>
              </c:pt>
              <c:pt idx="7">
                <c:v>3981</c:v>
              </c:pt>
              <c:pt idx="8">
                <c:v>4047</c:v>
              </c:pt>
              <c:pt idx="9">
                <c:v>4113</c:v>
              </c:pt>
              <c:pt idx="10">
                <c:v>4179.20856</c:v>
              </c:pt>
              <c:pt idx="11">
                <c:v>4178.1268799999998</c:v>
              </c:pt>
              <c:pt idx="12">
                <c:v>4156.3456699999997</c:v>
              </c:pt>
              <c:pt idx="13">
                <c:v>4084.4155989999999</c:v>
              </c:pt>
              <c:pt idx="14">
                <c:v>4166.9662539999999</c:v>
              </c:pt>
              <c:pt idx="15">
                <c:v>4156.0193380000001</c:v>
              </c:pt>
              <c:pt idx="16">
                <c:v>4863.6926120568432</c:v>
              </c:pt>
              <c:pt idx="17">
                <c:v>4667.3733983374059</c:v>
              </c:pt>
              <c:pt idx="18">
                <c:v>4471.0541846179685</c:v>
              </c:pt>
              <c:pt idx="19">
                <c:v>4274.7349708985321</c:v>
              </c:pt>
              <c:pt idx="20">
                <c:v>3897.9005215019679</c:v>
              </c:pt>
              <c:pt idx="21">
                <c:v>3521.0660721054037</c:v>
              </c:pt>
              <c:pt idx="22">
                <c:v>3484.7652217895748</c:v>
              </c:pt>
              <c:pt idx="23">
                <c:v>3391.3659774168882</c:v>
              </c:pt>
              <c:pt idx="24">
                <c:v>3315.4739835340397</c:v>
              </c:pt>
              <c:pt idx="25">
                <c:v>3081.3783318338765</c:v>
              </c:pt>
              <c:pt idx="26">
                <c:v>2947.4357893583392</c:v>
              </c:pt>
              <c:pt idx="27">
                <c:v>2813.4932468828019</c:v>
              </c:pt>
              <c:pt idx="28">
                <c:v>2679.5507044072647</c:v>
              </c:pt>
              <c:pt idx="29">
                <c:v>2672.9824762047638</c:v>
              </c:pt>
              <c:pt idx="30">
                <c:v>2666.4142480022633</c:v>
              </c:pt>
              <c:pt idx="31">
                <c:v>2659.8460197997629</c:v>
              </c:pt>
              <c:pt idx="32">
                <c:v>2653.2777915972624</c:v>
              </c:pt>
            </c:numLit>
          </c:yVal>
          <c:smooth val="0"/>
          <c:extLst>
            <c:ext xmlns:c16="http://schemas.microsoft.com/office/drawing/2014/chart" uri="{C3380CC4-5D6E-409C-BE32-E72D297353CC}">
              <c16:uniqueId val="{00000002-3619-6141-A5C6-A8808E9B2341}"/>
            </c:ext>
          </c:extLst>
        </c:ser>
        <c:ser>
          <c:idx val="3"/>
          <c:order val="3"/>
          <c:tx>
            <c:v>Adj Off Highway</c:v>
          </c:tx>
          <c:marker>
            <c:symbol val="none"/>
          </c:marker>
          <c:xVal>
            <c:numLit>
              <c:formatCode>General</c:formatCode>
              <c:ptCount val="33"/>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numLit>
          </c:xVal>
          <c:yVal>
            <c:numLit>
              <c:formatCode>#,##0</c:formatCode>
              <c:ptCount val="33"/>
              <c:pt idx="0">
                <c:v>2652</c:v>
              </c:pt>
              <c:pt idx="1">
                <c:v>2968</c:v>
              </c:pt>
              <c:pt idx="2">
                <c:v>3353</c:v>
              </c:pt>
              <c:pt idx="3">
                <c:v>3576</c:v>
              </c:pt>
              <c:pt idx="4">
                <c:v>3781</c:v>
              </c:pt>
              <c:pt idx="5">
                <c:v>3849</c:v>
              </c:pt>
              <c:pt idx="6">
                <c:v>3915</c:v>
              </c:pt>
              <c:pt idx="7">
                <c:v>3981</c:v>
              </c:pt>
              <c:pt idx="8">
                <c:v>4047</c:v>
              </c:pt>
              <c:pt idx="9">
                <c:v>4113</c:v>
              </c:pt>
              <c:pt idx="10">
                <c:v>4179.20856</c:v>
              </c:pt>
              <c:pt idx="11">
                <c:v>4178.1268799999998</c:v>
              </c:pt>
              <c:pt idx="12">
                <c:v>4280.5176649694176</c:v>
              </c:pt>
              <c:pt idx="13">
                <c:v>4332.7595889388349</c:v>
              </c:pt>
              <c:pt idx="14">
                <c:v>4539.4822389082528</c:v>
              </c:pt>
              <c:pt idx="15">
                <c:v>4638.34382807767</c:v>
              </c:pt>
              <c:pt idx="16">
                <c:v>4759.156373047088</c:v>
              </c:pt>
              <c:pt idx="17">
                <c:v>4396.7803728936469</c:v>
              </c:pt>
              <c:pt idx="18">
                <c:v>3975.4191608633337</c:v>
              </c:pt>
              <c:pt idx="19">
                <c:v>3807.1517727765549</c:v>
              </c:pt>
              <c:pt idx="20">
                <c:v>3458.3691490126489</c:v>
              </c:pt>
              <c:pt idx="21">
                <c:v>3109.5865252487429</c:v>
              </c:pt>
              <c:pt idx="22">
                <c:v>3101.3375005655721</c:v>
              </c:pt>
              <c:pt idx="23">
                <c:v>3035.9900818255437</c:v>
              </c:pt>
              <c:pt idx="24">
                <c:v>2943.5890894252016</c:v>
              </c:pt>
              <c:pt idx="25">
                <c:v>2735.7511122162914</c:v>
              </c:pt>
              <c:pt idx="26">
                <c:v>2616.832427105513</c:v>
              </c:pt>
              <c:pt idx="27">
                <c:v>2497.9137419947342</c:v>
              </c:pt>
              <c:pt idx="28">
                <c:v>2378.9950568839558</c:v>
              </c:pt>
              <c:pt idx="29">
                <c:v>2373.1635634173331</c:v>
              </c:pt>
              <c:pt idx="30">
                <c:v>2367.3320699507103</c:v>
              </c:pt>
              <c:pt idx="31">
                <c:v>2361.500576484088</c:v>
              </c:pt>
              <c:pt idx="32">
                <c:v>2355.6690830174657</c:v>
              </c:pt>
            </c:numLit>
          </c:yVal>
          <c:smooth val="0"/>
          <c:extLst>
            <c:ext xmlns:c16="http://schemas.microsoft.com/office/drawing/2014/chart" uri="{C3380CC4-5D6E-409C-BE32-E72D297353CC}">
              <c16:uniqueId val="{00000003-3619-6141-A5C6-A8808E9B2341}"/>
            </c:ext>
          </c:extLst>
        </c:ser>
        <c:dLbls>
          <c:showLegendKey val="0"/>
          <c:showVal val="0"/>
          <c:showCatName val="0"/>
          <c:showSerName val="0"/>
          <c:showPercent val="0"/>
          <c:showBubbleSize val="0"/>
        </c:dLbls>
        <c:axId val="1814743384"/>
        <c:axId val="1814745928"/>
      </c:scatterChart>
      <c:valAx>
        <c:axId val="1814743384"/>
        <c:scaling>
          <c:orientation val="minMax"/>
          <c:min val="1970"/>
        </c:scaling>
        <c:delete val="0"/>
        <c:axPos val="b"/>
        <c:numFmt formatCode="General" sourceLinked="1"/>
        <c:majorTickMark val="out"/>
        <c:minorTickMark val="none"/>
        <c:tickLblPos val="nextTo"/>
        <c:crossAx val="1814745928"/>
        <c:crosses val="autoZero"/>
        <c:crossBetween val="midCat"/>
      </c:valAx>
      <c:valAx>
        <c:axId val="1814745928"/>
        <c:scaling>
          <c:orientation val="minMax"/>
        </c:scaling>
        <c:delete val="0"/>
        <c:axPos val="l"/>
        <c:majorGridlines/>
        <c:title>
          <c:tx>
            <c:rich>
              <a:bodyPr rot="-5400000" vert="horz"/>
              <a:lstStyle/>
              <a:p>
                <a:pPr>
                  <a:defRPr/>
                </a:pPr>
                <a:r>
                  <a:rPr lang="en-US"/>
                  <a:t>NOx Emissions (000 Tons)</a:t>
                </a:r>
              </a:p>
            </c:rich>
          </c:tx>
          <c:overlay val="0"/>
        </c:title>
        <c:numFmt formatCode="#,##0" sourceLinked="1"/>
        <c:majorTickMark val="out"/>
        <c:minorTickMark val="none"/>
        <c:tickLblPos val="nextTo"/>
        <c:crossAx val="1814743384"/>
        <c:crosses val="autoZero"/>
        <c:crossBetween val="midCat"/>
      </c:valAx>
      <c:spPr>
        <a:ln>
          <a:solidFill>
            <a:schemeClr val="tx1"/>
          </a:solidFill>
        </a:ln>
      </c:spPr>
    </c:plotArea>
    <c:legend>
      <c:legendPos val="r"/>
      <c:layout>
        <c:manualLayout>
          <c:xMode val="edge"/>
          <c:yMode val="edge"/>
          <c:x val="0.66135542432196004"/>
          <c:y val="3.8042067658209403E-2"/>
          <c:w val="0.33173818897637802"/>
          <c:h val="0.270053951589385"/>
        </c:manualLayout>
      </c:layout>
      <c:overlay val="0"/>
      <c:spPr>
        <a:solidFill>
          <a:schemeClr val="bg1"/>
        </a:solidFill>
        <a:ln>
          <a:solidFill>
            <a:schemeClr val="tx1"/>
          </a:solidFill>
        </a:ln>
      </c:spPr>
      <c:txPr>
        <a:bodyPr/>
        <a:lstStyle/>
        <a:p>
          <a:pPr>
            <a:defRPr sz="1000"/>
          </a:pPr>
          <a:endParaRPr lang="en-US"/>
        </a:p>
      </c:txPr>
    </c:legend>
    <c:plotVisOnly val="1"/>
    <c:dispBlanksAs val="gap"/>
    <c:showDLblsOverMax val="0"/>
  </c:chart>
  <c:spPr>
    <a:ln>
      <a:noFill/>
    </a:ln>
  </c:spPr>
  <c:txPr>
    <a:bodyPr/>
    <a:lstStyle/>
    <a:p>
      <a:pPr>
        <a:defRPr sz="1200">
          <a:latin typeface="Times"/>
          <a:cs typeface="Times"/>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USA NH3 Emissions</a:t>
            </a:r>
          </a:p>
        </c:rich>
      </c:tx>
      <c:layout>
        <c:manualLayout>
          <c:xMode val="edge"/>
          <c:yMode val="edge"/>
          <c:x val="0.30929860690490601"/>
          <c:y val="0"/>
        </c:manualLayout>
      </c:layout>
      <c:overlay val="0"/>
    </c:title>
    <c:autoTitleDeleted val="0"/>
    <c:plotArea>
      <c:layout>
        <c:manualLayout>
          <c:layoutTarget val="inner"/>
          <c:xMode val="edge"/>
          <c:yMode val="edge"/>
          <c:x val="0.16294568948112301"/>
          <c:y val="0.14981261835941401"/>
          <c:w val="0.74094447809408404"/>
          <c:h val="0.73284195488222204"/>
        </c:manualLayout>
      </c:layout>
      <c:scatterChart>
        <c:scatterStyle val="lineMarker"/>
        <c:varyColors val="0"/>
        <c:ser>
          <c:idx val="1"/>
          <c:order val="0"/>
          <c:tx>
            <c:v>Adj Miscellaneous</c:v>
          </c:tx>
          <c:marker>
            <c:symbol val="none"/>
          </c:marker>
          <c:xVal>
            <c:numLit>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Lit>
          </c:xVal>
          <c:yVal>
            <c:numLit>
              <c:formatCode>#,##0</c:formatCode>
              <c:ptCount val="29"/>
              <c:pt idx="0">
                <c:v>2759.2891325431797</c:v>
              </c:pt>
              <c:pt idx="1">
                <c:v>2790.1355907723023</c:v>
              </c:pt>
              <c:pt idx="2">
                <c:v>2820.9820490014249</c:v>
              </c:pt>
              <c:pt idx="3">
                <c:v>2862.1106599735881</c:v>
              </c:pt>
              <c:pt idx="4">
                <c:v>2903.2392709457517</c:v>
              </c:pt>
              <c:pt idx="5">
                <c:v>2944.3678819179149</c:v>
              </c:pt>
              <c:pt idx="6">
                <c:v>3039.1105750502202</c:v>
              </c:pt>
              <c:pt idx="7">
                <c:v>3080.9736255040293</c:v>
              </c:pt>
              <c:pt idx="8">
                <c:v>3171.3096817464598</c:v>
              </c:pt>
              <c:pt idx="9">
                <c:v>3206.5627768654572</c:v>
              </c:pt>
              <c:pt idx="10">
                <c:v>3233.7370376863505</c:v>
              </c:pt>
              <c:pt idx="11">
                <c:v>3177</c:v>
              </c:pt>
              <c:pt idx="12">
                <c:v>3538.980106566522</c:v>
              </c:pt>
              <c:pt idx="13">
                <c:v>3554.4176700680446</c:v>
              </c:pt>
              <c:pt idx="14">
                <c:v>3569.8552335695672</c:v>
              </c:pt>
              <c:pt idx="15">
                <c:v>3490.4787512026896</c:v>
              </c:pt>
              <c:pt idx="16">
                <c:v>3647.8876625859598</c:v>
              </c:pt>
              <c:pt idx="17">
                <c:v>3805.2965739692304</c:v>
              </c:pt>
              <c:pt idx="18">
                <c:v>3962.7054853555837</c:v>
              </c:pt>
              <c:pt idx="19">
                <c:v>3939.8240733846696</c:v>
              </c:pt>
              <c:pt idx="20">
                <c:v>3916.9426614137556</c:v>
              </c:pt>
              <c:pt idx="21">
                <c:v>3699.4301963204198</c:v>
              </c:pt>
              <c:pt idx="22">
                <c:v>3499.6590588435424</c:v>
              </c:pt>
              <c:pt idx="23">
                <c:v>3500.3121630139099</c:v>
              </c:pt>
              <c:pt idx="24">
                <c:v>3268.227091188639</c:v>
              </c:pt>
              <c:pt idx="25">
                <c:v>3268.227091188639</c:v>
              </c:pt>
              <c:pt idx="26">
                <c:v>3268.227091188639</c:v>
              </c:pt>
              <c:pt idx="27">
                <c:v>3268.227091188639</c:v>
              </c:pt>
              <c:pt idx="28">
                <c:v>3268.227091188639</c:v>
              </c:pt>
            </c:numLit>
          </c:yVal>
          <c:smooth val="0"/>
          <c:extLst>
            <c:ext xmlns:c16="http://schemas.microsoft.com/office/drawing/2014/chart" uri="{C3380CC4-5D6E-409C-BE32-E72D297353CC}">
              <c16:uniqueId val="{00000000-DF88-A042-9EC4-830CFD75D1FA}"/>
            </c:ext>
          </c:extLst>
        </c:ser>
        <c:ser>
          <c:idx val="0"/>
          <c:order val="1"/>
          <c:tx>
            <c:v>MISCELLANEOUS</c:v>
          </c:tx>
          <c:marker>
            <c:symbol val="none"/>
          </c:marker>
          <c:xVal>
            <c:numLit>
              <c:formatCode>General</c:formatCod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numLit>
          </c:xVal>
          <c:yVal>
            <c:numLit>
              <c:formatCode>#,##0</c:formatCode>
              <c:ptCount val="25"/>
              <c:pt idx="0">
                <c:v>3757</c:v>
              </c:pt>
              <c:pt idx="1">
                <c:v>3799</c:v>
              </c:pt>
              <c:pt idx="2">
                <c:v>3841</c:v>
              </c:pt>
              <c:pt idx="3">
                <c:v>3897</c:v>
              </c:pt>
              <c:pt idx="4">
                <c:v>3953</c:v>
              </c:pt>
              <c:pt idx="5">
                <c:v>4009</c:v>
              </c:pt>
              <c:pt idx="6">
                <c:v>4138</c:v>
              </c:pt>
              <c:pt idx="7">
                <c:v>4195</c:v>
              </c:pt>
              <c:pt idx="8">
                <c:v>4318</c:v>
              </c:pt>
              <c:pt idx="9">
                <c:v>4366</c:v>
              </c:pt>
              <c:pt idx="10">
                <c:v>4403</c:v>
              </c:pt>
              <c:pt idx="11">
                <c:v>3177</c:v>
              </c:pt>
              <c:pt idx="12">
                <c:v>3538.980106566522</c:v>
              </c:pt>
              <c:pt idx="13">
                <c:v>3554.4176700680446</c:v>
              </c:pt>
              <c:pt idx="14">
                <c:v>3569.8552335695672</c:v>
              </c:pt>
              <c:pt idx="15">
                <c:v>3490.4787512026896</c:v>
              </c:pt>
              <c:pt idx="16">
                <c:v>3647.8876625859598</c:v>
              </c:pt>
              <c:pt idx="17">
                <c:v>3805.2965739692304</c:v>
              </c:pt>
              <c:pt idx="18">
                <c:v>3962.7054853555837</c:v>
              </c:pt>
              <c:pt idx="19">
                <c:v>3939.8240733846696</c:v>
              </c:pt>
              <c:pt idx="20">
                <c:v>3916.9426614137556</c:v>
              </c:pt>
              <c:pt idx="21">
                <c:v>3699.4301963204198</c:v>
              </c:pt>
              <c:pt idx="22">
                <c:v>3499.6590588435424</c:v>
              </c:pt>
              <c:pt idx="23">
                <c:v>3500.3121630139099</c:v>
              </c:pt>
              <c:pt idx="24">
                <c:v>3268.227091188639</c:v>
              </c:pt>
            </c:numLit>
          </c:yVal>
          <c:smooth val="0"/>
          <c:extLst>
            <c:ext xmlns:c16="http://schemas.microsoft.com/office/drawing/2014/chart" uri="{C3380CC4-5D6E-409C-BE32-E72D297353CC}">
              <c16:uniqueId val="{00000001-DF88-A042-9EC4-830CFD75D1FA}"/>
            </c:ext>
          </c:extLst>
        </c:ser>
        <c:dLbls>
          <c:showLegendKey val="0"/>
          <c:showVal val="0"/>
          <c:showCatName val="0"/>
          <c:showSerName val="0"/>
          <c:showPercent val="0"/>
          <c:showBubbleSize val="0"/>
        </c:dLbls>
        <c:axId val="1817679592"/>
        <c:axId val="1817682472"/>
      </c:scatterChart>
      <c:valAx>
        <c:axId val="1817679592"/>
        <c:scaling>
          <c:orientation val="minMax"/>
          <c:min val="1990"/>
        </c:scaling>
        <c:delete val="0"/>
        <c:axPos val="b"/>
        <c:numFmt formatCode="General" sourceLinked="1"/>
        <c:majorTickMark val="out"/>
        <c:minorTickMark val="none"/>
        <c:tickLblPos val="nextTo"/>
        <c:crossAx val="1817682472"/>
        <c:crosses val="autoZero"/>
        <c:crossBetween val="midCat"/>
      </c:valAx>
      <c:valAx>
        <c:axId val="1817682472"/>
        <c:scaling>
          <c:orientation val="minMax"/>
        </c:scaling>
        <c:delete val="0"/>
        <c:axPos val="l"/>
        <c:majorGridlines/>
        <c:title>
          <c:tx>
            <c:rich>
              <a:bodyPr rot="-5400000" vert="horz"/>
              <a:lstStyle/>
              <a:p>
                <a:pPr>
                  <a:defRPr/>
                </a:pPr>
                <a:r>
                  <a:rPr lang="en-US"/>
                  <a:t>NH3 Emissions (000 Tons)</a:t>
                </a:r>
              </a:p>
            </c:rich>
          </c:tx>
          <c:overlay val="0"/>
        </c:title>
        <c:numFmt formatCode="#,##0" sourceLinked="1"/>
        <c:majorTickMark val="out"/>
        <c:minorTickMark val="none"/>
        <c:tickLblPos val="nextTo"/>
        <c:crossAx val="1817679592"/>
        <c:crosses val="autoZero"/>
        <c:crossBetween val="midCat"/>
      </c:valAx>
      <c:spPr>
        <a:ln>
          <a:solidFill>
            <a:schemeClr val="tx1"/>
          </a:solidFill>
        </a:ln>
      </c:spPr>
    </c:plotArea>
    <c:legend>
      <c:legendPos val="r"/>
      <c:layout>
        <c:manualLayout>
          <c:xMode val="edge"/>
          <c:yMode val="edge"/>
          <c:x val="0.18443226327478299"/>
          <c:y val="0.64563706435429702"/>
          <c:w val="0.30342297597415702"/>
          <c:h val="0.15527426160337501"/>
        </c:manualLayout>
      </c:layout>
      <c:overlay val="0"/>
      <c:spPr>
        <a:solidFill>
          <a:schemeClr val="bg1"/>
        </a:solidFill>
        <a:ln>
          <a:solidFill>
            <a:schemeClr val="tx1"/>
          </a:solidFill>
        </a:ln>
      </c:spPr>
      <c:txPr>
        <a:bodyPr/>
        <a:lstStyle/>
        <a:p>
          <a:pPr>
            <a:defRPr sz="1000"/>
          </a:pPr>
          <a:endParaRPr lang="en-US"/>
        </a:p>
      </c:txPr>
    </c:legend>
    <c:plotVisOnly val="1"/>
    <c:dispBlanksAs val="gap"/>
    <c:showDLblsOverMax val="0"/>
  </c:chart>
  <c:spPr>
    <a:ln>
      <a:noFill/>
    </a:ln>
  </c:spPr>
  <c:txPr>
    <a:bodyPr/>
    <a:lstStyle/>
    <a:p>
      <a:pPr>
        <a:defRPr sz="1200">
          <a:latin typeface="Times"/>
          <a:cs typeface="Times"/>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482600</xdr:colOff>
      <xdr:row>55</xdr:row>
      <xdr:rowOff>38100</xdr:rowOff>
    </xdr:from>
    <xdr:to>
      <xdr:col>21</xdr:col>
      <xdr:colOff>25400</xdr:colOff>
      <xdr:row>72</xdr:row>
      <xdr:rowOff>25400</xdr:rowOff>
    </xdr:to>
    <xdr:graphicFrame macro="">
      <xdr:nvGraphicFramePr>
        <xdr:cNvPr id="2" name="Chart 1">
          <a:extLst>
            <a:ext uri="{FF2B5EF4-FFF2-40B4-BE49-F238E27FC236}">
              <a16:creationId xmlns:a16="http://schemas.microsoft.com/office/drawing/2014/main" id="{37E823C4-DF26-7C41-8797-51CFE3C18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49</xdr:row>
      <xdr:rowOff>0</xdr:rowOff>
    </xdr:from>
    <xdr:to>
      <xdr:col>15</xdr:col>
      <xdr:colOff>241300</xdr:colOff>
      <xdr:row>65</xdr:row>
      <xdr:rowOff>165100</xdr:rowOff>
    </xdr:to>
    <xdr:graphicFrame macro="">
      <xdr:nvGraphicFramePr>
        <xdr:cNvPr id="2" name="Chart 1">
          <a:extLst>
            <a:ext uri="{FF2B5EF4-FFF2-40B4-BE49-F238E27FC236}">
              <a16:creationId xmlns:a16="http://schemas.microsoft.com/office/drawing/2014/main" id="{378386C8-1FF2-D44A-8D55-EA08C97A4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tional_tier1_caps_pre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DevelopmentOfData"/>
      <sheetName val="CO"/>
      <sheetName val="NOX"/>
      <sheetName val="NOX-Org_and_adj"/>
      <sheetName val="PM10Primary"/>
      <sheetName val="PM25Primary"/>
      <sheetName val="SO2"/>
      <sheetName val="VOC"/>
      <sheetName val="NH3-Org_and_Adj"/>
      <sheetName val="NH3"/>
    </sheetNames>
    <sheetDataSet>
      <sheetData sheetId="0"/>
      <sheetData sheetId="1"/>
      <sheetData sheetId="2"/>
      <sheetData sheetId="3"/>
      <sheetData sheetId="4">
        <row r="6">
          <cell r="B6">
            <v>1970</v>
          </cell>
          <cell r="C6">
            <v>1975</v>
          </cell>
          <cell r="D6">
            <v>1980</v>
          </cell>
          <cell r="E6">
            <v>1985</v>
          </cell>
          <cell r="F6">
            <v>1990</v>
          </cell>
          <cell r="G6">
            <v>1991</v>
          </cell>
          <cell r="H6">
            <v>1992</v>
          </cell>
          <cell r="I6">
            <v>1993</v>
          </cell>
          <cell r="J6">
            <v>1994</v>
          </cell>
          <cell r="K6">
            <v>1995</v>
          </cell>
          <cell r="L6">
            <v>1996</v>
          </cell>
          <cell r="M6">
            <v>1997</v>
          </cell>
          <cell r="N6">
            <v>1998</v>
          </cell>
          <cell r="O6">
            <v>1999</v>
          </cell>
          <cell r="P6">
            <v>2000</v>
          </cell>
          <cell r="Q6">
            <v>2001</v>
          </cell>
          <cell r="R6">
            <v>2002</v>
          </cell>
          <cell r="S6">
            <v>2003</v>
          </cell>
          <cell r="T6">
            <v>2004</v>
          </cell>
          <cell r="U6">
            <v>2005</v>
          </cell>
          <cell r="V6">
            <v>2006</v>
          </cell>
          <cell r="W6">
            <v>2007</v>
          </cell>
          <cell r="X6">
            <v>2008</v>
          </cell>
          <cell r="Y6">
            <v>2009</v>
          </cell>
          <cell r="Z6">
            <v>2010</v>
          </cell>
          <cell r="AA6">
            <v>2011</v>
          </cell>
          <cell r="AB6">
            <v>2012</v>
          </cell>
          <cell r="AC6">
            <v>2013</v>
          </cell>
          <cell r="AD6">
            <v>2014</v>
          </cell>
          <cell r="AE6">
            <v>2015</v>
          </cell>
          <cell r="AF6">
            <v>2016</v>
          </cell>
          <cell r="AG6">
            <v>2017</v>
          </cell>
          <cell r="AH6">
            <v>2018</v>
          </cell>
        </row>
        <row r="17">
          <cell r="A17" t="str">
            <v>HIGHWAY VEHICLES</v>
          </cell>
          <cell r="B17">
            <v>12624</v>
          </cell>
          <cell r="C17">
            <v>12061</v>
          </cell>
          <cell r="D17">
            <v>11493</v>
          </cell>
          <cell r="E17">
            <v>10932</v>
          </cell>
          <cell r="F17">
            <v>9592</v>
          </cell>
          <cell r="G17">
            <v>9449</v>
          </cell>
          <cell r="H17">
            <v>9306</v>
          </cell>
          <cell r="I17">
            <v>9162</v>
          </cell>
          <cell r="J17">
            <v>9019</v>
          </cell>
          <cell r="K17">
            <v>8876</v>
          </cell>
          <cell r="L17">
            <v>8732.7439600000016</v>
          </cell>
          <cell r="M17">
            <v>8791.7872799999986</v>
          </cell>
          <cell r="N17">
            <v>8619.2681699999994</v>
          </cell>
          <cell r="O17">
            <v>8371.3374299999996</v>
          </cell>
          <cell r="P17">
            <v>8393.5218599999989</v>
          </cell>
          <cell r="Q17">
            <v>7774.1959100000004</v>
          </cell>
          <cell r="R17">
            <v>10337.276260006405</v>
          </cell>
          <cell r="S17">
            <v>9670.7664437215917</v>
          </cell>
          <cell r="T17">
            <v>9004.25662743678</v>
          </cell>
          <cell r="U17">
            <v>8337.7468111519684</v>
          </cell>
          <cell r="V17">
            <v>7992.0753288743799</v>
          </cell>
          <cell r="W17">
            <v>7646.4038465967915</v>
          </cell>
          <cell r="X17">
            <v>6941.4348573545103</v>
          </cell>
          <cell r="Y17">
            <v>6206.306086120233</v>
          </cell>
          <cell r="Z17">
            <v>5701.1166933170362</v>
          </cell>
          <cell r="AA17">
            <v>5870.3464310505587</v>
          </cell>
          <cell r="AB17">
            <v>5539.9422973030405</v>
          </cell>
          <cell r="AC17">
            <v>5209.5381635555223</v>
          </cell>
          <cell r="AD17">
            <v>4879.1340298080031</v>
          </cell>
          <cell r="AE17">
            <v>4444.9819138475004</v>
          </cell>
          <cell r="AF17">
            <v>4089.5738017337708</v>
          </cell>
          <cell r="AG17">
            <v>3694.7936876966546</v>
          </cell>
          <cell r="AH17">
            <v>3300.0135736595385</v>
          </cell>
        </row>
        <row r="18">
          <cell r="A18" t="str">
            <v>OFF-HIGHWAY</v>
          </cell>
          <cell r="B18">
            <v>2652</v>
          </cell>
          <cell r="C18">
            <v>2968</v>
          </cell>
          <cell r="D18">
            <v>3353</v>
          </cell>
          <cell r="E18">
            <v>3576</v>
          </cell>
          <cell r="F18">
            <v>3781</v>
          </cell>
          <cell r="G18">
            <v>3849</v>
          </cell>
          <cell r="H18">
            <v>3915</v>
          </cell>
          <cell r="I18">
            <v>3981</v>
          </cell>
          <cell r="J18">
            <v>4047</v>
          </cell>
          <cell r="K18">
            <v>4113</v>
          </cell>
          <cell r="L18">
            <v>4179.20856</v>
          </cell>
          <cell r="M18">
            <v>4178.1268799999998</v>
          </cell>
          <cell r="N18">
            <v>4156.3456699999997</v>
          </cell>
          <cell r="O18">
            <v>4084.4155989999999</v>
          </cell>
          <cell r="P18">
            <v>4166.9662539999999</v>
          </cell>
          <cell r="Q18">
            <v>4156.0193380000001</v>
          </cell>
          <cell r="R18">
            <v>4863.6926120568432</v>
          </cell>
          <cell r="S18">
            <v>4667.3733983374059</v>
          </cell>
          <cell r="T18">
            <v>4471.0541846179685</v>
          </cell>
          <cell r="U18">
            <v>4274.7349708985321</v>
          </cell>
          <cell r="V18">
            <v>3897.9005215019679</v>
          </cell>
          <cell r="W18">
            <v>3521.0660721054037</v>
          </cell>
          <cell r="X18">
            <v>3484.7652217895748</v>
          </cell>
          <cell r="Y18">
            <v>3391.3659774168882</v>
          </cell>
          <cell r="Z18">
            <v>3315.4739835340397</v>
          </cell>
          <cell r="AA18">
            <v>3081.3783318338765</v>
          </cell>
          <cell r="AB18">
            <v>2947.4357893583392</v>
          </cell>
          <cell r="AC18">
            <v>2813.4932468828019</v>
          </cell>
          <cell r="AD18">
            <v>2679.5507044072647</v>
          </cell>
          <cell r="AE18">
            <v>2672.9824762047638</v>
          </cell>
          <cell r="AF18">
            <v>2666.4142480022633</v>
          </cell>
          <cell r="AG18">
            <v>2659.8460197997629</v>
          </cell>
          <cell r="AH18">
            <v>2653.2777915972624</v>
          </cell>
        </row>
        <row r="45">
          <cell r="A45" t="str">
            <v>Adj Highway</v>
          </cell>
          <cell r="B45">
            <v>12624</v>
          </cell>
          <cell r="C45">
            <v>12061</v>
          </cell>
          <cell r="D45">
            <v>11493</v>
          </cell>
          <cell r="E45">
            <v>10932</v>
          </cell>
          <cell r="F45">
            <v>9592</v>
          </cell>
          <cell r="G45">
            <v>9449</v>
          </cell>
          <cell r="H45">
            <v>9306</v>
          </cell>
          <cell r="I45">
            <v>9162</v>
          </cell>
          <cell r="J45">
            <v>9019</v>
          </cell>
          <cell r="K45">
            <v>8876</v>
          </cell>
          <cell r="L45">
            <v>8732.7439600000016</v>
          </cell>
          <cell r="M45">
            <v>8791.7872799999986</v>
          </cell>
          <cell r="N45">
            <v>8743.4401649694173</v>
          </cell>
          <cell r="O45">
            <v>8619.6814199388355</v>
          </cell>
          <cell r="P45">
            <v>8766.0378449082509</v>
          </cell>
          <cell r="Q45">
            <v>8434.5242998776721</v>
          </cell>
          <cell r="R45">
            <v>8332.6033898471214</v>
          </cell>
          <cell r="S45">
            <v>8026.8870084116497</v>
          </cell>
          <cell r="T45">
            <v>7982.8679912363186</v>
          </cell>
          <cell r="U45">
            <v>7377.442535574306</v>
          </cell>
          <cell r="V45">
            <v>7092.8554139195421</v>
          </cell>
          <cell r="W45">
            <v>6808.2682922647518</v>
          </cell>
          <cell r="X45">
            <v>6164.3836636452961</v>
          </cell>
          <cell r="Y45">
            <v>5490.3392530338169</v>
          </cell>
          <cell r="Z45">
            <v>5061.6427633975472</v>
          </cell>
          <cell r="AA45">
            <v>5211.8906049045718</v>
          </cell>
          <cell r="AB45">
            <v>4918.5467246538537</v>
          </cell>
          <cell r="AC45">
            <v>4625.2028444031366</v>
          </cell>
          <cell r="AD45">
            <v>4331.8589641524177</v>
          </cell>
          <cell r="AE45">
            <v>3946.4041428993828</v>
          </cell>
          <cell r="AF45">
            <v>3630.8608913742896</v>
          </cell>
          <cell r="AG45">
            <v>3280.3618549852258</v>
          </cell>
          <cell r="AH45">
            <v>2929.862818596162</v>
          </cell>
        </row>
        <row r="54">
          <cell r="A54" t="str">
            <v>Adj Off Highway</v>
          </cell>
          <cell r="B54">
            <v>2652</v>
          </cell>
          <cell r="C54">
            <v>2968</v>
          </cell>
          <cell r="D54">
            <v>3353</v>
          </cell>
          <cell r="E54">
            <v>3576</v>
          </cell>
          <cell r="F54">
            <v>3781</v>
          </cell>
          <cell r="G54">
            <v>3849</v>
          </cell>
          <cell r="H54">
            <v>3915</v>
          </cell>
          <cell r="I54">
            <v>3981</v>
          </cell>
          <cell r="J54">
            <v>4047</v>
          </cell>
          <cell r="K54">
            <v>4113</v>
          </cell>
          <cell r="L54">
            <v>4179.20856</v>
          </cell>
          <cell r="M54">
            <v>4178.1268799999998</v>
          </cell>
          <cell r="N54">
            <v>4280.5176649694176</v>
          </cell>
          <cell r="O54">
            <v>4332.7595889388349</v>
          </cell>
          <cell r="P54">
            <v>4539.4822389082528</v>
          </cell>
          <cell r="Q54">
            <v>4638.34382807767</v>
          </cell>
          <cell r="R54">
            <v>4759.156373047088</v>
          </cell>
          <cell r="S54">
            <v>4396.7803728936469</v>
          </cell>
          <cell r="T54">
            <v>3975.4191608633337</v>
          </cell>
          <cell r="U54">
            <v>3807.1517727765549</v>
          </cell>
          <cell r="V54">
            <v>3458.3691490126489</v>
          </cell>
          <cell r="W54">
            <v>3109.5865252487429</v>
          </cell>
          <cell r="X54">
            <v>3101.3375005655721</v>
          </cell>
          <cell r="Y54">
            <v>3035.9900818255437</v>
          </cell>
          <cell r="Z54">
            <v>2943.5890894252016</v>
          </cell>
          <cell r="AA54">
            <v>2735.7511122162914</v>
          </cell>
          <cell r="AB54">
            <v>2616.832427105513</v>
          </cell>
          <cell r="AC54">
            <v>2497.9137419947342</v>
          </cell>
          <cell r="AD54">
            <v>2378.9950568839558</v>
          </cell>
          <cell r="AE54">
            <v>2373.1635634173331</v>
          </cell>
          <cell r="AF54">
            <v>2367.3320699507103</v>
          </cell>
          <cell r="AG54">
            <v>2361.500576484088</v>
          </cell>
          <cell r="AH54">
            <v>2355.6690830174657</v>
          </cell>
        </row>
      </sheetData>
      <sheetData sheetId="5"/>
      <sheetData sheetId="6"/>
      <sheetData sheetId="7"/>
      <sheetData sheetId="8"/>
      <sheetData sheetId="9">
        <row r="7">
          <cell r="B7">
            <v>1990</v>
          </cell>
          <cell r="C7">
            <v>1991</v>
          </cell>
          <cell r="D7">
            <v>1992</v>
          </cell>
          <cell r="E7">
            <v>1993</v>
          </cell>
          <cell r="F7">
            <v>1994</v>
          </cell>
          <cell r="G7">
            <v>1995</v>
          </cell>
          <cell r="H7">
            <v>1996</v>
          </cell>
          <cell r="I7">
            <v>1997</v>
          </cell>
          <cell r="J7">
            <v>1998</v>
          </cell>
          <cell r="K7">
            <v>1999</v>
          </cell>
          <cell r="L7">
            <v>2000</v>
          </cell>
          <cell r="M7">
            <v>2001</v>
          </cell>
          <cell r="N7">
            <v>2002</v>
          </cell>
          <cell r="O7">
            <v>2003</v>
          </cell>
          <cell r="P7">
            <v>2004</v>
          </cell>
          <cell r="Q7">
            <v>2005</v>
          </cell>
          <cell r="R7">
            <v>2006</v>
          </cell>
          <cell r="S7">
            <v>2007</v>
          </cell>
          <cell r="T7">
            <v>2008</v>
          </cell>
          <cell r="U7">
            <v>2009</v>
          </cell>
          <cell r="V7">
            <v>2010</v>
          </cell>
          <cell r="W7">
            <v>2011</v>
          </cell>
          <cell r="X7">
            <v>2012</v>
          </cell>
          <cell r="Y7">
            <v>2013</v>
          </cell>
          <cell r="Z7">
            <v>2014</v>
          </cell>
          <cell r="AA7">
            <v>2015</v>
          </cell>
          <cell r="AB7">
            <v>2016</v>
          </cell>
          <cell r="AC7">
            <v>2017</v>
          </cell>
          <cell r="AD7">
            <v>2018</v>
          </cell>
        </row>
        <row r="20">
          <cell r="A20" t="str">
            <v>MISCELLANEOUS</v>
          </cell>
          <cell r="B20">
            <v>3757</v>
          </cell>
          <cell r="C20">
            <v>3799</v>
          </cell>
          <cell r="D20">
            <v>3841</v>
          </cell>
          <cell r="E20">
            <v>3897</v>
          </cell>
          <cell r="F20">
            <v>3953</v>
          </cell>
          <cell r="G20">
            <v>4009</v>
          </cell>
          <cell r="H20">
            <v>4138</v>
          </cell>
          <cell r="I20">
            <v>4195</v>
          </cell>
          <cell r="J20">
            <v>4318</v>
          </cell>
          <cell r="K20">
            <v>4366</v>
          </cell>
          <cell r="L20">
            <v>4403</v>
          </cell>
          <cell r="M20">
            <v>3177</v>
          </cell>
          <cell r="N20">
            <v>3538.980106566522</v>
          </cell>
          <cell r="O20">
            <v>3554.4176700680446</v>
          </cell>
          <cell r="P20">
            <v>3569.8552335695672</v>
          </cell>
          <cell r="Q20">
            <v>3490.4787512026896</v>
          </cell>
          <cell r="R20">
            <v>3647.8876625859598</v>
          </cell>
          <cell r="S20">
            <v>3805.2965739692304</v>
          </cell>
          <cell r="T20">
            <v>3962.7054853555837</v>
          </cell>
          <cell r="U20">
            <v>3939.8240733846696</v>
          </cell>
          <cell r="V20">
            <v>3916.9426614137556</v>
          </cell>
          <cell r="W20">
            <v>3699.4301963204198</v>
          </cell>
          <cell r="X20">
            <v>3499.6590588435424</v>
          </cell>
          <cell r="Y20">
            <v>3500.3121630139099</v>
          </cell>
          <cell r="Z20">
            <v>3268.227091188639</v>
          </cell>
        </row>
        <row r="48">
          <cell r="A48" t="str">
            <v>Adj Miscellaneous</v>
          </cell>
          <cell r="B48">
            <v>2759.2891325431797</v>
          </cell>
          <cell r="C48">
            <v>2790.1355907723023</v>
          </cell>
          <cell r="D48">
            <v>2820.9820490014249</v>
          </cell>
          <cell r="E48">
            <v>2862.1106599735881</v>
          </cell>
          <cell r="F48">
            <v>2903.2392709457517</v>
          </cell>
          <cell r="G48">
            <v>2944.3678819179149</v>
          </cell>
          <cell r="H48">
            <v>3039.1105750502202</v>
          </cell>
          <cell r="I48">
            <v>3080.9736255040293</v>
          </cell>
          <cell r="J48">
            <v>3171.3096817464598</v>
          </cell>
          <cell r="K48">
            <v>3206.5627768654572</v>
          </cell>
          <cell r="L48">
            <v>3233.7370376863505</v>
          </cell>
          <cell r="M48">
            <v>3177</v>
          </cell>
          <cell r="N48">
            <v>3538.980106566522</v>
          </cell>
          <cell r="O48">
            <v>3554.4176700680446</v>
          </cell>
          <cell r="P48">
            <v>3569.8552335695672</v>
          </cell>
          <cell r="Q48">
            <v>3490.4787512026896</v>
          </cell>
          <cell r="R48">
            <v>3647.8876625859598</v>
          </cell>
          <cell r="S48">
            <v>3805.2965739692304</v>
          </cell>
          <cell r="T48">
            <v>3962.7054853555837</v>
          </cell>
          <cell r="U48">
            <v>3939.8240733846696</v>
          </cell>
          <cell r="V48">
            <v>3916.9426614137556</v>
          </cell>
          <cell r="W48">
            <v>3699.4301963204198</v>
          </cell>
          <cell r="X48">
            <v>3499.6590588435424</v>
          </cell>
          <cell r="Y48">
            <v>3500.3121630139099</v>
          </cell>
          <cell r="Z48">
            <v>3268.227091188639</v>
          </cell>
          <cell r="AA48">
            <v>3268.227091188639</v>
          </cell>
          <cell r="AB48">
            <v>3268.227091188639</v>
          </cell>
          <cell r="AC48">
            <v>3268.227091188639</v>
          </cell>
          <cell r="AD48">
            <v>3268.227091188639</v>
          </cell>
        </row>
      </sheetData>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2"/>
  <sheetViews>
    <sheetView workbookViewId="0"/>
  </sheetViews>
  <sheetFormatPr baseColWidth="10" defaultColWidth="8.83203125" defaultRowHeight="15"/>
  <cols>
    <col min="1" max="1" width="154.6640625" customWidth="1"/>
  </cols>
  <sheetData>
    <row r="1" spans="1:1">
      <c r="A1" s="64" t="s">
        <v>32</v>
      </c>
    </row>
    <row r="2" spans="1:1" s="71" customFormat="1">
      <c r="A2" s="67" t="s">
        <v>89</v>
      </c>
    </row>
    <row r="3" spans="1:1" s="71" customFormat="1">
      <c r="A3" s="67" t="s">
        <v>90</v>
      </c>
    </row>
    <row r="4" spans="1:1" s="71" customFormat="1" ht="64">
      <c r="A4" s="65" t="s">
        <v>91</v>
      </c>
    </row>
    <row r="5" spans="1:1" s="71" customFormat="1">
      <c r="A5" s="65"/>
    </row>
    <row r="6" spans="1:1" s="71" customFormat="1">
      <c r="A6" s="67"/>
    </row>
    <row r="7" spans="1:1" s="60" customFormat="1">
      <c r="A7" s="67" t="s">
        <v>85</v>
      </c>
    </row>
    <row r="8" spans="1:1" s="71" customFormat="1">
      <c r="A8" s="67" t="s">
        <v>84</v>
      </c>
    </row>
    <row r="9" spans="1:1" s="71" customFormat="1" ht="32">
      <c r="A9" s="65" t="s">
        <v>88</v>
      </c>
    </row>
    <row r="10" spans="1:1" s="71" customFormat="1">
      <c r="A10" s="67"/>
    </row>
    <row r="11" spans="1:1" s="60" customFormat="1">
      <c r="A11" s="67" t="s">
        <v>81</v>
      </c>
    </row>
    <row r="12" spans="1:1" s="60" customFormat="1" ht="32">
      <c r="A12" s="68" t="s">
        <v>82</v>
      </c>
    </row>
    <row r="13" spans="1:1" s="60" customFormat="1">
      <c r="A13" s="67"/>
    </row>
    <row r="14" spans="1:1">
      <c r="A14" s="64" t="s">
        <v>61</v>
      </c>
    </row>
    <row r="15" spans="1:1" s="60" customFormat="1" ht="48">
      <c r="A15" s="62" t="s">
        <v>79</v>
      </c>
    </row>
    <row r="16" spans="1:1" s="60" customFormat="1">
      <c r="A16" s="65"/>
    </row>
    <row r="17" spans="1:1" s="60" customFormat="1" ht="16">
      <c r="A17" s="14" t="s">
        <v>72</v>
      </c>
    </row>
    <row r="18" spans="1:1" s="60" customFormat="1" ht="16">
      <c r="A18" s="68" t="s">
        <v>74</v>
      </c>
    </row>
    <row r="19" spans="1:1" s="60" customFormat="1" ht="16">
      <c r="A19" s="68" t="s">
        <v>75</v>
      </c>
    </row>
    <row r="20" spans="1:1" s="60" customFormat="1" ht="16">
      <c r="A20" s="68" t="s">
        <v>76</v>
      </c>
    </row>
    <row r="21" spans="1:1" s="60" customFormat="1" ht="16">
      <c r="A21" s="68" t="s">
        <v>77</v>
      </c>
    </row>
    <row r="22" spans="1:1">
      <c r="A22" s="69" t="s">
        <v>78</v>
      </c>
    </row>
    <row r="23" spans="1:1" ht="32">
      <c r="A23" s="62" t="s">
        <v>80</v>
      </c>
    </row>
    <row r="24" spans="1:1" s="60" customFormat="1" ht="16">
      <c r="A24" s="65" t="s">
        <v>73</v>
      </c>
    </row>
    <row r="25" spans="1:1">
      <c r="A25" s="70" t="str">
        <f>HYPERLINK("https://www.epa.gov/air-emissions-inventories/2014-national-emissions-inventory-nei-technical-support-document-tsd")</f>
        <v>https://www.epa.gov/air-emissions-inventories/2014-national-emissions-inventory-nei-technical-support-document-tsd</v>
      </c>
    </row>
    <row r="26" spans="1:1" s="60" customFormat="1">
      <c r="A26" s="67"/>
    </row>
    <row r="27" spans="1:1">
      <c r="A27" s="64" t="s">
        <v>33</v>
      </c>
    </row>
    <row r="28" spans="1:1" ht="32">
      <c r="A28" s="61" t="s">
        <v>34</v>
      </c>
    </row>
    <row r="29" spans="1:1">
      <c r="A29" s="64"/>
    </row>
    <row r="30" spans="1:1">
      <c r="A30" s="64" t="s">
        <v>35</v>
      </c>
    </row>
    <row r="31" spans="1:1">
      <c r="A31" s="60" t="s">
        <v>36</v>
      </c>
    </row>
    <row r="32" spans="1:1" ht="16">
      <c r="A32" s="62" t="s">
        <v>37</v>
      </c>
    </row>
    <row r="34" spans="1:1">
      <c r="A34" s="64" t="s">
        <v>38</v>
      </c>
    </row>
    <row r="35" spans="1:1" ht="32">
      <c r="A35" s="62" t="s">
        <v>39</v>
      </c>
    </row>
    <row r="36" spans="1:1" ht="32">
      <c r="A36" s="62" t="s">
        <v>40</v>
      </c>
    </row>
    <row r="37" spans="1:1" ht="16">
      <c r="A37" s="62" t="s">
        <v>41</v>
      </c>
    </row>
    <row r="38" spans="1:1" ht="16">
      <c r="A38" s="62" t="s">
        <v>42</v>
      </c>
    </row>
    <row r="39" spans="1:1">
      <c r="A39" s="62"/>
    </row>
    <row r="40" spans="1:1">
      <c r="A40" s="64" t="s">
        <v>43</v>
      </c>
    </row>
    <row r="41" spans="1:1">
      <c r="A41" s="60" t="s">
        <v>44</v>
      </c>
    </row>
    <row r="42" spans="1:1">
      <c r="A42" s="60" t="s">
        <v>45</v>
      </c>
    </row>
    <row r="43" spans="1:1">
      <c r="A43" s="60" t="s">
        <v>46</v>
      </c>
    </row>
    <row r="44" spans="1:1" ht="32">
      <c r="A44" s="62" t="s">
        <v>47</v>
      </c>
    </row>
    <row r="45" spans="1:1" ht="16">
      <c r="A45" s="62" t="s">
        <v>48</v>
      </c>
    </row>
    <row r="46" spans="1:1" ht="16">
      <c r="A46" s="62" t="s">
        <v>49</v>
      </c>
    </row>
    <row r="47" spans="1:1">
      <c r="A47" s="64"/>
    </row>
    <row r="48" spans="1:1">
      <c r="A48" s="60" t="s">
        <v>50</v>
      </c>
    </row>
    <row r="49" spans="1:1">
      <c r="A49" s="60" t="s">
        <v>51</v>
      </c>
    </row>
    <row r="50" spans="1:1">
      <c r="A50" s="60" t="s">
        <v>83</v>
      </c>
    </row>
    <row r="51" spans="1:1">
      <c r="A51" s="60" t="s">
        <v>52</v>
      </c>
    </row>
    <row r="53" spans="1:1">
      <c r="A53" s="60" t="s">
        <v>53</v>
      </c>
    </row>
    <row r="54" spans="1:1" ht="272">
      <c r="A54" s="62" t="s">
        <v>54</v>
      </c>
    </row>
    <row r="55" spans="1:1">
      <c r="A55" s="63"/>
    </row>
    <row r="57" spans="1:1">
      <c r="A57" s="60" t="s">
        <v>55</v>
      </c>
    </row>
    <row r="58" spans="1:1" ht="16">
      <c r="A58" s="62" t="s">
        <v>56</v>
      </c>
    </row>
    <row r="59" spans="1:1" ht="80">
      <c r="A59" s="63" t="s">
        <v>57</v>
      </c>
    </row>
    <row r="60" spans="1:1" ht="16">
      <c r="A60" s="62" t="s">
        <v>58</v>
      </c>
    </row>
    <row r="61" spans="1:1" ht="32">
      <c r="A61" s="62" t="s">
        <v>59</v>
      </c>
    </row>
    <row r="62" spans="1:1" ht="32">
      <c r="A62" s="62" t="s">
        <v>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69"/>
  <sheetViews>
    <sheetView workbookViewId="0">
      <pane xSplit="1" ySplit="7" topLeftCell="B37" activePane="bottomRight" state="frozen"/>
      <selection pane="topRight" activeCell="B1" sqref="B1"/>
      <selection pane="bottomLeft" activeCell="A2" sqref="A2"/>
      <selection pane="bottomRight" activeCell="AA40" sqref="AA40"/>
    </sheetView>
  </sheetViews>
  <sheetFormatPr baseColWidth="10" defaultColWidth="8.83203125" defaultRowHeight="15"/>
  <cols>
    <col min="1" max="1" width="35.5" bestFit="1" customWidth="1"/>
  </cols>
  <sheetData>
    <row r="1" spans="1:31">
      <c r="A1" s="58" t="s">
        <v>31</v>
      </c>
    </row>
    <row r="2" spans="1:31" ht="16">
      <c r="A2" s="14" t="s">
        <v>25</v>
      </c>
    </row>
    <row r="3" spans="1:31" s="56" customFormat="1"/>
    <row r="4" spans="1:31" s="56" customFormat="1"/>
    <row r="5" spans="1:31" s="56" customFormat="1"/>
    <row r="6" spans="1:31" s="56" customFormat="1"/>
    <row r="7" spans="1:31">
      <c r="A7" s="7" t="s">
        <v>0</v>
      </c>
      <c r="B7" s="8">
        <v>1990</v>
      </c>
      <c r="C7" s="8">
        <v>1991</v>
      </c>
      <c r="D7" s="8">
        <v>1992</v>
      </c>
      <c r="E7" s="8">
        <v>1993</v>
      </c>
      <c r="F7" s="8">
        <v>1994</v>
      </c>
      <c r="G7" s="8">
        <v>1995</v>
      </c>
      <c r="H7" s="8">
        <v>1996</v>
      </c>
      <c r="I7" s="8">
        <v>1997</v>
      </c>
      <c r="J7" s="8">
        <v>1998</v>
      </c>
      <c r="K7" s="8">
        <v>1999</v>
      </c>
      <c r="L7" s="8">
        <v>2000</v>
      </c>
      <c r="M7" s="8">
        <v>2001</v>
      </c>
      <c r="N7" s="8">
        <v>2002</v>
      </c>
      <c r="O7" s="8">
        <v>2003</v>
      </c>
      <c r="P7" s="8">
        <v>2004</v>
      </c>
      <c r="Q7" s="8">
        <v>2005</v>
      </c>
      <c r="R7" s="8">
        <v>2006</v>
      </c>
      <c r="S7" s="8">
        <v>2007</v>
      </c>
      <c r="T7" s="8">
        <v>2008</v>
      </c>
      <c r="U7" s="8">
        <v>2009</v>
      </c>
      <c r="V7" s="8">
        <v>2010</v>
      </c>
      <c r="W7" s="8">
        <v>2011</v>
      </c>
      <c r="X7" s="9">
        <v>2012</v>
      </c>
      <c r="Y7" s="9">
        <v>2013</v>
      </c>
      <c r="Z7" s="9">
        <v>2014</v>
      </c>
      <c r="AA7" s="9">
        <v>2015</v>
      </c>
      <c r="AB7" s="9">
        <v>2016</v>
      </c>
      <c r="AC7" s="9">
        <v>2017</v>
      </c>
      <c r="AD7" s="9">
        <v>2018</v>
      </c>
      <c r="AE7" s="9">
        <v>2019</v>
      </c>
    </row>
    <row r="8" spans="1:31">
      <c r="A8" s="10" t="s">
        <v>1</v>
      </c>
      <c r="B8" s="12">
        <v>0</v>
      </c>
      <c r="C8" s="12">
        <v>0</v>
      </c>
      <c r="D8" s="12">
        <v>0</v>
      </c>
      <c r="E8" s="12">
        <v>0</v>
      </c>
      <c r="F8" s="12">
        <v>0</v>
      </c>
      <c r="G8" s="12">
        <v>0</v>
      </c>
      <c r="H8" s="12">
        <v>6</v>
      </c>
      <c r="I8" s="12">
        <v>6</v>
      </c>
      <c r="J8" s="12">
        <v>8</v>
      </c>
      <c r="K8" s="12">
        <v>11</v>
      </c>
      <c r="L8" s="12">
        <v>11</v>
      </c>
      <c r="M8" s="12">
        <v>11</v>
      </c>
      <c r="N8" s="5">
        <v>28.863070746600428</v>
      </c>
      <c r="O8" s="5">
        <v>27.771599346113923</v>
      </c>
      <c r="P8" s="5">
        <v>26.615368945627417</v>
      </c>
      <c r="Q8" s="5">
        <v>25.45913854514091</v>
      </c>
      <c r="R8" s="5">
        <v>26.376600569527273</v>
      </c>
      <c r="S8" s="5">
        <v>27.29406259391364</v>
      </c>
      <c r="T8" s="5">
        <v>28.211524618874453</v>
      </c>
      <c r="U8" s="5">
        <v>27.234982850789208</v>
      </c>
      <c r="V8" s="5">
        <v>26.258441082703964</v>
      </c>
      <c r="W8" s="5">
        <v>25.281899314618716</v>
      </c>
      <c r="X8" s="57">
        <v>25.381934491097869</v>
      </c>
      <c r="Y8" s="57">
        <v>25.481969667577022</v>
      </c>
      <c r="Z8" s="57">
        <v>25.582004844056179</v>
      </c>
      <c r="AA8" s="57">
        <v>23.654734155969653</v>
      </c>
      <c r="AB8" s="57">
        <v>21.727463467883126</v>
      </c>
      <c r="AC8" s="57">
        <v>19.8001927797966</v>
      </c>
      <c r="AD8" s="74">
        <v>19.8001927797966</v>
      </c>
      <c r="AE8" s="72">
        <v>19.8001927797966</v>
      </c>
    </row>
    <row r="9" spans="1:31">
      <c r="A9" s="10" t="s">
        <v>2</v>
      </c>
      <c r="B9" s="12">
        <v>17</v>
      </c>
      <c r="C9" s="12">
        <v>17</v>
      </c>
      <c r="D9" s="12">
        <v>17</v>
      </c>
      <c r="E9" s="12">
        <v>18</v>
      </c>
      <c r="F9" s="12">
        <v>18</v>
      </c>
      <c r="G9" s="12">
        <v>18</v>
      </c>
      <c r="H9" s="12">
        <v>34</v>
      </c>
      <c r="I9" s="12">
        <v>33</v>
      </c>
      <c r="J9" s="12">
        <v>33</v>
      </c>
      <c r="K9" s="12">
        <v>31</v>
      </c>
      <c r="L9" s="12">
        <v>31</v>
      </c>
      <c r="M9" s="12">
        <v>31</v>
      </c>
      <c r="N9" s="5">
        <v>16.757829308889423</v>
      </c>
      <c r="O9" s="5">
        <v>17.682545782542267</v>
      </c>
      <c r="P9" s="5">
        <v>18.60726225619511</v>
      </c>
      <c r="Q9" s="5">
        <v>19.53197872984795</v>
      </c>
      <c r="R9" s="5">
        <v>17.2632091534485</v>
      </c>
      <c r="S9" s="5">
        <v>14.994439577049052</v>
      </c>
      <c r="T9" s="5">
        <v>12.725670000343143</v>
      </c>
      <c r="U9" s="5">
        <v>12.759490346429228</v>
      </c>
      <c r="V9" s="5">
        <v>12.793310692515313</v>
      </c>
      <c r="W9" s="5">
        <v>12.827131038601399</v>
      </c>
      <c r="X9" s="57">
        <v>13.702000703648849</v>
      </c>
      <c r="Y9" s="57">
        <v>14.5768703686963</v>
      </c>
      <c r="Z9" s="57">
        <v>15.451740033743748</v>
      </c>
      <c r="AA9" s="57">
        <v>15.514667888538966</v>
      </c>
      <c r="AB9" s="57">
        <v>15.577595743334184</v>
      </c>
      <c r="AC9" s="57">
        <v>15.6405235981294</v>
      </c>
      <c r="AD9" s="74">
        <v>15.6405235981294</v>
      </c>
      <c r="AE9" s="72">
        <v>15.6405235981294</v>
      </c>
    </row>
    <row r="10" spans="1:31">
      <c r="A10" s="10" t="s">
        <v>3</v>
      </c>
      <c r="B10" s="12">
        <v>8</v>
      </c>
      <c r="C10" s="12">
        <v>8</v>
      </c>
      <c r="D10" s="12">
        <v>8</v>
      </c>
      <c r="E10" s="12">
        <v>8</v>
      </c>
      <c r="F10" s="12">
        <v>8</v>
      </c>
      <c r="G10" s="12">
        <v>8</v>
      </c>
      <c r="H10" s="12">
        <v>7</v>
      </c>
      <c r="I10" s="12">
        <v>7</v>
      </c>
      <c r="J10" s="12">
        <v>6</v>
      </c>
      <c r="K10" s="12">
        <v>8</v>
      </c>
      <c r="L10" s="12">
        <v>8</v>
      </c>
      <c r="M10" s="12">
        <v>8</v>
      </c>
      <c r="N10" s="5">
        <v>18.335217068074467</v>
      </c>
      <c r="O10" s="5">
        <v>18.148873130664224</v>
      </c>
      <c r="P10" s="5">
        <v>17.962529193253982</v>
      </c>
      <c r="Q10" s="5">
        <v>17.776185255843743</v>
      </c>
      <c r="R10" s="5">
        <v>32.879447981376792</v>
      </c>
      <c r="S10" s="5">
        <v>47.982710706909849</v>
      </c>
      <c r="T10" s="5">
        <v>63.085973430923843</v>
      </c>
      <c r="U10" s="5">
        <v>64.063554851063941</v>
      </c>
      <c r="V10" s="5">
        <v>65.041136271204039</v>
      </c>
      <c r="W10" s="5">
        <v>66.018717691344122</v>
      </c>
      <c r="X10" s="57">
        <v>66.465521678981105</v>
      </c>
      <c r="Y10" s="57">
        <v>66.912325666618088</v>
      </c>
      <c r="Z10" s="57">
        <v>67.359129654255085</v>
      </c>
      <c r="AA10" s="57">
        <v>62.938742933431023</v>
      </c>
      <c r="AB10" s="57">
        <v>58.51835621260696</v>
      </c>
      <c r="AC10" s="57">
        <v>54.097969491782898</v>
      </c>
      <c r="AD10" s="74">
        <v>54.097969491782898</v>
      </c>
      <c r="AE10" s="72">
        <v>54.097969491782898</v>
      </c>
    </row>
    <row r="11" spans="1:31">
      <c r="A11" s="10" t="s">
        <v>4</v>
      </c>
      <c r="B11" s="12">
        <v>183</v>
      </c>
      <c r="C11" s="12">
        <v>183</v>
      </c>
      <c r="D11" s="12">
        <v>183</v>
      </c>
      <c r="E11" s="12">
        <v>183</v>
      </c>
      <c r="F11" s="12">
        <v>183</v>
      </c>
      <c r="G11" s="12">
        <v>183</v>
      </c>
      <c r="H11" s="12">
        <v>123</v>
      </c>
      <c r="I11" s="12">
        <v>125</v>
      </c>
      <c r="J11" s="12">
        <v>130</v>
      </c>
      <c r="K11" s="12">
        <v>25</v>
      </c>
      <c r="L11" s="12">
        <v>26</v>
      </c>
      <c r="M11" s="12">
        <v>27</v>
      </c>
      <c r="N11" s="5">
        <v>23.12303813458141</v>
      </c>
      <c r="O11" s="5">
        <v>21.336391936676655</v>
      </c>
      <c r="P11" s="5">
        <v>19.5497457387719</v>
      </c>
      <c r="Q11" s="5">
        <v>17.763099540867149</v>
      </c>
      <c r="R11" s="5">
        <v>18.070658593378102</v>
      </c>
      <c r="S11" s="5">
        <v>18.378217645889055</v>
      </c>
      <c r="T11" s="5">
        <v>18.685776698359646</v>
      </c>
      <c r="U11" s="5">
        <v>20.148782202518429</v>
      </c>
      <c r="V11" s="5">
        <v>21.611787706677212</v>
      </c>
      <c r="W11" s="5">
        <v>23.074793210835995</v>
      </c>
      <c r="X11" s="57">
        <v>22.82707752366694</v>
      </c>
      <c r="Y11" s="57">
        <v>22.579361836497885</v>
      </c>
      <c r="Z11" s="57">
        <v>22.331646149328829</v>
      </c>
      <c r="AA11" s="57">
        <v>22.768679534837752</v>
      </c>
      <c r="AB11" s="57">
        <v>23.205712920346674</v>
      </c>
      <c r="AC11" s="57">
        <v>23.642746305855599</v>
      </c>
      <c r="AD11" s="74">
        <v>23.642746305855599</v>
      </c>
      <c r="AE11" s="72">
        <v>23.642746305855599</v>
      </c>
    </row>
    <row r="12" spans="1:31">
      <c r="A12" s="10" t="s">
        <v>5</v>
      </c>
      <c r="B12" s="12">
        <v>6</v>
      </c>
      <c r="C12" s="12">
        <v>6</v>
      </c>
      <c r="D12" s="12">
        <v>6</v>
      </c>
      <c r="E12" s="12">
        <v>6</v>
      </c>
      <c r="F12" s="12">
        <v>6</v>
      </c>
      <c r="G12" s="12">
        <v>6</v>
      </c>
      <c r="H12" s="12">
        <v>5</v>
      </c>
      <c r="I12" s="12">
        <v>5</v>
      </c>
      <c r="J12" s="12">
        <v>5</v>
      </c>
      <c r="K12" s="12">
        <v>2</v>
      </c>
      <c r="L12" s="12">
        <v>2</v>
      </c>
      <c r="M12" s="12">
        <v>2</v>
      </c>
      <c r="N12" s="5">
        <v>3.2484630790744005</v>
      </c>
      <c r="O12" s="5">
        <v>3.0723200494619536</v>
      </c>
      <c r="P12" s="5">
        <v>2.8961770198495067</v>
      </c>
      <c r="Q12" s="5">
        <v>2.7200339902370598</v>
      </c>
      <c r="R12" s="5">
        <v>2.4763977872747063</v>
      </c>
      <c r="S12" s="5">
        <v>2.2327615843123527</v>
      </c>
      <c r="T12" s="5">
        <v>1.9891253813499996</v>
      </c>
      <c r="U12" s="5">
        <v>1.7008104451448329</v>
      </c>
      <c r="V12" s="5">
        <v>1.4124955089396662</v>
      </c>
      <c r="W12" s="5">
        <v>1.1241805727344998</v>
      </c>
      <c r="X12" s="57">
        <v>1.1054712419202823</v>
      </c>
      <c r="Y12" s="57">
        <v>1.0867619111060649</v>
      </c>
      <c r="Z12" s="57">
        <v>1.0680525802918472</v>
      </c>
      <c r="AA12" s="57">
        <v>0.93474174878789817</v>
      </c>
      <c r="AB12" s="57">
        <v>0.80143091728394911</v>
      </c>
      <c r="AC12" s="57">
        <v>0.66812008577999993</v>
      </c>
      <c r="AD12" s="74">
        <v>0.66812008577999993</v>
      </c>
      <c r="AE12" s="72">
        <v>0.66812008577999993</v>
      </c>
    </row>
    <row r="13" spans="1:31">
      <c r="A13" s="10" t="s">
        <v>6</v>
      </c>
      <c r="B13" s="12">
        <v>43</v>
      </c>
      <c r="C13" s="12">
        <v>43</v>
      </c>
      <c r="D13" s="12">
        <v>43</v>
      </c>
      <c r="E13" s="12">
        <v>43</v>
      </c>
      <c r="F13" s="12">
        <v>43</v>
      </c>
      <c r="G13" s="12">
        <v>43</v>
      </c>
      <c r="H13" s="12">
        <v>16</v>
      </c>
      <c r="I13" s="12">
        <v>17</v>
      </c>
      <c r="J13" s="12">
        <v>17</v>
      </c>
      <c r="K13" s="12">
        <v>9</v>
      </c>
      <c r="L13" s="12">
        <v>10</v>
      </c>
      <c r="M13" s="12">
        <v>10</v>
      </c>
      <c r="N13" s="5">
        <v>2.8796067099822005</v>
      </c>
      <c r="O13" s="5">
        <v>2.4138357047503041</v>
      </c>
      <c r="P13" s="5">
        <v>1.9480646995184077</v>
      </c>
      <c r="Q13" s="5">
        <v>1.4822936942865115</v>
      </c>
      <c r="R13" s="5">
        <v>1.441718179369341</v>
      </c>
      <c r="S13" s="5">
        <v>1.4011426644521705</v>
      </c>
      <c r="T13" s="5">
        <v>1.3605671494912297</v>
      </c>
      <c r="U13" s="5">
        <v>1.3698623329688624</v>
      </c>
      <c r="V13" s="5">
        <v>1.3791575164464951</v>
      </c>
      <c r="W13" s="5">
        <v>1.388452699924128</v>
      </c>
      <c r="X13" s="57">
        <v>1.4546426951289535</v>
      </c>
      <c r="Y13" s="57">
        <v>1.520832690333779</v>
      </c>
      <c r="Z13" s="57">
        <v>1.5870226855386045</v>
      </c>
      <c r="AA13" s="57">
        <v>1.5630804444790263</v>
      </c>
      <c r="AB13" s="57">
        <v>1.5391382034194481</v>
      </c>
      <c r="AC13" s="57">
        <v>1.5151959623598701</v>
      </c>
      <c r="AD13" s="74">
        <v>1.5151959623598701</v>
      </c>
      <c r="AE13" s="72">
        <v>1.5151959623598701</v>
      </c>
    </row>
    <row r="14" spans="1:31">
      <c r="A14" s="10" t="s">
        <v>7</v>
      </c>
      <c r="B14" s="12">
        <v>38</v>
      </c>
      <c r="C14" s="12">
        <v>38</v>
      </c>
      <c r="D14" s="12">
        <v>39</v>
      </c>
      <c r="E14" s="12">
        <v>39</v>
      </c>
      <c r="F14" s="12">
        <v>40</v>
      </c>
      <c r="G14" s="12">
        <v>40</v>
      </c>
      <c r="H14" s="12">
        <v>43</v>
      </c>
      <c r="I14" s="12">
        <v>45</v>
      </c>
      <c r="J14" s="12">
        <v>45</v>
      </c>
      <c r="K14" s="12">
        <v>48</v>
      </c>
      <c r="L14" s="12">
        <v>50</v>
      </c>
      <c r="M14" s="12">
        <v>52</v>
      </c>
      <c r="N14" s="5">
        <v>177.23902321567707</v>
      </c>
      <c r="O14" s="5">
        <v>178.04404555208677</v>
      </c>
      <c r="P14" s="5">
        <v>178.61648322349646</v>
      </c>
      <c r="Q14" s="5">
        <v>179.01498558490613</v>
      </c>
      <c r="R14" s="5">
        <v>138.07766628113342</v>
      </c>
      <c r="S14" s="5">
        <v>97.140346977360707</v>
      </c>
      <c r="T14" s="5">
        <v>56.203027676255083</v>
      </c>
      <c r="U14" s="5">
        <v>48.687877445283618</v>
      </c>
      <c r="V14" s="5">
        <v>41.172727214312154</v>
      </c>
      <c r="W14" s="5">
        <v>33.657576983340689</v>
      </c>
      <c r="X14" s="57">
        <v>29.873626872525701</v>
      </c>
      <c r="Y14" s="57">
        <v>26.089676761710713</v>
      </c>
      <c r="Z14" s="57">
        <v>22.305726650895728</v>
      </c>
      <c r="AA14" s="57">
        <v>23.950533676970419</v>
      </c>
      <c r="AB14" s="57">
        <v>25.59534070304511</v>
      </c>
      <c r="AC14" s="57">
        <v>27.240147729119798</v>
      </c>
      <c r="AD14" s="74">
        <v>27.240147729119798</v>
      </c>
      <c r="AE14" s="72">
        <v>27.240147729119798</v>
      </c>
    </row>
    <row r="15" spans="1:31">
      <c r="A15" s="10" t="s">
        <v>8</v>
      </c>
      <c r="B15" s="12" t="s">
        <v>9</v>
      </c>
      <c r="C15" s="12" t="s">
        <v>9</v>
      </c>
      <c r="D15" s="12" t="s">
        <v>9</v>
      </c>
      <c r="E15" s="12" t="s">
        <v>9</v>
      </c>
      <c r="F15" s="12" t="s">
        <v>9</v>
      </c>
      <c r="G15" s="12" t="s">
        <v>9</v>
      </c>
      <c r="H15" s="12">
        <v>0</v>
      </c>
      <c r="I15" s="12">
        <v>0</v>
      </c>
      <c r="J15" s="12">
        <v>0</v>
      </c>
      <c r="K15" s="12">
        <v>0</v>
      </c>
      <c r="L15" s="12">
        <v>0</v>
      </c>
      <c r="M15" s="12">
        <v>0</v>
      </c>
      <c r="N15" s="5">
        <v>0.29581800096790001</v>
      </c>
      <c r="O15" s="5">
        <v>0.31790533737545706</v>
      </c>
      <c r="P15" s="5">
        <v>0.33999267378301412</v>
      </c>
      <c r="Q15" s="5">
        <v>0.36208001019057123</v>
      </c>
      <c r="R15" s="5">
        <v>0.40562342198871415</v>
      </c>
      <c r="S15" s="5">
        <v>0.44916683378685707</v>
      </c>
      <c r="T15" s="5">
        <v>0.49301946953771197</v>
      </c>
      <c r="U15" s="5">
        <v>0.53459823118251482</v>
      </c>
      <c r="V15" s="5">
        <v>0.5761769928273176</v>
      </c>
      <c r="W15" s="5">
        <v>0.61775575447212039</v>
      </c>
      <c r="X15" s="57">
        <v>0.59564940030064328</v>
      </c>
      <c r="Y15" s="57">
        <v>0.57354304612916618</v>
      </c>
      <c r="Z15" s="57">
        <v>0.55143669195768896</v>
      </c>
      <c r="AA15" s="57">
        <v>0.52673588947874928</v>
      </c>
      <c r="AB15" s="57">
        <v>0.50203508699980959</v>
      </c>
      <c r="AC15" s="57">
        <v>0.47733428452087001</v>
      </c>
      <c r="AD15" s="74">
        <v>0.47733428452087001</v>
      </c>
      <c r="AE15" s="72">
        <v>0.47733428452087001</v>
      </c>
    </row>
    <row r="16" spans="1:31">
      <c r="A16" s="10" t="s">
        <v>10</v>
      </c>
      <c r="B16" s="12">
        <v>0</v>
      </c>
      <c r="C16" s="12">
        <v>0</v>
      </c>
      <c r="D16" s="12">
        <v>0</v>
      </c>
      <c r="E16" s="12">
        <v>0</v>
      </c>
      <c r="F16" s="12">
        <v>0</v>
      </c>
      <c r="G16" s="12">
        <v>0</v>
      </c>
      <c r="H16" s="12">
        <v>1</v>
      </c>
      <c r="I16" s="12">
        <v>1</v>
      </c>
      <c r="J16" s="12">
        <v>1</v>
      </c>
      <c r="K16" s="12">
        <v>5</v>
      </c>
      <c r="L16" s="12">
        <v>5</v>
      </c>
      <c r="M16" s="12">
        <v>5</v>
      </c>
      <c r="N16" s="5">
        <v>0.73076576589179998</v>
      </c>
      <c r="O16" s="5">
        <v>0.68437636488273335</v>
      </c>
      <c r="P16" s="5">
        <v>0.63798696387366671</v>
      </c>
      <c r="Q16" s="5">
        <v>0.59159756286460019</v>
      </c>
      <c r="R16" s="5">
        <v>2.100976803833067</v>
      </c>
      <c r="S16" s="5">
        <v>3.610356044801533</v>
      </c>
      <c r="T16" s="5">
        <v>5.1194260613728293</v>
      </c>
      <c r="U16" s="5">
        <v>5.414095370043011</v>
      </c>
      <c r="V16" s="5">
        <v>5.7087646787131927</v>
      </c>
      <c r="W16" s="5">
        <v>6.0034339873833735</v>
      </c>
      <c r="X16" s="57">
        <v>5.7952699547192985</v>
      </c>
      <c r="Y16" s="57">
        <v>5.5871059220552235</v>
      </c>
      <c r="Z16" s="57">
        <v>5.3789418893911494</v>
      </c>
      <c r="AA16" s="57">
        <v>4.8057251748578196</v>
      </c>
      <c r="AB16" s="57">
        <v>4.2325084603244898</v>
      </c>
      <c r="AC16" s="57">
        <v>3.65929174579116</v>
      </c>
      <c r="AD16" s="74">
        <v>3.65929174579116</v>
      </c>
      <c r="AE16" s="72">
        <v>3.65929174579116</v>
      </c>
    </row>
    <row r="17" spans="1:31">
      <c r="A17" s="10" t="s">
        <v>11</v>
      </c>
      <c r="B17" s="12">
        <v>82</v>
      </c>
      <c r="C17" s="12">
        <v>86</v>
      </c>
      <c r="D17" s="12">
        <v>89</v>
      </c>
      <c r="E17" s="12">
        <v>93</v>
      </c>
      <c r="F17" s="12">
        <v>93</v>
      </c>
      <c r="G17" s="12">
        <v>93</v>
      </c>
      <c r="H17" s="12">
        <v>84</v>
      </c>
      <c r="I17" s="12">
        <v>84</v>
      </c>
      <c r="J17" s="12">
        <v>86</v>
      </c>
      <c r="K17" s="12">
        <v>82</v>
      </c>
      <c r="L17" s="12">
        <v>83</v>
      </c>
      <c r="M17" s="12">
        <v>85</v>
      </c>
      <c r="N17" s="5">
        <v>25.762770265110309</v>
      </c>
      <c r="O17" s="5">
        <v>26.448957430173621</v>
      </c>
      <c r="P17" s="5">
        <v>27.128711338303155</v>
      </c>
      <c r="Q17" s="5">
        <v>27.802031989498907</v>
      </c>
      <c r="R17" s="5">
        <v>41.015175681494334</v>
      </c>
      <c r="S17" s="5">
        <v>54.228319373489768</v>
      </c>
      <c r="T17" s="5">
        <v>67.426126410654305</v>
      </c>
      <c r="U17" s="5">
        <v>56.858368591124055</v>
      </c>
      <c r="V17" s="5">
        <v>46.290610771593805</v>
      </c>
      <c r="W17" s="5">
        <v>35.722852952063555</v>
      </c>
      <c r="X17" s="57">
        <v>33.865681538603845</v>
      </c>
      <c r="Y17" s="57">
        <v>32.008510125144134</v>
      </c>
      <c r="Z17" s="57">
        <v>30.151338711684428</v>
      </c>
      <c r="AA17" s="57">
        <v>27.202319907873552</v>
      </c>
      <c r="AB17" s="57">
        <v>24.253301104062675</v>
      </c>
      <c r="AC17" s="57">
        <v>21.304282300251803</v>
      </c>
      <c r="AD17" s="74">
        <v>21.304282300251803</v>
      </c>
      <c r="AE17" s="72">
        <v>21.304282300251803</v>
      </c>
    </row>
    <row r="18" spans="1:31">
      <c r="A18" s="10" t="s">
        <v>12</v>
      </c>
      <c r="B18" s="12">
        <v>155</v>
      </c>
      <c r="C18" s="12">
        <v>169</v>
      </c>
      <c r="D18" s="12">
        <v>182</v>
      </c>
      <c r="E18" s="12">
        <v>195</v>
      </c>
      <c r="F18" s="12">
        <v>209</v>
      </c>
      <c r="G18" s="12">
        <v>222</v>
      </c>
      <c r="H18" s="12">
        <v>236</v>
      </c>
      <c r="I18" s="12">
        <v>265</v>
      </c>
      <c r="J18" s="12">
        <v>256</v>
      </c>
      <c r="K18" s="12">
        <v>267</v>
      </c>
      <c r="L18" s="12">
        <v>275</v>
      </c>
      <c r="M18" s="12">
        <v>278</v>
      </c>
      <c r="N18" s="5">
        <v>155.22697397846358</v>
      </c>
      <c r="O18" s="5">
        <v>152.08354276631124</v>
      </c>
      <c r="P18" s="5">
        <v>148.9401115541589</v>
      </c>
      <c r="Q18" s="5">
        <v>145.79668034200657</v>
      </c>
      <c r="R18" s="5">
        <v>146.25015769555102</v>
      </c>
      <c r="S18" s="5">
        <v>146.70363504909548</v>
      </c>
      <c r="T18" s="5">
        <v>137.70739153417773</v>
      </c>
      <c r="U18" s="5">
        <v>133.04411790049494</v>
      </c>
      <c r="V18" s="5">
        <v>128.38084426681215</v>
      </c>
      <c r="W18" s="5">
        <v>123.71757063312936</v>
      </c>
      <c r="X18" s="57">
        <v>118.71372078364634</v>
      </c>
      <c r="Y18" s="57">
        <v>113.70987093416332</v>
      </c>
      <c r="Z18" s="57">
        <v>108.7060210846803</v>
      </c>
      <c r="AA18" s="57">
        <v>105.49310588250698</v>
      </c>
      <c r="AB18" s="57">
        <v>101.20540900802</v>
      </c>
      <c r="AC18" s="57">
        <v>100.604865248794</v>
      </c>
      <c r="AD18" s="74">
        <v>94.368114754483898</v>
      </c>
      <c r="AE18" s="72">
        <v>92.612463611588893</v>
      </c>
    </row>
    <row r="19" spans="1:31">
      <c r="A19" s="10" t="s">
        <v>13</v>
      </c>
      <c r="B19" s="12">
        <v>31</v>
      </c>
      <c r="C19" s="12">
        <v>35</v>
      </c>
      <c r="D19" s="12">
        <v>35</v>
      </c>
      <c r="E19" s="12">
        <v>36</v>
      </c>
      <c r="F19" s="12">
        <v>36</v>
      </c>
      <c r="G19" s="12">
        <v>37</v>
      </c>
      <c r="H19" s="12">
        <v>34</v>
      </c>
      <c r="I19" s="12">
        <v>34</v>
      </c>
      <c r="J19" s="12">
        <v>35</v>
      </c>
      <c r="K19" s="12">
        <v>3</v>
      </c>
      <c r="L19" s="12">
        <v>3</v>
      </c>
      <c r="M19" s="12">
        <v>3</v>
      </c>
      <c r="N19" s="5">
        <v>2.6742859978568556</v>
      </c>
      <c r="O19" s="5">
        <v>2.7070780186658872</v>
      </c>
      <c r="P19" s="5">
        <v>2.7398700394749187</v>
      </c>
      <c r="Q19" s="5">
        <v>2.7726620602839502</v>
      </c>
      <c r="R19" s="5">
        <v>2.6443943426156502</v>
      </c>
      <c r="S19" s="5">
        <v>2.5161266249473497</v>
      </c>
      <c r="T19" s="5">
        <v>3.6081236845072691</v>
      </c>
      <c r="U19" s="5">
        <v>3.4983449969830138</v>
      </c>
      <c r="V19" s="5">
        <v>3.3885663094587586</v>
      </c>
      <c r="W19" s="5">
        <v>3.2787876219345038</v>
      </c>
      <c r="X19" s="57">
        <v>3.1173380591647017</v>
      </c>
      <c r="Y19" s="57">
        <v>2.9558884963948997</v>
      </c>
      <c r="Z19" s="57">
        <v>2.7944389336250977</v>
      </c>
      <c r="AA19" s="57">
        <v>2.6701452074284586</v>
      </c>
      <c r="AB19" s="57">
        <v>2.2178639047342599</v>
      </c>
      <c r="AC19" s="57">
        <v>2.4215577550351801</v>
      </c>
      <c r="AD19" s="74">
        <v>2.4200561056705849</v>
      </c>
      <c r="AE19" s="72">
        <v>2.4200561056705849</v>
      </c>
    </row>
    <row r="20" spans="1:31">
      <c r="A20" s="10" t="s">
        <v>14</v>
      </c>
      <c r="B20" s="12">
        <v>3757</v>
      </c>
      <c r="C20" s="12">
        <v>3799</v>
      </c>
      <c r="D20" s="12">
        <v>3841</v>
      </c>
      <c r="E20" s="12">
        <v>3897</v>
      </c>
      <c r="F20" s="12">
        <v>3953</v>
      </c>
      <c r="G20" s="12">
        <v>4009</v>
      </c>
      <c r="H20" s="12">
        <v>4138</v>
      </c>
      <c r="I20" s="12">
        <v>4195</v>
      </c>
      <c r="J20" s="12">
        <v>4318</v>
      </c>
      <c r="K20" s="12">
        <v>4366</v>
      </c>
      <c r="L20" s="12">
        <v>4403</v>
      </c>
      <c r="M20" s="12">
        <v>3177</v>
      </c>
      <c r="N20" s="5">
        <v>3538.980106566522</v>
      </c>
      <c r="O20" s="5">
        <v>3554.4176700680446</v>
      </c>
      <c r="P20" s="5">
        <v>3569.8552335695672</v>
      </c>
      <c r="Q20" s="5">
        <v>3490.4787512026896</v>
      </c>
      <c r="R20" s="5">
        <v>3647.8876625859598</v>
      </c>
      <c r="S20" s="5">
        <v>3805.2965739692304</v>
      </c>
      <c r="T20" s="5">
        <v>3962.7054853555837</v>
      </c>
      <c r="U20" s="5">
        <v>3939.8240733846696</v>
      </c>
      <c r="V20" s="5">
        <v>3916.9426614137556</v>
      </c>
      <c r="W20" s="5">
        <v>3699.4301963204198</v>
      </c>
      <c r="X20" s="57">
        <v>3499.6590588435424</v>
      </c>
      <c r="Y20" s="57">
        <v>3500.3121630139099</v>
      </c>
      <c r="Z20" s="57">
        <v>3268.227091188639</v>
      </c>
      <c r="AA20" s="57">
        <v>3471.8710162291654</v>
      </c>
      <c r="AB20" s="57">
        <v>3675.5149412696919</v>
      </c>
      <c r="AC20" s="57">
        <v>4026.2252133853381</v>
      </c>
      <c r="AD20" s="74">
        <v>4026.2252133853381</v>
      </c>
      <c r="AE20" s="72">
        <v>4026.2252133853381</v>
      </c>
    </row>
    <row r="21" spans="1:31">
      <c r="N21" s="40"/>
      <c r="O21" s="40"/>
      <c r="P21" s="40"/>
      <c r="Q21" s="40"/>
      <c r="R21" s="40"/>
      <c r="S21" s="40"/>
      <c r="T21" s="40"/>
      <c r="U21" s="40"/>
      <c r="V21" s="40"/>
      <c r="W21" s="40"/>
      <c r="X21" s="40"/>
      <c r="Y21" s="40"/>
      <c r="Z21" s="40"/>
      <c r="AA21" s="57"/>
      <c r="AB21" s="57"/>
      <c r="AC21" s="57"/>
      <c r="AE21" s="72"/>
    </row>
    <row r="22" spans="1:31">
      <c r="N22" s="40"/>
      <c r="O22" s="40"/>
      <c r="P22" s="40"/>
      <c r="Q22" s="40"/>
      <c r="R22" s="40"/>
      <c r="S22" s="40"/>
      <c r="T22" s="40"/>
      <c r="U22" s="40"/>
      <c r="V22" s="40"/>
      <c r="W22" s="40"/>
      <c r="X22" s="40"/>
      <c r="Y22" s="40"/>
      <c r="Z22" s="40"/>
      <c r="AA22" s="57"/>
      <c r="AB22" s="57"/>
      <c r="AC22" s="57"/>
      <c r="AE22" s="72"/>
    </row>
    <row r="23" spans="1:31">
      <c r="X23" s="57"/>
      <c r="Y23" s="57"/>
      <c r="Z23" s="57"/>
      <c r="AA23" s="57"/>
      <c r="AB23" s="57"/>
      <c r="AC23" s="57"/>
      <c r="AE23" s="72"/>
    </row>
    <row r="24" spans="1:31">
      <c r="X24" s="57"/>
      <c r="Y24" s="57"/>
      <c r="Z24" s="57"/>
      <c r="AA24" s="57"/>
      <c r="AB24" s="57"/>
      <c r="AC24" s="57"/>
      <c r="AE24" s="72"/>
    </row>
    <row r="25" spans="1:31">
      <c r="A25" s="48" t="s">
        <v>15</v>
      </c>
      <c r="B25" s="57">
        <f t="shared" ref="B25:W25" si="0">SUM(B8:B20)</f>
        <v>4320</v>
      </c>
      <c r="C25" s="57">
        <f t="shared" si="0"/>
        <v>4384</v>
      </c>
      <c r="D25" s="57">
        <f t="shared" si="0"/>
        <v>4443</v>
      </c>
      <c r="E25" s="57">
        <f t="shared" si="0"/>
        <v>4518</v>
      </c>
      <c r="F25" s="57">
        <f t="shared" si="0"/>
        <v>4589</v>
      </c>
      <c r="G25" s="57">
        <f t="shared" si="0"/>
        <v>4659</v>
      </c>
      <c r="H25" s="57">
        <f t="shared" si="0"/>
        <v>4727</v>
      </c>
      <c r="I25" s="57">
        <f t="shared" si="0"/>
        <v>4817</v>
      </c>
      <c r="J25" s="57">
        <f t="shared" si="0"/>
        <v>4940</v>
      </c>
      <c r="K25" s="57">
        <f t="shared" si="0"/>
        <v>4857</v>
      </c>
      <c r="L25" s="57">
        <f t="shared" si="0"/>
        <v>4907</v>
      </c>
      <c r="M25" s="57">
        <f t="shared" si="0"/>
        <v>3689</v>
      </c>
      <c r="N25" s="57">
        <f t="shared" si="0"/>
        <v>3994.1169688376917</v>
      </c>
      <c r="O25" s="57">
        <f t="shared" si="0"/>
        <v>4005.1291414877496</v>
      </c>
      <c r="P25" s="57">
        <f t="shared" si="0"/>
        <v>4015.8375372158735</v>
      </c>
      <c r="Q25" s="57">
        <f t="shared" si="0"/>
        <v>3931.5515185086638</v>
      </c>
      <c r="R25" s="57">
        <f t="shared" si="0"/>
        <v>4076.8896890769506</v>
      </c>
      <c r="S25" s="57">
        <f t="shared" si="0"/>
        <v>4222.2278596452379</v>
      </c>
      <c r="T25" s="57">
        <f t="shared" si="0"/>
        <v>4359.3212374714312</v>
      </c>
      <c r="U25" s="57">
        <f t="shared" si="0"/>
        <v>4315.1389589486953</v>
      </c>
      <c r="V25" s="57">
        <f t="shared" si="0"/>
        <v>4270.9566804259593</v>
      </c>
      <c r="W25" s="57">
        <f t="shared" si="0"/>
        <v>4032.1433487808022</v>
      </c>
      <c r="X25" s="57">
        <f t="shared" ref="X25:AE25" si="1">SUM(X8:X20)</f>
        <v>3822.5569937869468</v>
      </c>
      <c r="Y25" s="57">
        <f t="shared" si="1"/>
        <v>3813.3948804403362</v>
      </c>
      <c r="Z25" s="57">
        <f t="shared" si="1"/>
        <v>3571.4945910980878</v>
      </c>
      <c r="AA25" s="57">
        <f t="shared" si="1"/>
        <v>3763.8942286743259</v>
      </c>
      <c r="AB25" s="57">
        <f t="shared" si="1"/>
        <v>3954.8910970017528</v>
      </c>
      <c r="AC25" s="57">
        <f t="shared" si="1"/>
        <v>4297.2974406725552</v>
      </c>
      <c r="AD25" s="74">
        <f t="shared" si="1"/>
        <v>4291.0591885288804</v>
      </c>
      <c r="AE25" s="74">
        <f t="shared" si="1"/>
        <v>4289.3035373859857</v>
      </c>
    </row>
    <row r="26" spans="1:31">
      <c r="A26" s="48" t="s">
        <v>22</v>
      </c>
      <c r="B26" s="57">
        <f t="shared" ref="B26:W26" si="2">B20</f>
        <v>3757</v>
      </c>
      <c r="C26" s="57">
        <f t="shared" si="2"/>
        <v>3799</v>
      </c>
      <c r="D26" s="57">
        <f t="shared" si="2"/>
        <v>3841</v>
      </c>
      <c r="E26" s="57">
        <f t="shared" si="2"/>
        <v>3897</v>
      </c>
      <c r="F26" s="57">
        <f t="shared" si="2"/>
        <v>3953</v>
      </c>
      <c r="G26" s="57">
        <f t="shared" si="2"/>
        <v>4009</v>
      </c>
      <c r="H26" s="57">
        <f t="shared" si="2"/>
        <v>4138</v>
      </c>
      <c r="I26" s="57">
        <f t="shared" si="2"/>
        <v>4195</v>
      </c>
      <c r="J26" s="57">
        <f t="shared" si="2"/>
        <v>4318</v>
      </c>
      <c r="K26" s="57">
        <f t="shared" si="2"/>
        <v>4366</v>
      </c>
      <c r="L26" s="57">
        <f t="shared" si="2"/>
        <v>4403</v>
      </c>
      <c r="M26" s="57">
        <f t="shared" si="2"/>
        <v>3177</v>
      </c>
      <c r="N26" s="57">
        <f t="shared" si="2"/>
        <v>3538.980106566522</v>
      </c>
      <c r="O26" s="57">
        <f t="shared" si="2"/>
        <v>3554.4176700680446</v>
      </c>
      <c r="P26" s="57">
        <f t="shared" si="2"/>
        <v>3569.8552335695672</v>
      </c>
      <c r="Q26" s="57">
        <f t="shared" si="2"/>
        <v>3490.4787512026896</v>
      </c>
      <c r="R26" s="57">
        <f t="shared" si="2"/>
        <v>3647.8876625859598</v>
      </c>
      <c r="S26" s="57">
        <f t="shared" si="2"/>
        <v>3805.2965739692304</v>
      </c>
      <c r="T26" s="57">
        <f t="shared" si="2"/>
        <v>3962.7054853555837</v>
      </c>
      <c r="U26" s="57">
        <f t="shared" si="2"/>
        <v>3939.8240733846696</v>
      </c>
      <c r="V26" s="57">
        <f t="shared" si="2"/>
        <v>3916.9426614137556</v>
      </c>
      <c r="W26" s="57">
        <f t="shared" si="2"/>
        <v>3699.4301963204198</v>
      </c>
      <c r="X26" s="57">
        <f t="shared" ref="X26:AE26" si="3">X20</f>
        <v>3499.6590588435424</v>
      </c>
      <c r="Y26" s="57">
        <f t="shared" si="3"/>
        <v>3500.3121630139099</v>
      </c>
      <c r="Z26" s="57">
        <f t="shared" si="3"/>
        <v>3268.227091188639</v>
      </c>
      <c r="AA26" s="57">
        <f t="shared" si="3"/>
        <v>3471.8710162291654</v>
      </c>
      <c r="AB26" s="57">
        <f t="shared" si="3"/>
        <v>3675.5149412696919</v>
      </c>
      <c r="AC26" s="57">
        <f t="shared" si="3"/>
        <v>4026.2252133853381</v>
      </c>
      <c r="AD26" s="74">
        <f t="shared" si="3"/>
        <v>4026.2252133853381</v>
      </c>
      <c r="AE26" s="74">
        <f t="shared" si="3"/>
        <v>4026.2252133853381</v>
      </c>
    </row>
    <row r="27" spans="1:31">
      <c r="A27" s="48" t="s">
        <v>23</v>
      </c>
      <c r="B27" s="57">
        <f t="shared" ref="B27:W27" si="4">B25 - B26</f>
        <v>563</v>
      </c>
      <c r="C27" s="57">
        <f t="shared" si="4"/>
        <v>585</v>
      </c>
      <c r="D27" s="57">
        <f t="shared" si="4"/>
        <v>602</v>
      </c>
      <c r="E27" s="57">
        <f t="shared" si="4"/>
        <v>621</v>
      </c>
      <c r="F27" s="57">
        <f t="shared" si="4"/>
        <v>636</v>
      </c>
      <c r="G27" s="57">
        <f t="shared" si="4"/>
        <v>650</v>
      </c>
      <c r="H27" s="57">
        <f t="shared" si="4"/>
        <v>589</v>
      </c>
      <c r="I27" s="57">
        <f t="shared" si="4"/>
        <v>622</v>
      </c>
      <c r="J27" s="57">
        <f t="shared" si="4"/>
        <v>622</v>
      </c>
      <c r="K27" s="57">
        <f t="shared" si="4"/>
        <v>491</v>
      </c>
      <c r="L27" s="57">
        <f t="shared" si="4"/>
        <v>504</v>
      </c>
      <c r="M27" s="57">
        <f t="shared" si="4"/>
        <v>512</v>
      </c>
      <c r="N27" s="57">
        <f t="shared" si="4"/>
        <v>455.13686227116978</v>
      </c>
      <c r="O27" s="57">
        <f t="shared" si="4"/>
        <v>450.71147141970505</v>
      </c>
      <c r="P27" s="57">
        <f t="shared" si="4"/>
        <v>445.98230364630626</v>
      </c>
      <c r="Q27" s="57">
        <f t="shared" si="4"/>
        <v>441.07276730597414</v>
      </c>
      <c r="R27" s="57">
        <f t="shared" si="4"/>
        <v>429.00202649099083</v>
      </c>
      <c r="S27" s="57">
        <f t="shared" si="4"/>
        <v>416.93128567600752</v>
      </c>
      <c r="T27" s="57">
        <f t="shared" si="4"/>
        <v>396.6157521158475</v>
      </c>
      <c r="U27" s="57">
        <f t="shared" si="4"/>
        <v>375.31488556402564</v>
      </c>
      <c r="V27" s="57">
        <f t="shared" si="4"/>
        <v>354.01401901220379</v>
      </c>
      <c r="W27" s="57">
        <f t="shared" si="4"/>
        <v>332.71315246038239</v>
      </c>
      <c r="X27" s="57">
        <f t="shared" ref="X27:AE27" si="5">X25 - X26</f>
        <v>322.89793494340438</v>
      </c>
      <c r="Y27" s="57">
        <f t="shared" si="5"/>
        <v>313.08271742642637</v>
      </c>
      <c r="Z27" s="57">
        <f t="shared" si="5"/>
        <v>303.26749990944882</v>
      </c>
      <c r="AA27" s="57">
        <f t="shared" si="5"/>
        <v>292.02321244516042</v>
      </c>
      <c r="AB27" s="57">
        <f t="shared" si="5"/>
        <v>279.37615573206085</v>
      </c>
      <c r="AC27" s="57">
        <f t="shared" si="5"/>
        <v>271.07222728721717</v>
      </c>
      <c r="AD27" s="74">
        <f t="shared" si="5"/>
        <v>264.83397514354238</v>
      </c>
      <c r="AE27" s="74">
        <f t="shared" si="5"/>
        <v>263.07832400064763</v>
      </c>
    </row>
    <row r="28" spans="1:31">
      <c r="A28" s="48" t="s">
        <v>16</v>
      </c>
      <c r="B28" s="49"/>
      <c r="C28" s="49"/>
      <c r="D28" s="49"/>
      <c r="E28" s="49"/>
      <c r="F28" s="49"/>
      <c r="G28" s="49"/>
      <c r="H28" s="49"/>
      <c r="I28" s="49"/>
      <c r="J28" s="49"/>
      <c r="K28" s="49"/>
      <c r="L28" s="49"/>
      <c r="M28" s="49"/>
      <c r="N28" s="47">
        <v>224.73888348849999</v>
      </c>
      <c r="O28" s="47">
        <v>224.7388834884996</v>
      </c>
      <c r="P28" s="47">
        <v>224.7388834884996</v>
      </c>
      <c r="Q28" s="47">
        <v>129.92483762009999</v>
      </c>
      <c r="R28" s="47">
        <v>129.92483762009999</v>
      </c>
      <c r="S28" s="49">
        <v>129.92483762009999</v>
      </c>
      <c r="T28" s="49">
        <v>198.11168669214999</v>
      </c>
      <c r="U28" s="49">
        <v>198.11168669214999</v>
      </c>
      <c r="V28" s="49">
        <v>198.11168669214999</v>
      </c>
      <c r="W28" s="49">
        <v>203.25177104660563</v>
      </c>
      <c r="X28" s="57">
        <v>203.25177104660563</v>
      </c>
      <c r="Y28" s="57">
        <v>203.25177104660563</v>
      </c>
      <c r="Z28" s="57">
        <v>171.59094086857894</v>
      </c>
      <c r="AA28" s="57">
        <v>171.59094086857894</v>
      </c>
      <c r="AB28" s="57">
        <v>171.59094086857894</v>
      </c>
      <c r="AC28" s="57">
        <v>318.65728794369801</v>
      </c>
      <c r="AD28" s="74">
        <v>318.65728794369801</v>
      </c>
      <c r="AE28" s="74">
        <v>318.65728794369801</v>
      </c>
    </row>
    <row r="29" spans="1:31">
      <c r="A29" s="48" t="s">
        <v>17</v>
      </c>
      <c r="B29" s="49"/>
      <c r="C29" s="49"/>
      <c r="D29" s="49"/>
      <c r="E29" s="49"/>
      <c r="F29" s="49"/>
      <c r="G29" s="49"/>
      <c r="H29" s="49"/>
      <c r="I29" s="49"/>
      <c r="J29" s="49"/>
      <c r="K29" s="49"/>
      <c r="L29" s="49"/>
      <c r="M29" s="49"/>
      <c r="N29" s="57">
        <f t="shared" ref="N29:W29" si="6">N25 - N28</f>
        <v>3769.3780853491917</v>
      </c>
      <c r="O29" s="57">
        <f t="shared" si="6"/>
        <v>3780.39025799925</v>
      </c>
      <c r="P29" s="57">
        <f t="shared" si="6"/>
        <v>3791.0986537273739</v>
      </c>
      <c r="Q29" s="57">
        <f t="shared" si="6"/>
        <v>3801.6266808885639</v>
      </c>
      <c r="R29" s="57">
        <f t="shared" si="6"/>
        <v>3946.9648514568507</v>
      </c>
      <c r="S29" s="57">
        <f t="shared" si="6"/>
        <v>4092.303022025138</v>
      </c>
      <c r="T29" s="57">
        <f t="shared" si="6"/>
        <v>4161.209550779281</v>
      </c>
      <c r="U29" s="57">
        <f t="shared" si="6"/>
        <v>4117.0272722565451</v>
      </c>
      <c r="V29" s="57">
        <f t="shared" si="6"/>
        <v>4072.8449937338091</v>
      </c>
      <c r="W29" s="57">
        <f t="shared" si="6"/>
        <v>3828.8915777341967</v>
      </c>
      <c r="X29" s="57">
        <f t="shared" ref="X29:AE29" si="7">X25 - X28</f>
        <v>3619.3052227403414</v>
      </c>
      <c r="Y29" s="57">
        <f t="shared" si="7"/>
        <v>3610.1431093937308</v>
      </c>
      <c r="Z29" s="57">
        <f t="shared" si="7"/>
        <v>3399.9036502295089</v>
      </c>
      <c r="AA29" s="57">
        <f t="shared" si="7"/>
        <v>3592.303287805747</v>
      </c>
      <c r="AB29" s="57">
        <f t="shared" si="7"/>
        <v>3783.3001561331739</v>
      </c>
      <c r="AC29" s="57">
        <f t="shared" si="7"/>
        <v>3978.6401527288572</v>
      </c>
      <c r="AD29" s="74">
        <f t="shared" si="7"/>
        <v>3972.4019005851824</v>
      </c>
      <c r="AE29" s="74">
        <f t="shared" si="7"/>
        <v>3970.6462494422876</v>
      </c>
    </row>
    <row r="30" spans="1:31">
      <c r="A30" s="48" t="s">
        <v>18</v>
      </c>
      <c r="B30" s="49"/>
      <c r="C30" s="49"/>
      <c r="D30" s="49"/>
      <c r="E30" s="49"/>
      <c r="F30" s="49"/>
      <c r="G30" s="49"/>
      <c r="H30" s="49"/>
      <c r="I30" s="49"/>
      <c r="J30" s="49"/>
      <c r="K30" s="49"/>
      <c r="L30" s="49"/>
      <c r="M30" s="49"/>
      <c r="N30" s="57">
        <f t="shared" ref="N30:W30" si="8">N26 - N28</f>
        <v>3314.2412230780219</v>
      </c>
      <c r="O30" s="57">
        <f t="shared" si="8"/>
        <v>3329.678786579545</v>
      </c>
      <c r="P30" s="57">
        <f t="shared" si="8"/>
        <v>3345.1163500810676</v>
      </c>
      <c r="Q30" s="57">
        <f t="shared" si="8"/>
        <v>3360.5539135825898</v>
      </c>
      <c r="R30" s="57">
        <f t="shared" si="8"/>
        <v>3517.9628249658599</v>
      </c>
      <c r="S30" s="57">
        <f t="shared" si="8"/>
        <v>3675.3717363491305</v>
      </c>
      <c r="T30" s="57">
        <f t="shared" si="8"/>
        <v>3764.5937986634335</v>
      </c>
      <c r="U30" s="57">
        <f t="shared" si="8"/>
        <v>3741.7123866925194</v>
      </c>
      <c r="V30" s="57">
        <f t="shared" si="8"/>
        <v>3718.8309747216053</v>
      </c>
      <c r="W30" s="57">
        <f t="shared" si="8"/>
        <v>3496.1784252738144</v>
      </c>
      <c r="X30" s="57">
        <f t="shared" ref="X30:AE30" si="9">X26 - X28</f>
        <v>3296.407287796937</v>
      </c>
      <c r="Y30" s="57">
        <f t="shared" si="9"/>
        <v>3297.0603919673044</v>
      </c>
      <c r="Z30" s="57">
        <f t="shared" si="9"/>
        <v>3096.6361503200601</v>
      </c>
      <c r="AA30" s="57">
        <f t="shared" si="9"/>
        <v>3300.2800753605866</v>
      </c>
      <c r="AB30" s="57">
        <f t="shared" si="9"/>
        <v>3503.9240004011131</v>
      </c>
      <c r="AC30" s="57">
        <f t="shared" si="9"/>
        <v>3707.56792544164</v>
      </c>
      <c r="AD30" s="74">
        <f t="shared" si="9"/>
        <v>3707.56792544164</v>
      </c>
      <c r="AE30" s="74">
        <f t="shared" si="9"/>
        <v>3707.56792544164</v>
      </c>
    </row>
    <row r="31" spans="1:31">
      <c r="A31" s="46"/>
      <c r="B31" s="46"/>
      <c r="C31" s="46"/>
      <c r="D31" s="46"/>
      <c r="E31" s="46"/>
      <c r="F31" s="46"/>
      <c r="G31" s="46"/>
      <c r="H31" s="46"/>
      <c r="I31" s="46"/>
      <c r="J31" s="46"/>
      <c r="K31" s="46"/>
      <c r="L31" s="46"/>
      <c r="M31" s="46"/>
      <c r="N31" s="46"/>
      <c r="O31" s="46"/>
      <c r="P31" s="46"/>
      <c r="Q31" s="46"/>
      <c r="R31" s="46"/>
      <c r="S31" s="46"/>
      <c r="T31" s="46"/>
      <c r="U31" s="46"/>
      <c r="V31" s="46"/>
      <c r="W31" s="46"/>
      <c r="X31" s="57"/>
      <c r="Y31" s="57"/>
      <c r="Z31" s="57"/>
      <c r="AA31" s="57"/>
      <c r="AB31" s="57"/>
      <c r="AC31" s="57"/>
      <c r="AE31" s="72"/>
    </row>
    <row r="32" spans="1:31">
      <c r="A32" s="46"/>
      <c r="B32" s="46"/>
      <c r="C32" s="46"/>
      <c r="D32" s="46"/>
      <c r="E32" s="46"/>
      <c r="F32" s="46"/>
      <c r="G32" s="46"/>
      <c r="H32" s="46"/>
      <c r="I32" s="46"/>
      <c r="J32" s="46"/>
      <c r="K32" s="46"/>
      <c r="L32" s="46"/>
      <c r="M32" s="46"/>
      <c r="N32" s="46"/>
      <c r="O32" s="46"/>
      <c r="P32" s="46"/>
      <c r="Q32" s="46"/>
      <c r="R32" s="46"/>
      <c r="S32" s="46"/>
      <c r="T32" s="46"/>
      <c r="U32" s="46"/>
      <c r="V32" s="46"/>
      <c r="W32" s="46"/>
      <c r="X32" s="57"/>
      <c r="Y32" s="57"/>
      <c r="Z32" s="57"/>
      <c r="AA32" s="57"/>
      <c r="AB32" s="57"/>
      <c r="AC32" s="57"/>
      <c r="AE32" s="72"/>
    </row>
    <row r="33" spans="1:31">
      <c r="A33" s="48" t="s">
        <v>19</v>
      </c>
      <c r="B33" s="57">
        <f t="shared" ref="B33:W33" si="10">SUM(B8:B10)</f>
        <v>25</v>
      </c>
      <c r="C33" s="57">
        <f t="shared" si="10"/>
        <v>25</v>
      </c>
      <c r="D33" s="57">
        <f t="shared" si="10"/>
        <v>25</v>
      </c>
      <c r="E33" s="57">
        <f t="shared" si="10"/>
        <v>26</v>
      </c>
      <c r="F33" s="57">
        <f t="shared" si="10"/>
        <v>26</v>
      </c>
      <c r="G33" s="57">
        <f t="shared" si="10"/>
        <v>26</v>
      </c>
      <c r="H33" s="57">
        <f t="shared" si="10"/>
        <v>47</v>
      </c>
      <c r="I33" s="57">
        <f t="shared" si="10"/>
        <v>46</v>
      </c>
      <c r="J33" s="57">
        <f t="shared" si="10"/>
        <v>47</v>
      </c>
      <c r="K33" s="57">
        <f t="shared" si="10"/>
        <v>50</v>
      </c>
      <c r="L33" s="57">
        <f t="shared" si="10"/>
        <v>50</v>
      </c>
      <c r="M33" s="57">
        <f t="shared" si="10"/>
        <v>50</v>
      </c>
      <c r="N33" s="57">
        <f t="shared" si="10"/>
        <v>63.956117123564326</v>
      </c>
      <c r="O33" s="57">
        <f t="shared" si="10"/>
        <v>63.603018259320422</v>
      </c>
      <c r="P33" s="57">
        <f t="shared" si="10"/>
        <v>63.185160395076508</v>
      </c>
      <c r="Q33" s="57">
        <f t="shared" si="10"/>
        <v>62.767302530832602</v>
      </c>
      <c r="R33" s="57">
        <f t="shared" si="10"/>
        <v>76.519257704352555</v>
      </c>
      <c r="S33" s="57">
        <f t="shared" si="10"/>
        <v>90.271212877872543</v>
      </c>
      <c r="T33" s="57">
        <f t="shared" si="10"/>
        <v>104.02316805014144</v>
      </c>
      <c r="U33" s="57">
        <f t="shared" si="10"/>
        <v>104.05802804828238</v>
      </c>
      <c r="V33" s="57">
        <f t="shared" si="10"/>
        <v>104.09288804642331</v>
      </c>
      <c r="W33" s="57">
        <f t="shared" si="10"/>
        <v>104.12774804456424</v>
      </c>
      <c r="X33" s="49">
        <f t="shared" ref="X33:AE33" si="11">SUM(X8:X10)</f>
        <v>105.54945687372782</v>
      </c>
      <c r="Y33" s="57">
        <f t="shared" si="11"/>
        <v>106.97116570289141</v>
      </c>
      <c r="Z33" s="57">
        <f t="shared" si="11"/>
        <v>108.392874532055</v>
      </c>
      <c r="AA33" s="57">
        <f t="shared" si="11"/>
        <v>102.10814497793965</v>
      </c>
      <c r="AB33" s="57">
        <f t="shared" si="11"/>
        <v>95.823415423824272</v>
      </c>
      <c r="AC33" s="57">
        <f t="shared" si="11"/>
        <v>89.5386858697089</v>
      </c>
      <c r="AD33" s="74">
        <f t="shared" si="11"/>
        <v>89.5386858697089</v>
      </c>
      <c r="AE33" s="74">
        <f t="shared" si="11"/>
        <v>89.5386858697089</v>
      </c>
    </row>
    <row r="34" spans="1:31">
      <c r="A34" s="48" t="s">
        <v>20</v>
      </c>
      <c r="B34" s="57">
        <f t="shared" ref="B34:W34" si="12">SUM(B11:B17)</f>
        <v>352</v>
      </c>
      <c r="C34" s="57">
        <f t="shared" si="12"/>
        <v>356</v>
      </c>
      <c r="D34" s="57">
        <f t="shared" si="12"/>
        <v>360</v>
      </c>
      <c r="E34" s="57">
        <f t="shared" si="12"/>
        <v>364</v>
      </c>
      <c r="F34" s="57">
        <f t="shared" si="12"/>
        <v>365</v>
      </c>
      <c r="G34" s="57">
        <f t="shared" si="12"/>
        <v>365</v>
      </c>
      <c r="H34" s="57">
        <f t="shared" si="12"/>
        <v>272</v>
      </c>
      <c r="I34" s="57">
        <f t="shared" si="12"/>
        <v>277</v>
      </c>
      <c r="J34" s="57">
        <f t="shared" si="12"/>
        <v>284</v>
      </c>
      <c r="K34" s="57">
        <f t="shared" si="12"/>
        <v>171</v>
      </c>
      <c r="L34" s="57">
        <f t="shared" si="12"/>
        <v>176</v>
      </c>
      <c r="M34" s="57">
        <f t="shared" si="12"/>
        <v>181</v>
      </c>
      <c r="N34" s="57">
        <f t="shared" si="12"/>
        <v>233.27948517128507</v>
      </c>
      <c r="O34" s="57">
        <f t="shared" si="12"/>
        <v>232.31783237540748</v>
      </c>
      <c r="P34" s="57">
        <f t="shared" si="12"/>
        <v>231.11716165759609</v>
      </c>
      <c r="Q34" s="57">
        <f t="shared" si="12"/>
        <v>229.73612237285093</v>
      </c>
      <c r="R34" s="57">
        <f t="shared" si="12"/>
        <v>203.58821674847167</v>
      </c>
      <c r="S34" s="57">
        <f t="shared" si="12"/>
        <v>177.44031112409243</v>
      </c>
      <c r="T34" s="57">
        <f t="shared" si="12"/>
        <v>151.27706884702081</v>
      </c>
      <c r="U34" s="57">
        <f t="shared" si="12"/>
        <v>134.71439461826532</v>
      </c>
      <c r="V34" s="57">
        <f t="shared" si="12"/>
        <v>118.15172038950985</v>
      </c>
      <c r="W34" s="57">
        <f t="shared" si="12"/>
        <v>101.58904616075435</v>
      </c>
      <c r="X34" s="49">
        <f t="shared" ref="X34:AE34" si="13">SUM(X11:X17)</f>
        <v>95.517419226865655</v>
      </c>
      <c r="Y34" s="57">
        <f t="shared" si="13"/>
        <v>89.445792292976961</v>
      </c>
      <c r="Z34" s="57">
        <f t="shared" si="13"/>
        <v>83.374165359088281</v>
      </c>
      <c r="AA34" s="57">
        <f t="shared" si="13"/>
        <v>81.751816377285223</v>
      </c>
      <c r="AB34" s="57">
        <f t="shared" si="13"/>
        <v>80.129467395482152</v>
      </c>
      <c r="AC34" s="57">
        <f t="shared" si="13"/>
        <v>78.507118413679095</v>
      </c>
      <c r="AD34" s="74">
        <f t="shared" si="13"/>
        <v>78.507118413679095</v>
      </c>
      <c r="AE34" s="74">
        <f t="shared" si="13"/>
        <v>78.507118413679095</v>
      </c>
    </row>
    <row r="35" spans="1:31">
      <c r="A35" s="48" t="s">
        <v>21</v>
      </c>
      <c r="B35" s="57">
        <f t="shared" ref="B35:W35" si="14">B18 + B19</f>
        <v>186</v>
      </c>
      <c r="C35" s="57">
        <f t="shared" si="14"/>
        <v>204</v>
      </c>
      <c r="D35" s="57">
        <f t="shared" si="14"/>
        <v>217</v>
      </c>
      <c r="E35" s="57">
        <f t="shared" si="14"/>
        <v>231</v>
      </c>
      <c r="F35" s="57">
        <f t="shared" si="14"/>
        <v>245</v>
      </c>
      <c r="G35" s="57">
        <f t="shared" si="14"/>
        <v>259</v>
      </c>
      <c r="H35" s="57">
        <f t="shared" si="14"/>
        <v>270</v>
      </c>
      <c r="I35" s="57">
        <f t="shared" si="14"/>
        <v>299</v>
      </c>
      <c r="J35" s="57">
        <f t="shared" si="14"/>
        <v>291</v>
      </c>
      <c r="K35" s="57">
        <f t="shared" si="14"/>
        <v>270</v>
      </c>
      <c r="L35" s="57">
        <f t="shared" si="14"/>
        <v>278</v>
      </c>
      <c r="M35" s="57">
        <f t="shared" si="14"/>
        <v>281</v>
      </c>
      <c r="N35" s="57">
        <f t="shared" si="14"/>
        <v>157.90125997632043</v>
      </c>
      <c r="O35" s="57">
        <f t="shared" si="14"/>
        <v>154.79062078497714</v>
      </c>
      <c r="P35" s="57">
        <f t="shared" si="14"/>
        <v>151.67998159363381</v>
      </c>
      <c r="Q35" s="57">
        <f t="shared" si="14"/>
        <v>148.56934240229052</v>
      </c>
      <c r="R35" s="57">
        <f t="shared" si="14"/>
        <v>148.89455203816667</v>
      </c>
      <c r="S35" s="57">
        <f t="shared" si="14"/>
        <v>149.21976167404284</v>
      </c>
      <c r="T35" s="57">
        <f t="shared" si="14"/>
        <v>141.31551521868499</v>
      </c>
      <c r="U35" s="57">
        <f t="shared" si="14"/>
        <v>136.54246289747795</v>
      </c>
      <c r="V35" s="57">
        <f t="shared" si="14"/>
        <v>131.7694105762709</v>
      </c>
      <c r="W35" s="57">
        <f t="shared" si="14"/>
        <v>126.99635825506385</v>
      </c>
      <c r="X35" s="49">
        <f t="shared" ref="X35:AE35" si="15">X18 + X19</f>
        <v>121.83105884281105</v>
      </c>
      <c r="Y35" s="57">
        <f t="shared" si="15"/>
        <v>116.66575943055823</v>
      </c>
      <c r="Z35" s="57">
        <f t="shared" si="15"/>
        <v>111.5004600183054</v>
      </c>
      <c r="AA35" s="57">
        <f t="shared" si="15"/>
        <v>108.16325108993544</v>
      </c>
      <c r="AB35" s="57">
        <f t="shared" si="15"/>
        <v>103.42327291275426</v>
      </c>
      <c r="AC35" s="57">
        <f t="shared" si="15"/>
        <v>103.02642300382918</v>
      </c>
      <c r="AD35" s="74">
        <f t="shared" si="15"/>
        <v>96.78817086015448</v>
      </c>
      <c r="AE35" s="74">
        <f t="shared" si="15"/>
        <v>95.032519717259476</v>
      </c>
    </row>
    <row r="36" spans="1:31">
      <c r="A36" s="48" t="s">
        <v>22</v>
      </c>
      <c r="B36" s="57">
        <f t="shared" ref="B36:W36" si="16">B20</f>
        <v>3757</v>
      </c>
      <c r="C36" s="57">
        <f t="shared" si="16"/>
        <v>3799</v>
      </c>
      <c r="D36" s="57">
        <f t="shared" si="16"/>
        <v>3841</v>
      </c>
      <c r="E36" s="57">
        <f t="shared" si="16"/>
        <v>3897</v>
      </c>
      <c r="F36" s="57">
        <f t="shared" si="16"/>
        <v>3953</v>
      </c>
      <c r="G36" s="57">
        <f t="shared" si="16"/>
        <v>4009</v>
      </c>
      <c r="H36" s="57">
        <f t="shared" si="16"/>
        <v>4138</v>
      </c>
      <c r="I36" s="57">
        <f t="shared" si="16"/>
        <v>4195</v>
      </c>
      <c r="J36" s="57">
        <f t="shared" si="16"/>
        <v>4318</v>
      </c>
      <c r="K36" s="57">
        <f t="shared" si="16"/>
        <v>4366</v>
      </c>
      <c r="L36" s="57">
        <f t="shared" si="16"/>
        <v>4403</v>
      </c>
      <c r="M36" s="57">
        <f t="shared" si="16"/>
        <v>3177</v>
      </c>
      <c r="N36" s="57">
        <f t="shared" si="16"/>
        <v>3538.980106566522</v>
      </c>
      <c r="O36" s="57">
        <f t="shared" si="16"/>
        <v>3554.4176700680446</v>
      </c>
      <c r="P36" s="57">
        <f t="shared" si="16"/>
        <v>3569.8552335695672</v>
      </c>
      <c r="Q36" s="57">
        <f t="shared" si="16"/>
        <v>3490.4787512026896</v>
      </c>
      <c r="R36" s="57">
        <f t="shared" si="16"/>
        <v>3647.8876625859598</v>
      </c>
      <c r="S36" s="57">
        <f t="shared" si="16"/>
        <v>3805.2965739692304</v>
      </c>
      <c r="T36" s="57">
        <f t="shared" si="16"/>
        <v>3962.7054853555837</v>
      </c>
      <c r="U36" s="57">
        <f t="shared" si="16"/>
        <v>3939.8240733846696</v>
      </c>
      <c r="V36" s="57">
        <f t="shared" si="16"/>
        <v>3916.9426614137556</v>
      </c>
      <c r="W36" s="57">
        <f t="shared" si="16"/>
        <v>3699.4301963204198</v>
      </c>
      <c r="X36" s="49">
        <f t="shared" ref="X36:AE36" si="17">X20</f>
        <v>3499.6590588435424</v>
      </c>
      <c r="Y36" s="57">
        <f t="shared" si="17"/>
        <v>3500.3121630139099</v>
      </c>
      <c r="Z36" s="57">
        <f t="shared" si="17"/>
        <v>3268.227091188639</v>
      </c>
      <c r="AA36" s="57">
        <f t="shared" si="17"/>
        <v>3471.8710162291654</v>
      </c>
      <c r="AB36" s="57">
        <f t="shared" si="17"/>
        <v>3675.5149412696919</v>
      </c>
      <c r="AC36" s="57">
        <f t="shared" si="17"/>
        <v>4026.2252133853381</v>
      </c>
      <c r="AD36" s="74">
        <f t="shared" si="17"/>
        <v>4026.2252133853381</v>
      </c>
      <c r="AE36" s="74">
        <f t="shared" si="17"/>
        <v>4026.2252133853381</v>
      </c>
    </row>
    <row r="37" spans="1:31">
      <c r="A37" s="48" t="s">
        <v>15</v>
      </c>
      <c r="B37" s="57">
        <f t="shared" ref="B37:W37" si="18">SUM(B33:B36)</f>
        <v>4320</v>
      </c>
      <c r="C37" s="57">
        <f t="shared" si="18"/>
        <v>4384</v>
      </c>
      <c r="D37" s="57">
        <f t="shared" si="18"/>
        <v>4443</v>
      </c>
      <c r="E37" s="57">
        <f t="shared" si="18"/>
        <v>4518</v>
      </c>
      <c r="F37" s="57">
        <f t="shared" si="18"/>
        <v>4589</v>
      </c>
      <c r="G37" s="57">
        <f t="shared" si="18"/>
        <v>4659</v>
      </c>
      <c r="H37" s="57">
        <f t="shared" si="18"/>
        <v>4727</v>
      </c>
      <c r="I37" s="57">
        <f t="shared" si="18"/>
        <v>4817</v>
      </c>
      <c r="J37" s="57">
        <f t="shared" si="18"/>
        <v>4940</v>
      </c>
      <c r="K37" s="57">
        <f t="shared" si="18"/>
        <v>4857</v>
      </c>
      <c r="L37" s="57">
        <f t="shared" si="18"/>
        <v>4907</v>
      </c>
      <c r="M37" s="57">
        <f t="shared" si="18"/>
        <v>3689</v>
      </c>
      <c r="N37" s="57">
        <f t="shared" si="18"/>
        <v>3994.1169688376917</v>
      </c>
      <c r="O37" s="57">
        <f t="shared" si="18"/>
        <v>4005.1291414877496</v>
      </c>
      <c r="P37" s="57">
        <f t="shared" si="18"/>
        <v>4015.8375372158735</v>
      </c>
      <c r="Q37" s="57">
        <f t="shared" si="18"/>
        <v>3931.5515185086638</v>
      </c>
      <c r="R37" s="57">
        <f t="shared" si="18"/>
        <v>4076.8896890769506</v>
      </c>
      <c r="S37" s="57">
        <f t="shared" si="18"/>
        <v>4222.2278596452379</v>
      </c>
      <c r="T37" s="57">
        <f t="shared" si="18"/>
        <v>4359.3212374714312</v>
      </c>
      <c r="U37" s="57">
        <f t="shared" si="18"/>
        <v>4315.1389589486953</v>
      </c>
      <c r="V37" s="57">
        <f t="shared" si="18"/>
        <v>4270.9566804259593</v>
      </c>
      <c r="W37" s="57">
        <f t="shared" si="18"/>
        <v>4032.1433487808022</v>
      </c>
      <c r="X37" s="49">
        <f t="shared" ref="X37:AE37" si="19">SUM(X33:X36)</f>
        <v>3822.5569937869468</v>
      </c>
      <c r="Y37" s="57">
        <f t="shared" si="19"/>
        <v>3813.3948804403362</v>
      </c>
      <c r="Z37" s="57">
        <f t="shared" si="19"/>
        <v>3571.4945910980878</v>
      </c>
      <c r="AA37" s="57">
        <f t="shared" si="19"/>
        <v>3763.8942286743259</v>
      </c>
      <c r="AB37" s="57">
        <f t="shared" si="19"/>
        <v>3954.8910970017528</v>
      </c>
      <c r="AC37" s="57">
        <f t="shared" si="19"/>
        <v>4297.2974406725552</v>
      </c>
      <c r="AD37" s="74">
        <f t="shared" si="19"/>
        <v>4291.0591885288804</v>
      </c>
      <c r="AE37" s="74">
        <f t="shared" si="19"/>
        <v>4289.3035373859857</v>
      </c>
    </row>
    <row r="39" spans="1:31" s="71" customFormat="1"/>
    <row r="40" spans="1:31" s="71" customFormat="1"/>
    <row r="41" spans="1:31" s="71" customFormat="1">
      <c r="A41" s="75" t="str">
        <f>PROPER(A20)</f>
        <v>Miscellaneous</v>
      </c>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spans="1:31" s="71" customFormat="1">
      <c r="A42" s="77" t="s">
        <v>99</v>
      </c>
      <c r="G42" s="33">
        <f t="shared" ref="G42:M42" si="20">SLOPE($H$20:$L$20,$H$7:$L$7)*G$7+INTERCEPT($H$20:$L$20,$H$7:$L$7)</f>
        <v>4073.7000000000116</v>
      </c>
      <c r="H42" s="33">
        <f t="shared" si="20"/>
        <v>4143.7999999999884</v>
      </c>
      <c r="I42" s="33">
        <f t="shared" si="20"/>
        <v>4213.8999999999942</v>
      </c>
      <c r="J42" s="33">
        <f t="shared" si="20"/>
        <v>4284</v>
      </c>
      <c r="K42" s="33">
        <f t="shared" si="20"/>
        <v>4354.1000000000058</v>
      </c>
      <c r="L42" s="33">
        <f t="shared" si="20"/>
        <v>4424.2000000000116</v>
      </c>
      <c r="M42" s="33">
        <f t="shared" si="20"/>
        <v>4494.2999999999884</v>
      </c>
      <c r="N42" s="33">
        <f>SLOPE($H$20:$L$20,$H$7:$L$7)*N$7+INTERCEPT($H$20:$L$20,$H$7:$L$7)</f>
        <v>4564.3999999999942</v>
      </c>
    </row>
    <row r="43" spans="1:31" s="71" customFormat="1">
      <c r="A43" s="77" t="s">
        <v>100</v>
      </c>
      <c r="L43" s="33">
        <f t="shared" ref="L43:M43" si="21">SLOPE($M$20:$S$20,$M$7:$S$7)*L$7+INTERCEPT($M$20:$S$20,$M$7:$S$7)</f>
        <v>3249.3071546972496</v>
      </c>
      <c r="M43" s="33">
        <f t="shared" si="21"/>
        <v>3322.1202230930212</v>
      </c>
      <c r="N43" s="33">
        <f>SLOPE($M$20:$S$20,$M$7:$S$7)*N$7+INTERCEPT($M$20:$S$20,$M$7:$S$7)</f>
        <v>3394.9332914887636</v>
      </c>
      <c r="O43" s="33">
        <f t="shared" ref="O43:T43" si="22">SLOPE($M$20:$S$20,$M$7:$S$7)*O$7+INTERCEPT($M$20:$S$20,$M$7:$S$7)</f>
        <v>3467.7463598845352</v>
      </c>
      <c r="P43" s="33">
        <f t="shared" si="22"/>
        <v>3540.5594282802776</v>
      </c>
      <c r="Q43" s="33">
        <f t="shared" si="22"/>
        <v>3613.3724966760492</v>
      </c>
      <c r="R43" s="33">
        <f t="shared" si="22"/>
        <v>3686.1855650717916</v>
      </c>
      <c r="S43" s="33">
        <f t="shared" si="22"/>
        <v>3758.9986334675632</v>
      </c>
      <c r="T43" s="33">
        <f t="shared" si="22"/>
        <v>3831.8117018633056</v>
      </c>
    </row>
    <row r="44" spans="1:31" s="71" customFormat="1">
      <c r="K44" s="78" t="s">
        <v>101</v>
      </c>
      <c r="L44" s="33">
        <f>AVERAGE(L42:L43)</f>
        <v>3836.7535773486306</v>
      </c>
      <c r="M44" s="33">
        <f>AVERAGE(M42:M43)</f>
        <v>3908.2101115465048</v>
      </c>
      <c r="N44" s="33"/>
    </row>
    <row r="45" spans="1:31" s="71" customFormat="1">
      <c r="K45" s="78" t="s">
        <v>102</v>
      </c>
      <c r="L45" s="33">
        <f>L$44-L$42</f>
        <v>-587.446422651381</v>
      </c>
      <c r="M45" s="33">
        <f>M$44-M$42</f>
        <v>-586.08988845348358</v>
      </c>
      <c r="N45" s="33"/>
    </row>
    <row r="46" spans="1:31" s="71" customFormat="1">
      <c r="L46" s="33"/>
      <c r="M46" s="33"/>
      <c r="N46" s="33"/>
    </row>
    <row r="47" spans="1:31" s="71" customFormat="1">
      <c r="A47" s="79" t="s">
        <v>103</v>
      </c>
      <c r="B47" s="33">
        <v>0</v>
      </c>
      <c r="C47" s="33">
        <v>0</v>
      </c>
      <c r="D47" s="33">
        <v>0</v>
      </c>
      <c r="E47" s="33">
        <v>0</v>
      </c>
      <c r="F47" s="33">
        <v>0</v>
      </c>
      <c r="G47" s="33">
        <v>0</v>
      </c>
      <c r="H47" s="33">
        <f t="shared" ref="H47:K47" si="23">I47-$M47/5</f>
        <v>0</v>
      </c>
      <c r="I47" s="33">
        <f t="shared" si="23"/>
        <v>0</v>
      </c>
      <c r="J47" s="33">
        <f t="shared" si="23"/>
        <v>0</v>
      </c>
      <c r="K47" s="33">
        <f t="shared" si="23"/>
        <v>0</v>
      </c>
      <c r="L47" s="33">
        <f>M47-$M47/5</f>
        <v>0</v>
      </c>
    </row>
    <row r="48" spans="1:31" s="71" customFormat="1">
      <c r="A48" s="79" t="str">
        <f>"Adj "&amp;A41</f>
        <v>Adj Miscellaneous</v>
      </c>
      <c r="B48" s="80">
        <f t="shared" ref="B48:K48" si="24">B26*($L$43/$L$42)</f>
        <v>2759.2891325431797</v>
      </c>
      <c r="C48" s="80">
        <f t="shared" si="24"/>
        <v>2790.1355907723023</v>
      </c>
      <c r="D48" s="80">
        <f t="shared" si="24"/>
        <v>2820.9820490014249</v>
      </c>
      <c r="E48" s="80">
        <f t="shared" si="24"/>
        <v>2862.1106599735881</v>
      </c>
      <c r="F48" s="80">
        <f t="shared" si="24"/>
        <v>2903.2392709457517</v>
      </c>
      <c r="G48" s="80">
        <f>G26*($L$43/$L$42)</f>
        <v>2944.3678819179149</v>
      </c>
      <c r="H48" s="80">
        <f t="shared" si="24"/>
        <v>3039.1105750502202</v>
      </c>
      <c r="I48" s="80">
        <f t="shared" si="24"/>
        <v>3080.9736255040293</v>
      </c>
      <c r="J48" s="80">
        <f t="shared" si="24"/>
        <v>3171.3096817464598</v>
      </c>
      <c r="K48" s="80">
        <f t="shared" si="24"/>
        <v>3206.5627768654572</v>
      </c>
      <c r="L48" s="80">
        <f>L26*($L$43/$L$42)</f>
        <v>3233.7370376863505</v>
      </c>
      <c r="M48" s="80">
        <f>M20</f>
        <v>3177</v>
      </c>
      <c r="N48" s="80">
        <f>N20</f>
        <v>3538.980106566522</v>
      </c>
      <c r="O48" s="80">
        <f t="shared" ref="O48:AD48" si="25">O20</f>
        <v>3554.4176700680446</v>
      </c>
      <c r="P48" s="80">
        <f t="shared" si="25"/>
        <v>3569.8552335695672</v>
      </c>
      <c r="Q48" s="80">
        <f t="shared" si="25"/>
        <v>3490.4787512026896</v>
      </c>
      <c r="R48" s="80">
        <f t="shared" si="25"/>
        <v>3647.8876625859598</v>
      </c>
      <c r="S48" s="80">
        <f t="shared" si="25"/>
        <v>3805.2965739692304</v>
      </c>
      <c r="T48" s="80">
        <f t="shared" si="25"/>
        <v>3962.7054853555837</v>
      </c>
      <c r="U48" s="80">
        <f t="shared" si="25"/>
        <v>3939.8240733846696</v>
      </c>
      <c r="V48" s="80">
        <f t="shared" si="25"/>
        <v>3916.9426614137556</v>
      </c>
      <c r="W48" s="80">
        <f t="shared" si="25"/>
        <v>3699.4301963204198</v>
      </c>
      <c r="X48" s="80">
        <f t="shared" si="25"/>
        <v>3499.6590588435424</v>
      </c>
      <c r="Y48" s="80">
        <f t="shared" si="25"/>
        <v>3500.3121630139099</v>
      </c>
      <c r="Z48" s="80">
        <f t="shared" si="25"/>
        <v>3268.227091188639</v>
      </c>
      <c r="AA48" s="80">
        <f t="shared" si="25"/>
        <v>3471.8710162291654</v>
      </c>
      <c r="AB48" s="80">
        <f t="shared" si="25"/>
        <v>3675.5149412696919</v>
      </c>
      <c r="AC48" s="80">
        <f t="shared" si="25"/>
        <v>4026.2252133853381</v>
      </c>
      <c r="AD48" s="80">
        <f t="shared" ref="AD48:AE48" si="26">AD20</f>
        <v>4026.2252133853381</v>
      </c>
      <c r="AE48" s="80">
        <f t="shared" si="26"/>
        <v>4026.2252133853381</v>
      </c>
    </row>
    <row r="49" s="71" customFormat="1"/>
    <row r="50" s="71" customFormat="1"/>
    <row r="51" s="71" customFormat="1"/>
    <row r="52" s="71" customFormat="1"/>
    <row r="53" s="71" customFormat="1"/>
    <row r="54" s="71" customFormat="1"/>
    <row r="55" s="71" customFormat="1"/>
    <row r="56" s="71" customFormat="1"/>
    <row r="57" s="71" customFormat="1"/>
    <row r="58" s="71" customFormat="1"/>
    <row r="59" s="71" customFormat="1"/>
    <row r="60" s="71" customFormat="1"/>
    <row r="61" s="71" customFormat="1"/>
    <row r="62" s="71" customFormat="1"/>
    <row r="63" s="71" customFormat="1"/>
    <row r="64" s="71" customFormat="1"/>
    <row r="65" s="71" customFormat="1"/>
    <row r="66" s="71" customFormat="1"/>
    <row r="67" s="71" customFormat="1"/>
    <row r="68" s="71" customFormat="1"/>
    <row r="69" s="71" customFormat="1"/>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69FC8-3907-6942-BE33-32222CB0B1D2}">
  <dimension ref="A1:AE37"/>
  <sheetViews>
    <sheetView tabSelected="1" workbookViewId="0">
      <pane xSplit="1" ySplit="7" topLeftCell="R13" activePane="bottomRight" state="frozen"/>
      <selection pane="topRight" activeCell="B1" sqref="B1"/>
      <selection pane="bottomLeft" activeCell="A2" sqref="A2"/>
      <selection pane="bottomRight" activeCell="AC22" sqref="AC21:AC22"/>
    </sheetView>
  </sheetViews>
  <sheetFormatPr baseColWidth="10" defaultColWidth="8.83203125" defaultRowHeight="15"/>
  <cols>
    <col min="1" max="1" width="35.5" style="71" bestFit="1" customWidth="1"/>
    <col min="2" max="16384" width="8.83203125" style="71"/>
  </cols>
  <sheetData>
    <row r="1" spans="1:31">
      <c r="A1" s="67" t="s">
        <v>31</v>
      </c>
    </row>
    <row r="2" spans="1:31" ht="16">
      <c r="A2" s="14" t="s">
        <v>25</v>
      </c>
    </row>
    <row r="7" spans="1:31">
      <c r="A7" s="7" t="s">
        <v>0</v>
      </c>
      <c r="B7" s="8">
        <v>1990</v>
      </c>
      <c r="C7" s="8">
        <v>1991</v>
      </c>
      <c r="D7" s="8">
        <v>1992</v>
      </c>
      <c r="E7" s="8">
        <v>1993</v>
      </c>
      <c r="F7" s="8">
        <v>1994</v>
      </c>
      <c r="G7" s="8">
        <v>1995</v>
      </c>
      <c r="H7" s="8">
        <v>1996</v>
      </c>
      <c r="I7" s="8">
        <v>1997</v>
      </c>
      <c r="J7" s="8">
        <v>1998</v>
      </c>
      <c r="K7" s="8">
        <v>1999</v>
      </c>
      <c r="L7" s="8">
        <v>2000</v>
      </c>
      <c r="M7" s="8">
        <v>2001</v>
      </c>
      <c r="N7" s="8">
        <v>2002</v>
      </c>
      <c r="O7" s="8">
        <v>2003</v>
      </c>
      <c r="P7" s="8">
        <v>2004</v>
      </c>
      <c r="Q7" s="8">
        <v>2005</v>
      </c>
      <c r="R7" s="8">
        <v>2006</v>
      </c>
      <c r="S7" s="8">
        <v>2007</v>
      </c>
      <c r="T7" s="8">
        <v>2008</v>
      </c>
      <c r="U7" s="8">
        <v>2009</v>
      </c>
      <c r="V7" s="8">
        <v>2010</v>
      </c>
      <c r="W7" s="8">
        <v>2011</v>
      </c>
      <c r="X7" s="9">
        <v>2012</v>
      </c>
      <c r="Y7" s="9">
        <v>2013</v>
      </c>
      <c r="Z7" s="9">
        <v>2014</v>
      </c>
      <c r="AA7" s="9">
        <v>2015</v>
      </c>
      <c r="AB7" s="9">
        <v>2016</v>
      </c>
      <c r="AC7" s="9">
        <v>2017</v>
      </c>
      <c r="AD7" s="9">
        <v>2018</v>
      </c>
      <c r="AE7" s="9">
        <v>2019</v>
      </c>
    </row>
    <row r="8" spans="1:31">
      <c r="A8" s="10" t="s">
        <v>1</v>
      </c>
      <c r="B8" s="74">
        <v>0</v>
      </c>
      <c r="C8" s="74">
        <v>0</v>
      </c>
      <c r="D8" s="74">
        <v>0</v>
      </c>
      <c r="E8" s="74">
        <v>0</v>
      </c>
      <c r="F8" s="74">
        <v>0</v>
      </c>
      <c r="G8" s="74">
        <v>0</v>
      </c>
      <c r="H8" s="74">
        <v>6</v>
      </c>
      <c r="I8" s="74">
        <v>6</v>
      </c>
      <c r="J8" s="74">
        <v>8</v>
      </c>
      <c r="K8" s="74">
        <v>11</v>
      </c>
      <c r="L8" s="74">
        <v>11</v>
      </c>
      <c r="M8" s="74">
        <v>11</v>
      </c>
      <c r="N8" s="73">
        <v>28.863070746600428</v>
      </c>
      <c r="O8" s="73">
        <v>27.771599346113923</v>
      </c>
      <c r="P8" s="73">
        <v>26.615368945627417</v>
      </c>
      <c r="Q8" s="73">
        <v>25.45913854514091</v>
      </c>
      <c r="R8" s="73">
        <v>26.376600569527273</v>
      </c>
      <c r="S8" s="73">
        <v>27.29406259391364</v>
      </c>
      <c r="T8" s="73">
        <v>28.211524618874453</v>
      </c>
      <c r="U8" s="73">
        <v>27.234982850789208</v>
      </c>
      <c r="V8" s="73">
        <v>26.258441082703964</v>
      </c>
      <c r="W8" s="73">
        <v>25.281899314618716</v>
      </c>
      <c r="X8" s="74">
        <v>25.381934491097869</v>
      </c>
      <c r="Y8" s="74">
        <v>25.481969667577022</v>
      </c>
      <c r="Z8" s="74">
        <v>25.582004844056179</v>
      </c>
      <c r="AA8" s="74">
        <v>23.654734155969653</v>
      </c>
      <c r="AB8" s="74">
        <v>21.727463467883126</v>
      </c>
      <c r="AC8" s="74">
        <v>19.8001927797966</v>
      </c>
      <c r="AD8" s="74">
        <v>19.8001927797966</v>
      </c>
      <c r="AE8" s="72">
        <v>19.8001927797966</v>
      </c>
    </row>
    <row r="9" spans="1:31">
      <c r="A9" s="10" t="s">
        <v>2</v>
      </c>
      <c r="B9" s="74">
        <v>17</v>
      </c>
      <c r="C9" s="74">
        <v>17</v>
      </c>
      <c r="D9" s="74">
        <v>17</v>
      </c>
      <c r="E9" s="74">
        <v>18</v>
      </c>
      <c r="F9" s="74">
        <v>18</v>
      </c>
      <c r="G9" s="74">
        <v>18</v>
      </c>
      <c r="H9" s="74">
        <v>34</v>
      </c>
      <c r="I9" s="74">
        <v>33</v>
      </c>
      <c r="J9" s="74">
        <v>33</v>
      </c>
      <c r="K9" s="74">
        <v>31</v>
      </c>
      <c r="L9" s="74">
        <v>31</v>
      </c>
      <c r="M9" s="74">
        <v>31</v>
      </c>
      <c r="N9" s="73">
        <v>16.757829308889423</v>
      </c>
      <c r="O9" s="73">
        <v>17.682545782542267</v>
      </c>
      <c r="P9" s="73">
        <v>18.60726225619511</v>
      </c>
      <c r="Q9" s="73">
        <v>19.53197872984795</v>
      </c>
      <c r="R9" s="73">
        <v>17.2632091534485</v>
      </c>
      <c r="S9" s="73">
        <v>14.994439577049052</v>
      </c>
      <c r="T9" s="73">
        <v>12.725670000343143</v>
      </c>
      <c r="U9" s="73">
        <v>12.759490346429228</v>
      </c>
      <c r="V9" s="73">
        <v>12.793310692515313</v>
      </c>
      <c r="W9" s="73">
        <v>12.827131038601399</v>
      </c>
      <c r="X9" s="74">
        <v>13.702000703648849</v>
      </c>
      <c r="Y9" s="74">
        <v>14.5768703686963</v>
      </c>
      <c r="Z9" s="74">
        <v>15.451740033743748</v>
      </c>
      <c r="AA9" s="74">
        <v>15.514667888538966</v>
      </c>
      <c r="AB9" s="74">
        <v>15.577595743334184</v>
      </c>
      <c r="AC9" s="74">
        <v>15.6405235981294</v>
      </c>
      <c r="AD9" s="74">
        <v>15.6405235981294</v>
      </c>
      <c r="AE9" s="72">
        <v>15.6405235981294</v>
      </c>
    </row>
    <row r="10" spans="1:31">
      <c r="A10" s="10" t="s">
        <v>3</v>
      </c>
      <c r="B10" s="74">
        <v>8</v>
      </c>
      <c r="C10" s="74">
        <v>8</v>
      </c>
      <c r="D10" s="74">
        <v>8</v>
      </c>
      <c r="E10" s="74">
        <v>8</v>
      </c>
      <c r="F10" s="74">
        <v>8</v>
      </c>
      <c r="G10" s="74">
        <v>8</v>
      </c>
      <c r="H10" s="74">
        <v>7</v>
      </c>
      <c r="I10" s="74">
        <v>7</v>
      </c>
      <c r="J10" s="74">
        <v>6</v>
      </c>
      <c r="K10" s="74">
        <v>8</v>
      </c>
      <c r="L10" s="74">
        <v>8</v>
      </c>
      <c r="M10" s="74">
        <v>8</v>
      </c>
      <c r="N10" s="73">
        <v>18.335217068074467</v>
      </c>
      <c r="O10" s="73">
        <v>18.148873130664224</v>
      </c>
      <c r="P10" s="73">
        <v>17.962529193253982</v>
      </c>
      <c r="Q10" s="73">
        <v>17.776185255843743</v>
      </c>
      <c r="R10" s="73">
        <v>32.879447981376792</v>
      </c>
      <c r="S10" s="73">
        <v>47.982710706909849</v>
      </c>
      <c r="T10" s="73">
        <v>63.085973430923843</v>
      </c>
      <c r="U10" s="73">
        <v>64.063554851063941</v>
      </c>
      <c r="V10" s="73">
        <v>65.041136271204039</v>
      </c>
      <c r="W10" s="73">
        <v>66.018717691344122</v>
      </c>
      <c r="X10" s="74">
        <v>66.465521678981105</v>
      </c>
      <c r="Y10" s="74">
        <v>66.912325666618088</v>
      </c>
      <c r="Z10" s="74">
        <v>67.359129654255085</v>
      </c>
      <c r="AA10" s="74">
        <v>62.938742933431023</v>
      </c>
      <c r="AB10" s="74">
        <v>58.51835621260696</v>
      </c>
      <c r="AC10" s="74">
        <v>54.097969491782898</v>
      </c>
      <c r="AD10" s="74">
        <v>54.097969491782898</v>
      </c>
      <c r="AE10" s="72">
        <v>54.097969491782898</v>
      </c>
    </row>
    <row r="11" spans="1:31">
      <c r="A11" s="10" t="s">
        <v>4</v>
      </c>
      <c r="B11" s="74">
        <v>183</v>
      </c>
      <c r="C11" s="74">
        <v>183</v>
      </c>
      <c r="D11" s="74">
        <v>183</v>
      </c>
      <c r="E11" s="74">
        <v>183</v>
      </c>
      <c r="F11" s="74">
        <v>183</v>
      </c>
      <c r="G11" s="74">
        <v>183</v>
      </c>
      <c r="H11" s="74">
        <v>123</v>
      </c>
      <c r="I11" s="74">
        <v>125</v>
      </c>
      <c r="J11" s="74">
        <v>130</v>
      </c>
      <c r="K11" s="74">
        <v>25</v>
      </c>
      <c r="L11" s="74">
        <v>26</v>
      </c>
      <c r="M11" s="74">
        <v>27</v>
      </c>
      <c r="N11" s="73">
        <v>23.12303813458141</v>
      </c>
      <c r="O11" s="73">
        <v>21.336391936676655</v>
      </c>
      <c r="P11" s="73">
        <v>19.5497457387719</v>
      </c>
      <c r="Q11" s="73">
        <v>17.763099540867149</v>
      </c>
      <c r="R11" s="73">
        <v>18.070658593378102</v>
      </c>
      <c r="S11" s="73">
        <v>18.378217645889055</v>
      </c>
      <c r="T11" s="73">
        <v>18.685776698359646</v>
      </c>
      <c r="U11" s="73">
        <v>20.148782202518429</v>
      </c>
      <c r="V11" s="73">
        <v>21.611787706677212</v>
      </c>
      <c r="W11" s="73">
        <v>23.074793210835995</v>
      </c>
      <c r="X11" s="74">
        <v>22.82707752366694</v>
      </c>
      <c r="Y11" s="74">
        <v>22.579361836497885</v>
      </c>
      <c r="Z11" s="74">
        <v>22.331646149328829</v>
      </c>
      <c r="AA11" s="74">
        <v>22.768679534837752</v>
      </c>
      <c r="AB11" s="74">
        <v>23.205712920346674</v>
      </c>
      <c r="AC11" s="74">
        <v>23.642746305855599</v>
      </c>
      <c r="AD11" s="74">
        <v>23.642746305855599</v>
      </c>
      <c r="AE11" s="72">
        <v>23.642746305855599</v>
      </c>
    </row>
    <row r="12" spans="1:31">
      <c r="A12" s="10" t="s">
        <v>5</v>
      </c>
      <c r="B12" s="74">
        <v>6</v>
      </c>
      <c r="C12" s="74">
        <v>6</v>
      </c>
      <c r="D12" s="74">
        <v>6</v>
      </c>
      <c r="E12" s="74">
        <v>6</v>
      </c>
      <c r="F12" s="74">
        <v>6</v>
      </c>
      <c r="G12" s="74">
        <v>6</v>
      </c>
      <c r="H12" s="74">
        <v>5</v>
      </c>
      <c r="I12" s="74">
        <v>5</v>
      </c>
      <c r="J12" s="74">
        <v>5</v>
      </c>
      <c r="K12" s="74">
        <v>2</v>
      </c>
      <c r="L12" s="74">
        <v>2</v>
      </c>
      <c r="M12" s="74">
        <v>2</v>
      </c>
      <c r="N12" s="73">
        <v>3.2484630790744005</v>
      </c>
      <c r="O12" s="73">
        <v>3.0723200494619536</v>
      </c>
      <c r="P12" s="73">
        <v>2.8961770198495067</v>
      </c>
      <c r="Q12" s="73">
        <v>2.7200339902370598</v>
      </c>
      <c r="R12" s="73">
        <v>2.4763977872747063</v>
      </c>
      <c r="S12" s="73">
        <v>2.2327615843123527</v>
      </c>
      <c r="T12" s="73">
        <v>1.9891253813499996</v>
      </c>
      <c r="U12" s="73">
        <v>1.7008104451448329</v>
      </c>
      <c r="V12" s="73">
        <v>1.4124955089396662</v>
      </c>
      <c r="W12" s="73">
        <v>1.1241805727344998</v>
      </c>
      <c r="X12" s="74">
        <v>1.1054712419202823</v>
      </c>
      <c r="Y12" s="74">
        <v>1.0867619111060649</v>
      </c>
      <c r="Z12" s="74">
        <v>1.0680525802918472</v>
      </c>
      <c r="AA12" s="74">
        <v>0.93474174878789817</v>
      </c>
      <c r="AB12" s="74">
        <v>0.80143091728394911</v>
      </c>
      <c r="AC12" s="74">
        <v>0.66812008577999993</v>
      </c>
      <c r="AD12" s="74">
        <v>0.66812008577999993</v>
      </c>
      <c r="AE12" s="72">
        <v>0.66812008577999993</v>
      </c>
    </row>
    <row r="13" spans="1:31">
      <c r="A13" s="10" t="s">
        <v>6</v>
      </c>
      <c r="B13" s="74">
        <v>43</v>
      </c>
      <c r="C13" s="74">
        <v>43</v>
      </c>
      <c r="D13" s="74">
        <v>43</v>
      </c>
      <c r="E13" s="74">
        <v>43</v>
      </c>
      <c r="F13" s="74">
        <v>43</v>
      </c>
      <c r="G13" s="74">
        <v>43</v>
      </c>
      <c r="H13" s="74">
        <v>16</v>
      </c>
      <c r="I13" s="74">
        <v>17</v>
      </c>
      <c r="J13" s="74">
        <v>17</v>
      </c>
      <c r="K13" s="74">
        <v>9</v>
      </c>
      <c r="L13" s="74">
        <v>10</v>
      </c>
      <c r="M13" s="74">
        <v>10</v>
      </c>
      <c r="N13" s="73">
        <v>2.8796067099822005</v>
      </c>
      <c r="O13" s="73">
        <v>2.4138357047503041</v>
      </c>
      <c r="P13" s="73">
        <v>1.9480646995184077</v>
      </c>
      <c r="Q13" s="73">
        <v>1.4822936942865115</v>
      </c>
      <c r="R13" s="73">
        <v>1.441718179369341</v>
      </c>
      <c r="S13" s="73">
        <v>1.4011426644521705</v>
      </c>
      <c r="T13" s="73">
        <v>1.3605671494912297</v>
      </c>
      <c r="U13" s="73">
        <v>1.3698623329688624</v>
      </c>
      <c r="V13" s="73">
        <v>1.3791575164464951</v>
      </c>
      <c r="W13" s="73">
        <v>1.388452699924128</v>
      </c>
      <c r="X13" s="74">
        <v>1.4546426951289535</v>
      </c>
      <c r="Y13" s="74">
        <v>1.520832690333779</v>
      </c>
      <c r="Z13" s="74">
        <v>1.5870226855386045</v>
      </c>
      <c r="AA13" s="74">
        <v>1.5630804444790263</v>
      </c>
      <c r="AB13" s="74">
        <v>1.5391382034194481</v>
      </c>
      <c r="AC13" s="74">
        <v>1.5151959623598701</v>
      </c>
      <c r="AD13" s="74">
        <v>1.5151959623598701</v>
      </c>
      <c r="AE13" s="72">
        <v>1.5151959623598701</v>
      </c>
    </row>
    <row r="14" spans="1:31">
      <c r="A14" s="10" t="s">
        <v>7</v>
      </c>
      <c r="B14" s="74">
        <v>38</v>
      </c>
      <c r="C14" s="74">
        <v>38</v>
      </c>
      <c r="D14" s="74">
        <v>39</v>
      </c>
      <c r="E14" s="74">
        <v>39</v>
      </c>
      <c r="F14" s="74">
        <v>40</v>
      </c>
      <c r="G14" s="74">
        <v>40</v>
      </c>
      <c r="H14" s="74">
        <v>43</v>
      </c>
      <c r="I14" s="74">
        <v>45</v>
      </c>
      <c r="J14" s="74">
        <v>45</v>
      </c>
      <c r="K14" s="74">
        <v>48</v>
      </c>
      <c r="L14" s="74">
        <v>50</v>
      </c>
      <c r="M14" s="74">
        <v>52</v>
      </c>
      <c r="N14" s="73">
        <v>177.23902321567707</v>
      </c>
      <c r="O14" s="73">
        <v>178.04404555208677</v>
      </c>
      <c r="P14" s="73">
        <v>178.61648322349646</v>
      </c>
      <c r="Q14" s="73">
        <v>179.01498558490613</v>
      </c>
      <c r="R14" s="73">
        <v>138.07766628113342</v>
      </c>
      <c r="S14" s="73">
        <v>97.140346977360707</v>
      </c>
      <c r="T14" s="73">
        <v>56.203027676255083</v>
      </c>
      <c r="U14" s="73">
        <v>48.687877445283618</v>
      </c>
      <c r="V14" s="73">
        <v>41.172727214312154</v>
      </c>
      <c r="W14" s="73">
        <v>33.657576983340689</v>
      </c>
      <c r="X14" s="74">
        <v>29.873626872525701</v>
      </c>
      <c r="Y14" s="74">
        <v>26.089676761710713</v>
      </c>
      <c r="Z14" s="74">
        <v>22.305726650895728</v>
      </c>
      <c r="AA14" s="74">
        <v>23.950533676970419</v>
      </c>
      <c r="AB14" s="74">
        <v>25.59534070304511</v>
      </c>
      <c r="AC14" s="74">
        <v>27.240147729119798</v>
      </c>
      <c r="AD14" s="74">
        <v>27.240147729119798</v>
      </c>
      <c r="AE14" s="72">
        <v>27.240147729119798</v>
      </c>
    </row>
    <row r="15" spans="1:31">
      <c r="A15" s="10" t="s">
        <v>8</v>
      </c>
      <c r="B15" s="74" t="s">
        <v>9</v>
      </c>
      <c r="C15" s="74" t="s">
        <v>9</v>
      </c>
      <c r="D15" s="74" t="s">
        <v>9</v>
      </c>
      <c r="E15" s="74" t="s">
        <v>9</v>
      </c>
      <c r="F15" s="74" t="s">
        <v>9</v>
      </c>
      <c r="G15" s="74" t="s">
        <v>9</v>
      </c>
      <c r="H15" s="74">
        <v>0</v>
      </c>
      <c r="I15" s="74">
        <v>0</v>
      </c>
      <c r="J15" s="74">
        <v>0</v>
      </c>
      <c r="K15" s="74">
        <v>0</v>
      </c>
      <c r="L15" s="74">
        <v>0</v>
      </c>
      <c r="M15" s="74">
        <v>0</v>
      </c>
      <c r="N15" s="73">
        <v>0.29581800096790001</v>
      </c>
      <c r="O15" s="73">
        <v>0.31790533737545706</v>
      </c>
      <c r="P15" s="73">
        <v>0.33999267378301412</v>
      </c>
      <c r="Q15" s="73">
        <v>0.36208001019057123</v>
      </c>
      <c r="R15" s="73">
        <v>0.40562342198871415</v>
      </c>
      <c r="S15" s="73">
        <v>0.44916683378685707</v>
      </c>
      <c r="T15" s="73">
        <v>0.49301946953771197</v>
      </c>
      <c r="U15" s="73">
        <v>0.53459823118251482</v>
      </c>
      <c r="V15" s="73">
        <v>0.5761769928273176</v>
      </c>
      <c r="W15" s="73">
        <v>0.61775575447212039</v>
      </c>
      <c r="X15" s="74">
        <v>0.59564940030064328</v>
      </c>
      <c r="Y15" s="74">
        <v>0.57354304612916618</v>
      </c>
      <c r="Z15" s="74">
        <v>0.55143669195768896</v>
      </c>
      <c r="AA15" s="74">
        <v>0.52673588947874928</v>
      </c>
      <c r="AB15" s="74">
        <v>0.50203508699980959</v>
      </c>
      <c r="AC15" s="74">
        <v>0.47733428452087001</v>
      </c>
      <c r="AD15" s="74">
        <v>0.47733428452087001</v>
      </c>
      <c r="AE15" s="72">
        <v>0.47733428452087001</v>
      </c>
    </row>
    <row r="16" spans="1:31">
      <c r="A16" s="10" t="s">
        <v>10</v>
      </c>
      <c r="B16" s="74">
        <v>0</v>
      </c>
      <c r="C16" s="74">
        <v>0</v>
      </c>
      <c r="D16" s="74">
        <v>0</v>
      </c>
      <c r="E16" s="74">
        <v>0</v>
      </c>
      <c r="F16" s="74">
        <v>0</v>
      </c>
      <c r="G16" s="74">
        <v>0</v>
      </c>
      <c r="H16" s="74">
        <v>1</v>
      </c>
      <c r="I16" s="74">
        <v>1</v>
      </c>
      <c r="J16" s="74">
        <v>1</v>
      </c>
      <c r="K16" s="74">
        <v>5</v>
      </c>
      <c r="L16" s="74">
        <v>5</v>
      </c>
      <c r="M16" s="74">
        <v>5</v>
      </c>
      <c r="N16" s="73">
        <v>0.73076576589179998</v>
      </c>
      <c r="O16" s="73">
        <v>0.68437636488273335</v>
      </c>
      <c r="P16" s="73">
        <v>0.63798696387366671</v>
      </c>
      <c r="Q16" s="73">
        <v>0.59159756286460019</v>
      </c>
      <c r="R16" s="73">
        <v>2.100976803833067</v>
      </c>
      <c r="S16" s="73">
        <v>3.610356044801533</v>
      </c>
      <c r="T16" s="73">
        <v>5.1194260613728293</v>
      </c>
      <c r="U16" s="73">
        <v>5.414095370043011</v>
      </c>
      <c r="V16" s="73">
        <v>5.7087646787131927</v>
      </c>
      <c r="W16" s="73">
        <v>6.0034339873833735</v>
      </c>
      <c r="X16" s="74">
        <v>5.7952699547192985</v>
      </c>
      <c r="Y16" s="74">
        <v>5.5871059220552235</v>
      </c>
      <c r="Z16" s="74">
        <v>5.3789418893911494</v>
      </c>
      <c r="AA16" s="74">
        <v>4.8057251748578196</v>
      </c>
      <c r="AB16" s="74">
        <v>4.2325084603244898</v>
      </c>
      <c r="AC16" s="74">
        <v>3.65929174579116</v>
      </c>
      <c r="AD16" s="74">
        <v>3.65929174579116</v>
      </c>
      <c r="AE16" s="72">
        <v>3.65929174579116</v>
      </c>
    </row>
    <row r="17" spans="1:31">
      <c r="A17" s="10" t="s">
        <v>11</v>
      </c>
      <c r="B17" s="74">
        <v>82</v>
      </c>
      <c r="C17" s="74">
        <v>86</v>
      </c>
      <c r="D17" s="74">
        <v>89</v>
      </c>
      <c r="E17" s="74">
        <v>93</v>
      </c>
      <c r="F17" s="74">
        <v>93</v>
      </c>
      <c r="G17" s="74">
        <v>93</v>
      </c>
      <c r="H17" s="74">
        <v>84</v>
      </c>
      <c r="I17" s="74">
        <v>84</v>
      </c>
      <c r="J17" s="74">
        <v>86</v>
      </c>
      <c r="K17" s="74">
        <v>82</v>
      </c>
      <c r="L17" s="74">
        <v>83</v>
      </c>
      <c r="M17" s="74">
        <v>85</v>
      </c>
      <c r="N17" s="73">
        <v>25.762770265110309</v>
      </c>
      <c r="O17" s="73">
        <v>26.448957430173621</v>
      </c>
      <c r="P17" s="73">
        <v>27.128711338303155</v>
      </c>
      <c r="Q17" s="73">
        <v>27.802031989498907</v>
      </c>
      <c r="R17" s="73">
        <v>41.015175681494334</v>
      </c>
      <c r="S17" s="73">
        <v>54.228319373489768</v>
      </c>
      <c r="T17" s="73">
        <v>67.426126410654305</v>
      </c>
      <c r="U17" s="73">
        <v>56.858368591124055</v>
      </c>
      <c r="V17" s="73">
        <v>46.290610771593805</v>
      </c>
      <c r="W17" s="73">
        <v>35.722852952063555</v>
      </c>
      <c r="X17" s="74">
        <v>33.865681538603845</v>
      </c>
      <c r="Y17" s="74">
        <v>32.008510125144134</v>
      </c>
      <c r="Z17" s="74">
        <v>30.151338711684428</v>
      </c>
      <c r="AA17" s="74">
        <v>27.202319907873552</v>
      </c>
      <c r="AB17" s="74">
        <v>24.253301104062675</v>
      </c>
      <c r="AC17" s="74">
        <v>21.304282300251803</v>
      </c>
      <c r="AD17" s="74">
        <v>21.304282300251803</v>
      </c>
      <c r="AE17" s="72">
        <v>21.304282300251803</v>
      </c>
    </row>
    <row r="18" spans="1:31">
      <c r="A18" s="10" t="s">
        <v>12</v>
      </c>
      <c r="B18" s="74">
        <v>155</v>
      </c>
      <c r="C18" s="74">
        <v>169</v>
      </c>
      <c r="D18" s="74">
        <v>182</v>
      </c>
      <c r="E18" s="74">
        <v>195</v>
      </c>
      <c r="F18" s="74">
        <v>209</v>
      </c>
      <c r="G18" s="74">
        <v>222</v>
      </c>
      <c r="H18" s="74">
        <v>236</v>
      </c>
      <c r="I18" s="74">
        <v>265</v>
      </c>
      <c r="J18" s="74">
        <v>256</v>
      </c>
      <c r="K18" s="74">
        <v>267</v>
      </c>
      <c r="L18" s="74">
        <v>275</v>
      </c>
      <c r="M18" s="74">
        <v>278</v>
      </c>
      <c r="N18" s="73">
        <v>155.22697397846358</v>
      </c>
      <c r="O18" s="73">
        <v>152.08354276631124</v>
      </c>
      <c r="P18" s="73">
        <v>148.9401115541589</v>
      </c>
      <c r="Q18" s="73">
        <v>145.79668034200657</v>
      </c>
      <c r="R18" s="73">
        <v>146.25015769555102</v>
      </c>
      <c r="S18" s="73">
        <v>146.70363504909548</v>
      </c>
      <c r="T18" s="73">
        <v>137.70739153417773</v>
      </c>
      <c r="U18" s="73">
        <v>133.04411790049494</v>
      </c>
      <c r="V18" s="73">
        <v>128.38084426681215</v>
      </c>
      <c r="W18" s="73">
        <v>123.71757063312936</v>
      </c>
      <c r="X18" s="74">
        <v>118.71372078364634</v>
      </c>
      <c r="Y18" s="74">
        <v>113.70987093416332</v>
      </c>
      <c r="Z18" s="74">
        <v>108.7060210846803</v>
      </c>
      <c r="AA18" s="74">
        <v>105.49310588250698</v>
      </c>
      <c r="AB18" s="74">
        <v>101.20540900802</v>
      </c>
      <c r="AC18" s="74">
        <v>100.604865248794</v>
      </c>
      <c r="AD18" s="74">
        <v>94.368114754483898</v>
      </c>
      <c r="AE18" s="72">
        <v>92.612463611588893</v>
      </c>
    </row>
    <row r="19" spans="1:31">
      <c r="A19" s="10" t="s">
        <v>13</v>
      </c>
      <c r="B19" s="74">
        <v>31</v>
      </c>
      <c r="C19" s="74">
        <v>35</v>
      </c>
      <c r="D19" s="74">
        <v>35</v>
      </c>
      <c r="E19" s="74">
        <v>36</v>
      </c>
      <c r="F19" s="74">
        <v>36</v>
      </c>
      <c r="G19" s="74">
        <v>37</v>
      </c>
      <c r="H19" s="74">
        <v>34</v>
      </c>
      <c r="I19" s="74">
        <v>34</v>
      </c>
      <c r="J19" s="74">
        <v>35</v>
      </c>
      <c r="K19" s="74">
        <v>3</v>
      </c>
      <c r="L19" s="74">
        <v>3</v>
      </c>
      <c r="M19" s="74">
        <v>3</v>
      </c>
      <c r="N19" s="73">
        <v>2.6742859978568556</v>
      </c>
      <c r="O19" s="73">
        <v>2.7070780186658872</v>
      </c>
      <c r="P19" s="73">
        <v>2.7398700394749187</v>
      </c>
      <c r="Q19" s="73">
        <v>2.7726620602839502</v>
      </c>
      <c r="R19" s="73">
        <v>2.6443943426156502</v>
      </c>
      <c r="S19" s="73">
        <v>2.5161266249473497</v>
      </c>
      <c r="T19" s="73">
        <v>3.6081236845072691</v>
      </c>
      <c r="U19" s="73">
        <v>3.4983449969830138</v>
      </c>
      <c r="V19" s="73">
        <v>3.3885663094587586</v>
      </c>
      <c r="W19" s="73">
        <v>3.2787876219345038</v>
      </c>
      <c r="X19" s="74">
        <v>3.1173380591647017</v>
      </c>
      <c r="Y19" s="74">
        <v>2.9558884963948997</v>
      </c>
      <c r="Z19" s="74">
        <v>2.7944389336250977</v>
      </c>
      <c r="AA19" s="74">
        <v>2.6701452074284586</v>
      </c>
      <c r="AB19" s="74">
        <v>2.2178639047342599</v>
      </c>
      <c r="AC19" s="74">
        <v>2.4215577550351801</v>
      </c>
      <c r="AD19" s="74">
        <v>2.4200561056705849</v>
      </c>
      <c r="AE19" s="72">
        <v>2.4200561056705849</v>
      </c>
    </row>
    <row r="20" spans="1:31">
      <c r="A20" s="10" t="s">
        <v>14</v>
      </c>
      <c r="B20" s="84">
        <f>'NH3-Org_and_Adj'!B48</f>
        <v>2759.2891325431797</v>
      </c>
      <c r="C20" s="84">
        <f>'NH3-Org_and_Adj'!C48</f>
        <v>2790.1355907723023</v>
      </c>
      <c r="D20" s="84">
        <f>'NH3-Org_and_Adj'!D48</f>
        <v>2820.9820490014249</v>
      </c>
      <c r="E20" s="84">
        <f>'NH3-Org_and_Adj'!E48</f>
        <v>2862.1106599735881</v>
      </c>
      <c r="F20" s="84">
        <f>'NH3-Org_and_Adj'!F48</f>
        <v>2903.2392709457517</v>
      </c>
      <c r="G20" s="84">
        <f>'NH3-Org_and_Adj'!G48</f>
        <v>2944.3678819179149</v>
      </c>
      <c r="H20" s="84">
        <f>'NH3-Org_and_Adj'!H48</f>
        <v>3039.1105750502202</v>
      </c>
      <c r="I20" s="84">
        <f>'NH3-Org_and_Adj'!I48</f>
        <v>3080.9736255040293</v>
      </c>
      <c r="J20" s="84">
        <f>'NH3-Org_and_Adj'!J48</f>
        <v>3171.3096817464598</v>
      </c>
      <c r="K20" s="84">
        <f>'NH3-Org_and_Adj'!K48</f>
        <v>3206.5627768654572</v>
      </c>
      <c r="L20" s="84">
        <f>'NH3-Org_and_Adj'!L48</f>
        <v>3233.7370376863505</v>
      </c>
      <c r="M20" s="84">
        <f>'NH3-Org_and_Adj'!M48</f>
        <v>3177</v>
      </c>
      <c r="N20" s="84">
        <f>'NH3-Org_and_Adj'!N48</f>
        <v>3538.980106566522</v>
      </c>
      <c r="O20" s="84">
        <f>'NH3-Org_and_Adj'!O48</f>
        <v>3554.4176700680446</v>
      </c>
      <c r="P20" s="84">
        <f>'NH3-Org_and_Adj'!P48</f>
        <v>3569.8552335695672</v>
      </c>
      <c r="Q20" s="84">
        <f>'NH3-Org_and_Adj'!Q48</f>
        <v>3490.4787512026896</v>
      </c>
      <c r="R20" s="84">
        <f>'NH3-Org_and_Adj'!R48</f>
        <v>3647.8876625859598</v>
      </c>
      <c r="S20" s="84">
        <f>'NH3-Org_and_Adj'!S48</f>
        <v>3805.2965739692304</v>
      </c>
      <c r="T20" s="84">
        <f>'NH3-Org_and_Adj'!T48</f>
        <v>3962.7054853555837</v>
      </c>
      <c r="U20" s="84">
        <f>'NH3-Org_and_Adj'!U48</f>
        <v>3939.8240733846696</v>
      </c>
      <c r="V20" s="84">
        <f>'NH3-Org_and_Adj'!V48</f>
        <v>3916.9426614137556</v>
      </c>
      <c r="W20" s="84">
        <f>'NH3-Org_and_Adj'!W48</f>
        <v>3699.4301963204198</v>
      </c>
      <c r="X20" s="84">
        <f>'NH3-Org_and_Adj'!X48</f>
        <v>3499.6590588435424</v>
      </c>
      <c r="Y20" s="84">
        <f>'NH3-Org_and_Adj'!Y48</f>
        <v>3500.3121630139099</v>
      </c>
      <c r="Z20" s="84">
        <f>'NH3-Org_and_Adj'!Z48</f>
        <v>3268.227091188639</v>
      </c>
      <c r="AA20" s="84">
        <f>'NH3-Org_and_Adj'!AA48</f>
        <v>3471.8710162291654</v>
      </c>
      <c r="AB20" s="84">
        <f>'NH3-Org_and_Adj'!AB48</f>
        <v>3675.5149412696919</v>
      </c>
      <c r="AC20" s="84">
        <f>'NH3-Org_and_Adj'!AC48</f>
        <v>4026.2252133853381</v>
      </c>
      <c r="AD20" s="84">
        <f>'NH3-Org_and_Adj'!AD48</f>
        <v>4026.2252133853381</v>
      </c>
      <c r="AE20" s="84">
        <f>'NH3-Org_and_Adj'!AE48</f>
        <v>4026.2252133853381</v>
      </c>
    </row>
    <row r="21" spans="1:31">
      <c r="N21" s="40"/>
      <c r="O21" s="40"/>
      <c r="P21" s="40"/>
      <c r="Q21" s="40"/>
      <c r="R21" s="40"/>
      <c r="S21" s="40"/>
      <c r="T21" s="40"/>
      <c r="U21" s="40"/>
      <c r="V21" s="40"/>
      <c r="W21" s="40"/>
      <c r="X21" s="40"/>
      <c r="Y21" s="40"/>
      <c r="Z21" s="40"/>
      <c r="AA21" s="74"/>
      <c r="AB21" s="74"/>
      <c r="AC21" s="74"/>
      <c r="AE21" s="72"/>
    </row>
    <row r="22" spans="1:31">
      <c r="N22" s="40"/>
      <c r="O22" s="40"/>
      <c r="P22" s="40"/>
      <c r="Q22" s="40"/>
      <c r="R22" s="40"/>
      <c r="S22" s="40"/>
      <c r="T22" s="40"/>
      <c r="U22" s="40"/>
      <c r="V22" s="40"/>
      <c r="W22" s="40"/>
      <c r="X22" s="40"/>
      <c r="Y22" s="40"/>
      <c r="Z22" s="40"/>
      <c r="AA22" s="74"/>
      <c r="AB22" s="74"/>
      <c r="AC22" s="74"/>
      <c r="AE22" s="72"/>
    </row>
    <row r="23" spans="1:31">
      <c r="X23" s="74"/>
      <c r="Y23" s="74"/>
      <c r="Z23" s="74"/>
      <c r="AA23" s="74"/>
      <c r="AB23" s="74"/>
      <c r="AC23" s="74"/>
      <c r="AE23" s="72"/>
    </row>
    <row r="24" spans="1:31">
      <c r="X24" s="74"/>
      <c r="Y24" s="74"/>
      <c r="Z24" s="74"/>
      <c r="AA24" s="74"/>
      <c r="AB24" s="74"/>
      <c r="AC24" s="74"/>
      <c r="AE24" s="72"/>
    </row>
    <row r="25" spans="1:31">
      <c r="A25" s="48" t="s">
        <v>15</v>
      </c>
      <c r="B25" s="74">
        <f t="shared" ref="B25:AE25" si="0">SUM(B8:B20)</f>
        <v>3322.2891325431797</v>
      </c>
      <c r="C25" s="74">
        <f t="shared" si="0"/>
        <v>3375.1355907723023</v>
      </c>
      <c r="D25" s="74">
        <f t="shared" si="0"/>
        <v>3422.9820490014249</v>
      </c>
      <c r="E25" s="74">
        <f t="shared" si="0"/>
        <v>3483.1106599735881</v>
      </c>
      <c r="F25" s="74">
        <f t="shared" si="0"/>
        <v>3539.2392709457517</v>
      </c>
      <c r="G25" s="74">
        <f t="shared" si="0"/>
        <v>3594.3678819179149</v>
      </c>
      <c r="H25" s="74">
        <f t="shared" si="0"/>
        <v>3628.1105750502202</v>
      </c>
      <c r="I25" s="74">
        <f t="shared" si="0"/>
        <v>3702.9736255040293</v>
      </c>
      <c r="J25" s="74">
        <f t="shared" si="0"/>
        <v>3793.3096817464598</v>
      </c>
      <c r="K25" s="74">
        <f t="shared" si="0"/>
        <v>3697.5627768654572</v>
      </c>
      <c r="L25" s="74">
        <f t="shared" si="0"/>
        <v>3737.7370376863505</v>
      </c>
      <c r="M25" s="74">
        <f t="shared" si="0"/>
        <v>3689</v>
      </c>
      <c r="N25" s="74">
        <f t="shared" si="0"/>
        <v>3994.1169688376917</v>
      </c>
      <c r="O25" s="74">
        <f t="shared" si="0"/>
        <v>4005.1291414877496</v>
      </c>
      <c r="P25" s="74">
        <f t="shared" si="0"/>
        <v>4015.8375372158735</v>
      </c>
      <c r="Q25" s="74">
        <f t="shared" si="0"/>
        <v>3931.5515185086638</v>
      </c>
      <c r="R25" s="74">
        <f t="shared" si="0"/>
        <v>4076.8896890769506</v>
      </c>
      <c r="S25" s="74">
        <f t="shared" si="0"/>
        <v>4222.2278596452379</v>
      </c>
      <c r="T25" s="74">
        <f t="shared" si="0"/>
        <v>4359.3212374714312</v>
      </c>
      <c r="U25" s="74">
        <f t="shared" si="0"/>
        <v>4315.1389589486953</v>
      </c>
      <c r="V25" s="74">
        <f t="shared" si="0"/>
        <v>4270.9566804259593</v>
      </c>
      <c r="W25" s="74">
        <f t="shared" si="0"/>
        <v>4032.1433487808022</v>
      </c>
      <c r="X25" s="74">
        <f t="shared" si="0"/>
        <v>3822.5569937869468</v>
      </c>
      <c r="Y25" s="74">
        <f t="shared" si="0"/>
        <v>3813.3948804403362</v>
      </c>
      <c r="Z25" s="74">
        <f t="shared" si="0"/>
        <v>3571.4945910980878</v>
      </c>
      <c r="AA25" s="74">
        <f t="shared" si="0"/>
        <v>3763.8942286743259</v>
      </c>
      <c r="AB25" s="74">
        <f t="shared" si="0"/>
        <v>3954.8910970017528</v>
      </c>
      <c r="AC25" s="74">
        <f t="shared" si="0"/>
        <v>4297.2974406725552</v>
      </c>
      <c r="AD25" s="74">
        <f t="shared" si="0"/>
        <v>4291.0591885288804</v>
      </c>
      <c r="AE25" s="74">
        <f t="shared" si="0"/>
        <v>4289.3035373859857</v>
      </c>
    </row>
    <row r="26" spans="1:31">
      <c r="A26" s="48" t="s">
        <v>22</v>
      </c>
      <c r="B26" s="74">
        <f t="shared" ref="B26:AE26" si="1">B20</f>
        <v>2759.2891325431797</v>
      </c>
      <c r="C26" s="74">
        <f t="shared" si="1"/>
        <v>2790.1355907723023</v>
      </c>
      <c r="D26" s="74">
        <f t="shared" si="1"/>
        <v>2820.9820490014249</v>
      </c>
      <c r="E26" s="74">
        <f t="shared" si="1"/>
        <v>2862.1106599735881</v>
      </c>
      <c r="F26" s="74">
        <f t="shared" si="1"/>
        <v>2903.2392709457517</v>
      </c>
      <c r="G26" s="74">
        <f t="shared" si="1"/>
        <v>2944.3678819179149</v>
      </c>
      <c r="H26" s="74">
        <f t="shared" si="1"/>
        <v>3039.1105750502202</v>
      </c>
      <c r="I26" s="74">
        <f t="shared" si="1"/>
        <v>3080.9736255040293</v>
      </c>
      <c r="J26" s="74">
        <f t="shared" si="1"/>
        <v>3171.3096817464598</v>
      </c>
      <c r="K26" s="74">
        <f t="shared" si="1"/>
        <v>3206.5627768654572</v>
      </c>
      <c r="L26" s="74">
        <f t="shared" si="1"/>
        <v>3233.7370376863505</v>
      </c>
      <c r="M26" s="74">
        <f t="shared" si="1"/>
        <v>3177</v>
      </c>
      <c r="N26" s="74">
        <f t="shared" si="1"/>
        <v>3538.980106566522</v>
      </c>
      <c r="O26" s="74">
        <f t="shared" si="1"/>
        <v>3554.4176700680446</v>
      </c>
      <c r="P26" s="74">
        <f t="shared" si="1"/>
        <v>3569.8552335695672</v>
      </c>
      <c r="Q26" s="74">
        <f t="shared" si="1"/>
        <v>3490.4787512026896</v>
      </c>
      <c r="R26" s="74">
        <f t="shared" si="1"/>
        <v>3647.8876625859598</v>
      </c>
      <c r="S26" s="74">
        <f t="shared" si="1"/>
        <v>3805.2965739692304</v>
      </c>
      <c r="T26" s="74">
        <f t="shared" si="1"/>
        <v>3962.7054853555837</v>
      </c>
      <c r="U26" s="74">
        <f t="shared" si="1"/>
        <v>3939.8240733846696</v>
      </c>
      <c r="V26" s="74">
        <f t="shared" si="1"/>
        <v>3916.9426614137556</v>
      </c>
      <c r="W26" s="74">
        <f t="shared" si="1"/>
        <v>3699.4301963204198</v>
      </c>
      <c r="X26" s="74">
        <f t="shared" si="1"/>
        <v>3499.6590588435424</v>
      </c>
      <c r="Y26" s="74">
        <f t="shared" si="1"/>
        <v>3500.3121630139099</v>
      </c>
      <c r="Z26" s="74">
        <f t="shared" si="1"/>
        <v>3268.227091188639</v>
      </c>
      <c r="AA26" s="74">
        <f t="shared" si="1"/>
        <v>3471.8710162291654</v>
      </c>
      <c r="AB26" s="74">
        <f t="shared" si="1"/>
        <v>3675.5149412696919</v>
      </c>
      <c r="AC26" s="74">
        <f t="shared" si="1"/>
        <v>4026.2252133853381</v>
      </c>
      <c r="AD26" s="74">
        <f t="shared" si="1"/>
        <v>4026.2252133853381</v>
      </c>
      <c r="AE26" s="74">
        <f t="shared" si="1"/>
        <v>4026.2252133853381</v>
      </c>
    </row>
    <row r="27" spans="1:31">
      <c r="A27" s="48" t="s">
        <v>23</v>
      </c>
      <c r="B27" s="74">
        <f t="shared" ref="B27:AE27" si="2">B25 - B26</f>
        <v>563</v>
      </c>
      <c r="C27" s="74">
        <f t="shared" si="2"/>
        <v>585</v>
      </c>
      <c r="D27" s="74">
        <f t="shared" si="2"/>
        <v>602</v>
      </c>
      <c r="E27" s="74">
        <f t="shared" si="2"/>
        <v>621</v>
      </c>
      <c r="F27" s="74">
        <f t="shared" si="2"/>
        <v>636</v>
      </c>
      <c r="G27" s="74">
        <f t="shared" si="2"/>
        <v>650</v>
      </c>
      <c r="H27" s="74">
        <f t="shared" si="2"/>
        <v>589</v>
      </c>
      <c r="I27" s="74">
        <f t="shared" si="2"/>
        <v>622</v>
      </c>
      <c r="J27" s="74">
        <f t="shared" si="2"/>
        <v>622</v>
      </c>
      <c r="K27" s="74">
        <f t="shared" si="2"/>
        <v>491</v>
      </c>
      <c r="L27" s="74">
        <f t="shared" si="2"/>
        <v>504</v>
      </c>
      <c r="M27" s="74">
        <f t="shared" si="2"/>
        <v>512</v>
      </c>
      <c r="N27" s="74">
        <f t="shared" si="2"/>
        <v>455.13686227116978</v>
      </c>
      <c r="O27" s="74">
        <f t="shared" si="2"/>
        <v>450.71147141970505</v>
      </c>
      <c r="P27" s="74">
        <f t="shared" si="2"/>
        <v>445.98230364630626</v>
      </c>
      <c r="Q27" s="74">
        <f t="shared" si="2"/>
        <v>441.07276730597414</v>
      </c>
      <c r="R27" s="74">
        <f t="shared" si="2"/>
        <v>429.00202649099083</v>
      </c>
      <c r="S27" s="74">
        <f t="shared" si="2"/>
        <v>416.93128567600752</v>
      </c>
      <c r="T27" s="74">
        <f t="shared" si="2"/>
        <v>396.6157521158475</v>
      </c>
      <c r="U27" s="74">
        <f t="shared" si="2"/>
        <v>375.31488556402564</v>
      </c>
      <c r="V27" s="74">
        <f t="shared" si="2"/>
        <v>354.01401901220379</v>
      </c>
      <c r="W27" s="74">
        <f t="shared" si="2"/>
        <v>332.71315246038239</v>
      </c>
      <c r="X27" s="74">
        <f t="shared" si="2"/>
        <v>322.89793494340438</v>
      </c>
      <c r="Y27" s="74">
        <f t="shared" si="2"/>
        <v>313.08271742642637</v>
      </c>
      <c r="Z27" s="74">
        <f t="shared" si="2"/>
        <v>303.26749990944882</v>
      </c>
      <c r="AA27" s="74">
        <f t="shared" si="2"/>
        <v>292.02321244516042</v>
      </c>
      <c r="AB27" s="74">
        <f t="shared" si="2"/>
        <v>279.37615573206085</v>
      </c>
      <c r="AC27" s="74">
        <f t="shared" si="2"/>
        <v>271.07222728721717</v>
      </c>
      <c r="AD27" s="74">
        <f t="shared" si="2"/>
        <v>264.83397514354238</v>
      </c>
      <c r="AE27" s="74">
        <f t="shared" si="2"/>
        <v>263.07832400064763</v>
      </c>
    </row>
    <row r="28" spans="1:31">
      <c r="A28" s="48" t="s">
        <v>16</v>
      </c>
      <c r="B28" s="74"/>
      <c r="C28" s="74"/>
      <c r="D28" s="74"/>
      <c r="E28" s="74"/>
      <c r="F28" s="74"/>
      <c r="G28" s="74"/>
      <c r="H28" s="74"/>
      <c r="I28" s="74"/>
      <c r="J28" s="74"/>
      <c r="K28" s="74"/>
      <c r="L28" s="74"/>
      <c r="M28" s="74"/>
      <c r="N28" s="73">
        <v>224.73888348849999</v>
      </c>
      <c r="O28" s="73">
        <v>224.7388834884996</v>
      </c>
      <c r="P28" s="73">
        <v>224.7388834884996</v>
      </c>
      <c r="Q28" s="73">
        <v>129.92483762009999</v>
      </c>
      <c r="R28" s="73">
        <v>129.92483762009999</v>
      </c>
      <c r="S28" s="74">
        <v>129.92483762009999</v>
      </c>
      <c r="T28" s="74">
        <v>198.11168669214999</v>
      </c>
      <c r="U28" s="74">
        <v>198.11168669214999</v>
      </c>
      <c r="V28" s="74">
        <v>198.11168669214999</v>
      </c>
      <c r="W28" s="74">
        <v>203.25177104660563</v>
      </c>
      <c r="X28" s="74">
        <v>203.25177104660563</v>
      </c>
      <c r="Y28" s="74">
        <v>203.25177104660563</v>
      </c>
      <c r="Z28" s="74">
        <v>171.59094086857894</v>
      </c>
      <c r="AA28" s="74">
        <v>171.59094086857894</v>
      </c>
      <c r="AB28" s="74">
        <v>171.59094086857894</v>
      </c>
      <c r="AC28" s="74">
        <v>318.65728794369801</v>
      </c>
      <c r="AD28" s="74">
        <v>318.65728794369801</v>
      </c>
      <c r="AE28" s="74">
        <v>318.65728794369801</v>
      </c>
    </row>
    <row r="29" spans="1:31">
      <c r="A29" s="48" t="s">
        <v>17</v>
      </c>
      <c r="B29" s="74"/>
      <c r="C29" s="74"/>
      <c r="D29" s="74"/>
      <c r="E29" s="74"/>
      <c r="F29" s="74"/>
      <c r="G29" s="74"/>
      <c r="H29" s="74"/>
      <c r="I29" s="74"/>
      <c r="J29" s="74"/>
      <c r="K29" s="74"/>
      <c r="L29" s="74"/>
      <c r="M29" s="74"/>
      <c r="N29" s="74">
        <f t="shared" ref="N29:AE29" si="3">N25 - N28</f>
        <v>3769.3780853491917</v>
      </c>
      <c r="O29" s="74">
        <f t="shared" si="3"/>
        <v>3780.39025799925</v>
      </c>
      <c r="P29" s="74">
        <f t="shared" si="3"/>
        <v>3791.0986537273739</v>
      </c>
      <c r="Q29" s="74">
        <f t="shared" si="3"/>
        <v>3801.6266808885639</v>
      </c>
      <c r="R29" s="74">
        <f t="shared" si="3"/>
        <v>3946.9648514568507</v>
      </c>
      <c r="S29" s="74">
        <f t="shared" si="3"/>
        <v>4092.303022025138</v>
      </c>
      <c r="T29" s="74">
        <f t="shared" si="3"/>
        <v>4161.209550779281</v>
      </c>
      <c r="U29" s="74">
        <f t="shared" si="3"/>
        <v>4117.0272722565451</v>
      </c>
      <c r="V29" s="74">
        <f t="shared" si="3"/>
        <v>4072.8449937338091</v>
      </c>
      <c r="W29" s="74">
        <f t="shared" si="3"/>
        <v>3828.8915777341967</v>
      </c>
      <c r="X29" s="74">
        <f t="shared" si="3"/>
        <v>3619.3052227403414</v>
      </c>
      <c r="Y29" s="74">
        <f t="shared" si="3"/>
        <v>3610.1431093937308</v>
      </c>
      <c r="Z29" s="74">
        <f t="shared" si="3"/>
        <v>3399.9036502295089</v>
      </c>
      <c r="AA29" s="74">
        <f t="shared" si="3"/>
        <v>3592.303287805747</v>
      </c>
      <c r="AB29" s="74">
        <f t="shared" si="3"/>
        <v>3783.3001561331739</v>
      </c>
      <c r="AC29" s="74">
        <f t="shared" si="3"/>
        <v>3978.6401527288572</v>
      </c>
      <c r="AD29" s="74">
        <f t="shared" si="3"/>
        <v>3972.4019005851824</v>
      </c>
      <c r="AE29" s="74">
        <f t="shared" si="3"/>
        <v>3970.6462494422876</v>
      </c>
    </row>
    <row r="30" spans="1:31">
      <c r="A30" s="48" t="s">
        <v>18</v>
      </c>
      <c r="B30" s="74"/>
      <c r="C30" s="74"/>
      <c r="D30" s="74"/>
      <c r="E30" s="74"/>
      <c r="F30" s="74"/>
      <c r="G30" s="74"/>
      <c r="H30" s="74"/>
      <c r="I30" s="74"/>
      <c r="J30" s="74"/>
      <c r="K30" s="74"/>
      <c r="L30" s="74"/>
      <c r="M30" s="74"/>
      <c r="N30" s="74">
        <f t="shared" ref="N30:AE30" si="4">N26 - N28</f>
        <v>3314.2412230780219</v>
      </c>
      <c r="O30" s="74">
        <f t="shared" si="4"/>
        <v>3329.678786579545</v>
      </c>
      <c r="P30" s="74">
        <f t="shared" si="4"/>
        <v>3345.1163500810676</v>
      </c>
      <c r="Q30" s="74">
        <f t="shared" si="4"/>
        <v>3360.5539135825898</v>
      </c>
      <c r="R30" s="74">
        <f t="shared" si="4"/>
        <v>3517.9628249658599</v>
      </c>
      <c r="S30" s="74">
        <f t="shared" si="4"/>
        <v>3675.3717363491305</v>
      </c>
      <c r="T30" s="74">
        <f t="shared" si="4"/>
        <v>3764.5937986634335</v>
      </c>
      <c r="U30" s="74">
        <f t="shared" si="4"/>
        <v>3741.7123866925194</v>
      </c>
      <c r="V30" s="74">
        <f t="shared" si="4"/>
        <v>3718.8309747216053</v>
      </c>
      <c r="W30" s="74">
        <f t="shared" si="4"/>
        <v>3496.1784252738144</v>
      </c>
      <c r="X30" s="74">
        <f t="shared" si="4"/>
        <v>3296.407287796937</v>
      </c>
      <c r="Y30" s="74">
        <f t="shared" si="4"/>
        <v>3297.0603919673044</v>
      </c>
      <c r="Z30" s="74">
        <f t="shared" si="4"/>
        <v>3096.6361503200601</v>
      </c>
      <c r="AA30" s="74">
        <f t="shared" si="4"/>
        <v>3300.2800753605866</v>
      </c>
      <c r="AB30" s="74">
        <f t="shared" si="4"/>
        <v>3503.9240004011131</v>
      </c>
      <c r="AC30" s="74">
        <f t="shared" si="4"/>
        <v>3707.56792544164</v>
      </c>
      <c r="AD30" s="74">
        <f t="shared" si="4"/>
        <v>3707.56792544164</v>
      </c>
      <c r="AE30" s="74">
        <f t="shared" si="4"/>
        <v>3707.56792544164</v>
      </c>
    </row>
    <row r="31" spans="1:31">
      <c r="X31" s="74"/>
      <c r="Y31" s="74"/>
      <c r="Z31" s="74"/>
      <c r="AA31" s="74"/>
      <c r="AB31" s="74"/>
      <c r="AC31" s="74"/>
      <c r="AE31" s="72"/>
    </row>
    <row r="32" spans="1:31">
      <c r="X32" s="74"/>
      <c r="Y32" s="74"/>
      <c r="Z32" s="74"/>
      <c r="AA32" s="74"/>
      <c r="AB32" s="74"/>
      <c r="AC32" s="74"/>
      <c r="AE32" s="72"/>
    </row>
    <row r="33" spans="1:31">
      <c r="A33" s="48" t="s">
        <v>19</v>
      </c>
      <c r="B33" s="74">
        <f t="shared" ref="B33:W33" si="5">SUM(B8:B10)</f>
        <v>25</v>
      </c>
      <c r="C33" s="74">
        <f t="shared" si="5"/>
        <v>25</v>
      </c>
      <c r="D33" s="74">
        <f t="shared" si="5"/>
        <v>25</v>
      </c>
      <c r="E33" s="74">
        <f t="shared" si="5"/>
        <v>26</v>
      </c>
      <c r="F33" s="74">
        <f t="shared" si="5"/>
        <v>26</v>
      </c>
      <c r="G33" s="74">
        <f t="shared" si="5"/>
        <v>26</v>
      </c>
      <c r="H33" s="74">
        <f t="shared" si="5"/>
        <v>47</v>
      </c>
      <c r="I33" s="74">
        <f t="shared" si="5"/>
        <v>46</v>
      </c>
      <c r="J33" s="74">
        <f t="shared" si="5"/>
        <v>47</v>
      </c>
      <c r="K33" s="74">
        <f t="shared" si="5"/>
        <v>50</v>
      </c>
      <c r="L33" s="74">
        <f t="shared" si="5"/>
        <v>50</v>
      </c>
      <c r="M33" s="74">
        <f t="shared" si="5"/>
        <v>50</v>
      </c>
      <c r="N33" s="74">
        <f t="shared" si="5"/>
        <v>63.956117123564326</v>
      </c>
      <c r="O33" s="74">
        <f t="shared" si="5"/>
        <v>63.603018259320422</v>
      </c>
      <c r="P33" s="74">
        <f t="shared" si="5"/>
        <v>63.185160395076508</v>
      </c>
      <c r="Q33" s="74">
        <f t="shared" si="5"/>
        <v>62.767302530832602</v>
      </c>
      <c r="R33" s="74">
        <f t="shared" si="5"/>
        <v>76.519257704352555</v>
      </c>
      <c r="S33" s="74">
        <f t="shared" si="5"/>
        <v>90.271212877872543</v>
      </c>
      <c r="T33" s="74">
        <f t="shared" si="5"/>
        <v>104.02316805014144</v>
      </c>
      <c r="U33" s="74">
        <f t="shared" si="5"/>
        <v>104.05802804828238</v>
      </c>
      <c r="V33" s="74">
        <f t="shared" si="5"/>
        <v>104.09288804642331</v>
      </c>
      <c r="W33" s="74">
        <f t="shared" si="5"/>
        <v>104.12774804456424</v>
      </c>
      <c r="X33" s="74">
        <f t="shared" ref="X33:AE33" si="6">SUM(X8:X10)</f>
        <v>105.54945687372782</v>
      </c>
      <c r="Y33" s="74">
        <f t="shared" si="6"/>
        <v>106.97116570289141</v>
      </c>
      <c r="Z33" s="74">
        <f t="shared" si="6"/>
        <v>108.392874532055</v>
      </c>
      <c r="AA33" s="74">
        <f t="shared" si="6"/>
        <v>102.10814497793965</v>
      </c>
      <c r="AB33" s="74">
        <f t="shared" si="6"/>
        <v>95.823415423824272</v>
      </c>
      <c r="AC33" s="74">
        <f t="shared" si="6"/>
        <v>89.5386858697089</v>
      </c>
      <c r="AD33" s="74">
        <f t="shared" si="6"/>
        <v>89.5386858697089</v>
      </c>
      <c r="AE33" s="74">
        <f t="shared" si="6"/>
        <v>89.5386858697089</v>
      </c>
    </row>
    <row r="34" spans="1:31">
      <c r="A34" s="48" t="s">
        <v>20</v>
      </c>
      <c r="B34" s="74">
        <f t="shared" ref="B34:AE34" si="7">SUM(B11:B17)</f>
        <v>352</v>
      </c>
      <c r="C34" s="74">
        <f t="shared" si="7"/>
        <v>356</v>
      </c>
      <c r="D34" s="74">
        <f t="shared" si="7"/>
        <v>360</v>
      </c>
      <c r="E34" s="74">
        <f t="shared" si="7"/>
        <v>364</v>
      </c>
      <c r="F34" s="74">
        <f t="shared" si="7"/>
        <v>365</v>
      </c>
      <c r="G34" s="74">
        <f t="shared" si="7"/>
        <v>365</v>
      </c>
      <c r="H34" s="74">
        <f t="shared" si="7"/>
        <v>272</v>
      </c>
      <c r="I34" s="74">
        <f t="shared" si="7"/>
        <v>277</v>
      </c>
      <c r="J34" s="74">
        <f t="shared" si="7"/>
        <v>284</v>
      </c>
      <c r="K34" s="74">
        <f t="shared" si="7"/>
        <v>171</v>
      </c>
      <c r="L34" s="74">
        <f t="shared" si="7"/>
        <v>176</v>
      </c>
      <c r="M34" s="74">
        <f t="shared" si="7"/>
        <v>181</v>
      </c>
      <c r="N34" s="74">
        <f t="shared" si="7"/>
        <v>233.27948517128507</v>
      </c>
      <c r="O34" s="74">
        <f t="shared" si="7"/>
        <v>232.31783237540748</v>
      </c>
      <c r="P34" s="74">
        <f t="shared" si="7"/>
        <v>231.11716165759609</v>
      </c>
      <c r="Q34" s="74">
        <f t="shared" si="7"/>
        <v>229.73612237285093</v>
      </c>
      <c r="R34" s="74">
        <f t="shared" si="7"/>
        <v>203.58821674847167</v>
      </c>
      <c r="S34" s="74">
        <f t="shared" si="7"/>
        <v>177.44031112409243</v>
      </c>
      <c r="T34" s="74">
        <f t="shared" si="7"/>
        <v>151.27706884702081</v>
      </c>
      <c r="U34" s="74">
        <f t="shared" si="7"/>
        <v>134.71439461826532</v>
      </c>
      <c r="V34" s="74">
        <f t="shared" si="7"/>
        <v>118.15172038950985</v>
      </c>
      <c r="W34" s="74">
        <f t="shared" si="7"/>
        <v>101.58904616075435</v>
      </c>
      <c r="X34" s="74">
        <f t="shared" si="7"/>
        <v>95.517419226865655</v>
      </c>
      <c r="Y34" s="74">
        <f t="shared" si="7"/>
        <v>89.445792292976961</v>
      </c>
      <c r="Z34" s="74">
        <f t="shared" si="7"/>
        <v>83.374165359088281</v>
      </c>
      <c r="AA34" s="74">
        <f t="shared" si="7"/>
        <v>81.751816377285223</v>
      </c>
      <c r="AB34" s="74">
        <f t="shared" si="7"/>
        <v>80.129467395482152</v>
      </c>
      <c r="AC34" s="74">
        <f t="shared" si="7"/>
        <v>78.507118413679095</v>
      </c>
      <c r="AD34" s="74">
        <f t="shared" si="7"/>
        <v>78.507118413679095</v>
      </c>
      <c r="AE34" s="74">
        <f t="shared" si="7"/>
        <v>78.507118413679095</v>
      </c>
    </row>
    <row r="35" spans="1:31">
      <c r="A35" s="48" t="s">
        <v>21</v>
      </c>
      <c r="B35" s="74">
        <f t="shared" ref="B35:AE35" si="8">B18 + B19</f>
        <v>186</v>
      </c>
      <c r="C35" s="74">
        <f t="shared" si="8"/>
        <v>204</v>
      </c>
      <c r="D35" s="74">
        <f t="shared" si="8"/>
        <v>217</v>
      </c>
      <c r="E35" s="74">
        <f t="shared" si="8"/>
        <v>231</v>
      </c>
      <c r="F35" s="74">
        <f t="shared" si="8"/>
        <v>245</v>
      </c>
      <c r="G35" s="74">
        <f t="shared" si="8"/>
        <v>259</v>
      </c>
      <c r="H35" s="74">
        <f t="shared" si="8"/>
        <v>270</v>
      </c>
      <c r="I35" s="74">
        <f t="shared" si="8"/>
        <v>299</v>
      </c>
      <c r="J35" s="74">
        <f t="shared" si="8"/>
        <v>291</v>
      </c>
      <c r="K35" s="74">
        <f t="shared" si="8"/>
        <v>270</v>
      </c>
      <c r="L35" s="74">
        <f t="shared" si="8"/>
        <v>278</v>
      </c>
      <c r="M35" s="74">
        <f t="shared" si="8"/>
        <v>281</v>
      </c>
      <c r="N35" s="74">
        <f t="shared" si="8"/>
        <v>157.90125997632043</v>
      </c>
      <c r="O35" s="74">
        <f t="shared" si="8"/>
        <v>154.79062078497714</v>
      </c>
      <c r="P35" s="74">
        <f t="shared" si="8"/>
        <v>151.67998159363381</v>
      </c>
      <c r="Q35" s="74">
        <f t="shared" si="8"/>
        <v>148.56934240229052</v>
      </c>
      <c r="R35" s="74">
        <f t="shared" si="8"/>
        <v>148.89455203816667</v>
      </c>
      <c r="S35" s="74">
        <f t="shared" si="8"/>
        <v>149.21976167404284</v>
      </c>
      <c r="T35" s="74">
        <f t="shared" si="8"/>
        <v>141.31551521868499</v>
      </c>
      <c r="U35" s="74">
        <f t="shared" si="8"/>
        <v>136.54246289747795</v>
      </c>
      <c r="V35" s="74">
        <f t="shared" si="8"/>
        <v>131.7694105762709</v>
      </c>
      <c r="W35" s="74">
        <f t="shared" si="8"/>
        <v>126.99635825506385</v>
      </c>
      <c r="X35" s="74">
        <f t="shared" si="8"/>
        <v>121.83105884281105</v>
      </c>
      <c r="Y35" s="74">
        <f t="shared" si="8"/>
        <v>116.66575943055823</v>
      </c>
      <c r="Z35" s="74">
        <f t="shared" si="8"/>
        <v>111.5004600183054</v>
      </c>
      <c r="AA35" s="74">
        <f t="shared" si="8"/>
        <v>108.16325108993544</v>
      </c>
      <c r="AB35" s="74">
        <f t="shared" si="8"/>
        <v>103.42327291275426</v>
      </c>
      <c r="AC35" s="74">
        <f t="shared" si="8"/>
        <v>103.02642300382918</v>
      </c>
      <c r="AD35" s="74">
        <f t="shared" si="8"/>
        <v>96.78817086015448</v>
      </c>
      <c r="AE35" s="74">
        <f t="shared" si="8"/>
        <v>95.032519717259476</v>
      </c>
    </row>
    <row r="36" spans="1:31">
      <c r="A36" s="48" t="s">
        <v>22</v>
      </c>
      <c r="B36" s="74">
        <f t="shared" ref="B36:AE36" si="9">B20</f>
        <v>2759.2891325431797</v>
      </c>
      <c r="C36" s="74">
        <f t="shared" si="9"/>
        <v>2790.1355907723023</v>
      </c>
      <c r="D36" s="74">
        <f t="shared" si="9"/>
        <v>2820.9820490014249</v>
      </c>
      <c r="E36" s="74">
        <f t="shared" si="9"/>
        <v>2862.1106599735881</v>
      </c>
      <c r="F36" s="74">
        <f t="shared" si="9"/>
        <v>2903.2392709457517</v>
      </c>
      <c r="G36" s="74">
        <f t="shared" si="9"/>
        <v>2944.3678819179149</v>
      </c>
      <c r="H36" s="74">
        <f t="shared" si="9"/>
        <v>3039.1105750502202</v>
      </c>
      <c r="I36" s="74">
        <f t="shared" si="9"/>
        <v>3080.9736255040293</v>
      </c>
      <c r="J36" s="74">
        <f t="shared" si="9"/>
        <v>3171.3096817464598</v>
      </c>
      <c r="K36" s="74">
        <f t="shared" si="9"/>
        <v>3206.5627768654572</v>
      </c>
      <c r="L36" s="74">
        <f t="shared" si="9"/>
        <v>3233.7370376863505</v>
      </c>
      <c r="M36" s="74">
        <f t="shared" si="9"/>
        <v>3177</v>
      </c>
      <c r="N36" s="74">
        <f t="shared" si="9"/>
        <v>3538.980106566522</v>
      </c>
      <c r="O36" s="74">
        <f t="shared" si="9"/>
        <v>3554.4176700680446</v>
      </c>
      <c r="P36" s="74">
        <f t="shared" si="9"/>
        <v>3569.8552335695672</v>
      </c>
      <c r="Q36" s="74">
        <f t="shared" si="9"/>
        <v>3490.4787512026896</v>
      </c>
      <c r="R36" s="74">
        <f t="shared" si="9"/>
        <v>3647.8876625859598</v>
      </c>
      <c r="S36" s="74">
        <f t="shared" si="9"/>
        <v>3805.2965739692304</v>
      </c>
      <c r="T36" s="74">
        <f t="shared" si="9"/>
        <v>3962.7054853555837</v>
      </c>
      <c r="U36" s="74">
        <f t="shared" si="9"/>
        <v>3939.8240733846696</v>
      </c>
      <c r="V36" s="74">
        <f t="shared" si="9"/>
        <v>3916.9426614137556</v>
      </c>
      <c r="W36" s="74">
        <f t="shared" si="9"/>
        <v>3699.4301963204198</v>
      </c>
      <c r="X36" s="74">
        <f t="shared" si="9"/>
        <v>3499.6590588435424</v>
      </c>
      <c r="Y36" s="74">
        <f t="shared" si="9"/>
        <v>3500.3121630139099</v>
      </c>
      <c r="Z36" s="74">
        <f t="shared" si="9"/>
        <v>3268.227091188639</v>
      </c>
      <c r="AA36" s="74">
        <f t="shared" si="9"/>
        <v>3471.8710162291654</v>
      </c>
      <c r="AB36" s="74">
        <f t="shared" si="9"/>
        <v>3675.5149412696919</v>
      </c>
      <c r="AC36" s="74">
        <f t="shared" si="9"/>
        <v>4026.2252133853381</v>
      </c>
      <c r="AD36" s="74">
        <f t="shared" si="9"/>
        <v>4026.2252133853381</v>
      </c>
      <c r="AE36" s="74">
        <f t="shared" si="9"/>
        <v>4026.2252133853381</v>
      </c>
    </row>
    <row r="37" spans="1:31">
      <c r="A37" s="48" t="s">
        <v>15</v>
      </c>
      <c r="B37" s="74">
        <f t="shared" ref="B37:W37" si="10">SUM(B33:B36)</f>
        <v>3322.2891325431797</v>
      </c>
      <c r="C37" s="74">
        <f t="shared" si="10"/>
        <v>3375.1355907723023</v>
      </c>
      <c r="D37" s="74">
        <f t="shared" si="10"/>
        <v>3422.9820490014249</v>
      </c>
      <c r="E37" s="74">
        <f t="shared" si="10"/>
        <v>3483.1106599735881</v>
      </c>
      <c r="F37" s="74">
        <f t="shared" si="10"/>
        <v>3539.2392709457517</v>
      </c>
      <c r="G37" s="74">
        <f t="shared" si="10"/>
        <v>3594.3678819179149</v>
      </c>
      <c r="H37" s="74">
        <f t="shared" si="10"/>
        <v>3628.1105750502202</v>
      </c>
      <c r="I37" s="74">
        <f t="shared" si="10"/>
        <v>3702.9736255040293</v>
      </c>
      <c r="J37" s="74">
        <f t="shared" si="10"/>
        <v>3793.3096817464598</v>
      </c>
      <c r="K37" s="74">
        <f t="shared" si="10"/>
        <v>3697.5627768654572</v>
      </c>
      <c r="L37" s="74">
        <f t="shared" si="10"/>
        <v>3737.7370376863505</v>
      </c>
      <c r="M37" s="74">
        <f t="shared" si="10"/>
        <v>3689</v>
      </c>
      <c r="N37" s="74">
        <f t="shared" si="10"/>
        <v>3994.1169688376917</v>
      </c>
      <c r="O37" s="74">
        <f t="shared" si="10"/>
        <v>4005.1291414877496</v>
      </c>
      <c r="P37" s="74">
        <f t="shared" si="10"/>
        <v>4015.8375372158735</v>
      </c>
      <c r="Q37" s="74">
        <f t="shared" si="10"/>
        <v>3931.5515185086638</v>
      </c>
      <c r="R37" s="74">
        <f t="shared" si="10"/>
        <v>4076.8896890769506</v>
      </c>
      <c r="S37" s="74">
        <f t="shared" si="10"/>
        <v>4222.2278596452379</v>
      </c>
      <c r="T37" s="74">
        <f t="shared" si="10"/>
        <v>4359.3212374714312</v>
      </c>
      <c r="U37" s="74">
        <f t="shared" si="10"/>
        <v>4315.1389589486953</v>
      </c>
      <c r="V37" s="74">
        <f t="shared" si="10"/>
        <v>4270.9566804259593</v>
      </c>
      <c r="W37" s="74">
        <f t="shared" si="10"/>
        <v>4032.1433487808022</v>
      </c>
      <c r="X37" s="74">
        <f t="shared" ref="X37:AE37" si="11">SUM(X33:X36)</f>
        <v>3822.5569937869468</v>
      </c>
      <c r="Y37" s="74">
        <f t="shared" si="11"/>
        <v>3813.3948804403362</v>
      </c>
      <c r="Z37" s="74">
        <f t="shared" si="11"/>
        <v>3571.4945910980878</v>
      </c>
      <c r="AA37" s="74">
        <f t="shared" si="11"/>
        <v>3763.8942286743259</v>
      </c>
      <c r="AB37" s="74">
        <f t="shared" si="11"/>
        <v>3954.8910970017528</v>
      </c>
      <c r="AC37" s="74">
        <f t="shared" si="11"/>
        <v>4297.2974406725552</v>
      </c>
      <c r="AD37" s="74">
        <f t="shared" si="11"/>
        <v>4291.0591885288804</v>
      </c>
      <c r="AE37" s="74">
        <f t="shared" si="11"/>
        <v>4289.3035373859857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4B5FC-3C6C-48B3-88C9-717552E9A9F6}">
  <dimension ref="A1:A18"/>
  <sheetViews>
    <sheetView workbookViewId="0"/>
  </sheetViews>
  <sheetFormatPr baseColWidth="10" defaultColWidth="9.1640625" defaultRowHeight="15"/>
  <cols>
    <col min="1" max="1" width="122.6640625" style="71" customWidth="1"/>
    <col min="2" max="16384" width="9.1640625" style="71"/>
  </cols>
  <sheetData>
    <row r="1" spans="1:1">
      <c r="A1" s="67" t="s">
        <v>62</v>
      </c>
    </row>
    <row r="2" spans="1:1" ht="16">
      <c r="A2" s="65" t="s">
        <v>93</v>
      </c>
    </row>
    <row r="3" spans="1:1" ht="16">
      <c r="A3" s="65" t="s">
        <v>63</v>
      </c>
    </row>
    <row r="4" spans="1:1" ht="16">
      <c r="A4" s="65" t="s">
        <v>64</v>
      </c>
    </row>
    <row r="5" spans="1:1" ht="16">
      <c r="A5" s="65" t="s">
        <v>65</v>
      </c>
    </row>
    <row r="6" spans="1:1" ht="16">
      <c r="A6" s="65" t="s">
        <v>66</v>
      </c>
    </row>
    <row r="7" spans="1:1" ht="16">
      <c r="A7" s="65" t="s">
        <v>92</v>
      </c>
    </row>
    <row r="8" spans="1:1" ht="16">
      <c r="A8" s="65" t="s">
        <v>71</v>
      </c>
    </row>
    <row r="9" spans="1:1" ht="16">
      <c r="A9" s="65" t="s">
        <v>67</v>
      </c>
    </row>
    <row r="10" spans="1:1" ht="16">
      <c r="A10" s="65" t="s">
        <v>94</v>
      </c>
    </row>
    <row r="11" spans="1:1" ht="16">
      <c r="A11" s="65" t="s">
        <v>86</v>
      </c>
    </row>
    <row r="12" spans="1:1" ht="16">
      <c r="A12" s="14" t="s">
        <v>87</v>
      </c>
    </row>
    <row r="13" spans="1:1" ht="16">
      <c r="A13" s="65" t="s">
        <v>68</v>
      </c>
    </row>
    <row r="14" spans="1:1" ht="16">
      <c r="A14" s="65" t="s">
        <v>69</v>
      </c>
    </row>
    <row r="15" spans="1:1" ht="16">
      <c r="A15" s="65" t="s">
        <v>70</v>
      </c>
    </row>
    <row r="16" spans="1:1" ht="32">
      <c r="A16" s="65" t="s">
        <v>95</v>
      </c>
    </row>
    <row r="17" spans="1:1" ht="64">
      <c r="A17" s="66" t="s">
        <v>96</v>
      </c>
    </row>
    <row r="18" spans="1:1" ht="48">
      <c r="A18" s="66" t="s">
        <v>97</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35"/>
  <sheetViews>
    <sheetView workbookViewId="0">
      <pane xSplit="1" ySplit="6" topLeftCell="K7" activePane="bottomRight" state="frozen"/>
      <selection pane="topRight" activeCell="B1" sqref="B1"/>
      <selection pane="bottomLeft" activeCell="A2" sqref="A2"/>
      <selection pane="bottomRight" activeCell="AD6" sqref="AD6:AI19"/>
    </sheetView>
  </sheetViews>
  <sheetFormatPr baseColWidth="10" defaultColWidth="8.83203125" defaultRowHeight="15"/>
  <cols>
    <col min="1" max="1" width="35.5" bestFit="1" customWidth="1"/>
  </cols>
  <sheetData>
    <row r="1" spans="1:35" s="56" customFormat="1">
      <c r="A1" s="58" t="s">
        <v>24</v>
      </c>
    </row>
    <row r="2" spans="1:35" s="56" customFormat="1" ht="16">
      <c r="A2" s="14" t="s">
        <v>25</v>
      </c>
    </row>
    <row r="3" spans="1:35" s="56" customFormat="1">
      <c r="A3" s="14"/>
    </row>
    <row r="4" spans="1:35" s="56" customFormat="1">
      <c r="A4" s="14"/>
    </row>
    <row r="5" spans="1:35" s="56" customFormat="1">
      <c r="A5" s="14"/>
    </row>
    <row r="6" spans="1:35">
      <c r="A6" s="1" t="s">
        <v>0</v>
      </c>
      <c r="B6" s="2">
        <v>1970</v>
      </c>
      <c r="C6" s="2">
        <v>1975</v>
      </c>
      <c r="D6" s="2">
        <v>1980</v>
      </c>
      <c r="E6" s="2">
        <v>1985</v>
      </c>
      <c r="F6" s="2">
        <v>1990</v>
      </c>
      <c r="G6" s="2">
        <v>1991</v>
      </c>
      <c r="H6" s="2">
        <v>1992</v>
      </c>
      <c r="I6" s="2">
        <v>1993</v>
      </c>
      <c r="J6" s="2">
        <v>1994</v>
      </c>
      <c r="K6" s="2">
        <v>1995</v>
      </c>
      <c r="L6" s="2">
        <v>1996</v>
      </c>
      <c r="M6" s="2">
        <v>1997</v>
      </c>
      <c r="N6" s="2">
        <v>1998</v>
      </c>
      <c r="O6" s="2">
        <v>1999</v>
      </c>
      <c r="P6" s="2">
        <v>2000</v>
      </c>
      <c r="Q6" s="2">
        <v>2001</v>
      </c>
      <c r="R6" s="2">
        <v>2002</v>
      </c>
      <c r="S6" s="2">
        <v>2003</v>
      </c>
      <c r="T6" s="2">
        <v>2004</v>
      </c>
      <c r="U6" s="2">
        <v>2005</v>
      </c>
      <c r="V6" s="2">
        <v>2006</v>
      </c>
      <c r="W6" s="2">
        <v>2007</v>
      </c>
      <c r="X6" s="2">
        <v>2008</v>
      </c>
      <c r="Y6" s="2">
        <v>2009</v>
      </c>
      <c r="Z6" s="2">
        <v>2010</v>
      </c>
      <c r="AA6" s="2">
        <v>2011</v>
      </c>
      <c r="AB6" s="2">
        <v>2012</v>
      </c>
      <c r="AC6" s="2">
        <v>2013</v>
      </c>
      <c r="AD6" s="3">
        <v>2014</v>
      </c>
      <c r="AE6" s="3">
        <v>2015</v>
      </c>
      <c r="AF6" s="3">
        <v>2016</v>
      </c>
      <c r="AG6" s="3">
        <v>2017</v>
      </c>
      <c r="AH6" s="3">
        <v>2018</v>
      </c>
      <c r="AI6" s="3">
        <v>2019</v>
      </c>
    </row>
    <row r="7" spans="1:35">
      <c r="A7" s="4" t="s">
        <v>1</v>
      </c>
      <c r="B7" s="5">
        <v>237</v>
      </c>
      <c r="C7" s="5">
        <v>276</v>
      </c>
      <c r="D7" s="5">
        <v>322</v>
      </c>
      <c r="E7" s="5">
        <v>291</v>
      </c>
      <c r="F7" s="5">
        <v>363</v>
      </c>
      <c r="G7" s="5">
        <v>349</v>
      </c>
      <c r="H7" s="5">
        <v>350</v>
      </c>
      <c r="I7" s="5">
        <v>363</v>
      </c>
      <c r="J7" s="5">
        <v>370</v>
      </c>
      <c r="K7" s="5">
        <v>372</v>
      </c>
      <c r="L7" s="5">
        <v>407.74885999999998</v>
      </c>
      <c r="M7" s="5">
        <v>422.67057</v>
      </c>
      <c r="N7" s="5">
        <v>450.78603999999996</v>
      </c>
      <c r="O7" s="5">
        <v>496.20483899999999</v>
      </c>
      <c r="P7" s="5">
        <v>483.96913199999995</v>
      </c>
      <c r="Q7" s="5">
        <v>484.73252000000002</v>
      </c>
      <c r="R7" s="5">
        <v>656.59267291024696</v>
      </c>
      <c r="S7" s="5">
        <v>652.54836220951631</v>
      </c>
      <c r="T7" s="5">
        <v>647.60557430878555</v>
      </c>
      <c r="U7" s="5">
        <v>642.66278640805501</v>
      </c>
      <c r="V7" s="5">
        <v>672.8937946254033</v>
      </c>
      <c r="W7" s="5">
        <v>703.12480284275171</v>
      </c>
      <c r="X7" s="5">
        <v>728.48011348893078</v>
      </c>
      <c r="Y7" s="5">
        <v>747.11622620694163</v>
      </c>
      <c r="Z7" s="5">
        <v>765.75233892495248</v>
      </c>
      <c r="AA7" s="6">
        <v>784.38845164296322</v>
      </c>
      <c r="AB7" s="6">
        <v>766.43924499984291</v>
      </c>
      <c r="AC7" s="6">
        <v>748.49003835672261</v>
      </c>
      <c r="AD7" s="59">
        <v>730.54083171360219</v>
      </c>
      <c r="AE7" s="59">
        <v>683.00701783109673</v>
      </c>
      <c r="AF7" s="59">
        <v>635.47320394859128</v>
      </c>
      <c r="AG7" s="59">
        <v>587.93939006608593</v>
      </c>
      <c r="AH7" s="72">
        <v>587.93939006608593</v>
      </c>
      <c r="AI7" s="72">
        <v>587.93939006608593</v>
      </c>
    </row>
    <row r="8" spans="1:35">
      <c r="A8" s="4" t="s">
        <v>2</v>
      </c>
      <c r="B8" s="5">
        <v>770</v>
      </c>
      <c r="C8" s="5">
        <v>763</v>
      </c>
      <c r="D8" s="5">
        <v>750</v>
      </c>
      <c r="E8" s="5">
        <v>670</v>
      </c>
      <c r="F8" s="5">
        <v>879</v>
      </c>
      <c r="G8" s="5">
        <v>920</v>
      </c>
      <c r="H8" s="5">
        <v>955</v>
      </c>
      <c r="I8" s="5">
        <v>1043</v>
      </c>
      <c r="J8" s="5">
        <v>1041</v>
      </c>
      <c r="K8" s="5">
        <v>1056</v>
      </c>
      <c r="L8" s="5">
        <v>1188.11618</v>
      </c>
      <c r="M8" s="5">
        <v>1162.4085600000001</v>
      </c>
      <c r="N8" s="5">
        <v>1150.6751999999999</v>
      </c>
      <c r="O8" s="5">
        <v>1212.6454920000001</v>
      </c>
      <c r="P8" s="5">
        <v>1219.1205979999995</v>
      </c>
      <c r="Q8" s="5">
        <v>1252.8060559999994</v>
      </c>
      <c r="R8" s="5">
        <v>1267.1338480802497</v>
      </c>
      <c r="S8" s="5">
        <v>1230.6313506467734</v>
      </c>
      <c r="T8" s="5">
        <v>1191.9829307544551</v>
      </c>
      <c r="U8" s="5">
        <v>1151.7175558621054</v>
      </c>
      <c r="V8" s="5">
        <v>1067.4640522195627</v>
      </c>
      <c r="W8" s="5">
        <v>983.21054857701984</v>
      </c>
      <c r="X8" s="5">
        <v>898.34839542582961</v>
      </c>
      <c r="Y8" s="5">
        <v>919.31544703936868</v>
      </c>
      <c r="Z8" s="5">
        <v>940.28249865290775</v>
      </c>
      <c r="AA8" s="6">
        <v>961.24955026644693</v>
      </c>
      <c r="AB8" s="6">
        <v>949.61091284577731</v>
      </c>
      <c r="AC8" s="6">
        <v>937.97227542510768</v>
      </c>
      <c r="AD8" s="59">
        <v>926.33363800443817</v>
      </c>
      <c r="AE8" s="59">
        <v>888.18282399210148</v>
      </c>
      <c r="AF8" s="59">
        <v>850.03200997976478</v>
      </c>
      <c r="AG8" s="59">
        <v>811.88119596742808</v>
      </c>
      <c r="AH8" s="72">
        <v>811.88119596742808</v>
      </c>
      <c r="AI8" s="72">
        <v>811.88119596742808</v>
      </c>
    </row>
    <row r="9" spans="1:35">
      <c r="A9" s="4" t="s">
        <v>3</v>
      </c>
      <c r="B9" s="5">
        <v>3625</v>
      </c>
      <c r="C9" s="5">
        <v>3441</v>
      </c>
      <c r="D9" s="5">
        <v>6230</v>
      </c>
      <c r="E9" s="5">
        <v>7525</v>
      </c>
      <c r="F9" s="5">
        <v>4269</v>
      </c>
      <c r="G9" s="5">
        <v>4587</v>
      </c>
      <c r="H9" s="5">
        <v>4849</v>
      </c>
      <c r="I9" s="5">
        <v>4181</v>
      </c>
      <c r="J9" s="5">
        <v>4108</v>
      </c>
      <c r="K9" s="5">
        <v>4506</v>
      </c>
      <c r="L9" s="5">
        <v>2740.5335399999999</v>
      </c>
      <c r="M9" s="5">
        <v>2742.2360299999996</v>
      </c>
      <c r="N9" s="5">
        <v>2727.4366400000004</v>
      </c>
      <c r="O9" s="5">
        <v>3828.9991940000018</v>
      </c>
      <c r="P9" s="5">
        <v>3080.9052110000011</v>
      </c>
      <c r="Q9" s="5">
        <v>3087.9353070000006</v>
      </c>
      <c r="R9" s="5">
        <v>3550.0528319395198</v>
      </c>
      <c r="S9" s="5">
        <v>3477.7417653152252</v>
      </c>
      <c r="T9" s="5">
        <v>3404.5474358549377</v>
      </c>
      <c r="U9" s="5">
        <v>3330.7379159636571</v>
      </c>
      <c r="V9" s="5">
        <v>3136.8784069241283</v>
      </c>
      <c r="W9" s="5">
        <v>2943.018897884599</v>
      </c>
      <c r="X9" s="5">
        <v>2749.1268536041566</v>
      </c>
      <c r="Y9" s="5">
        <v>2783.4481347665815</v>
      </c>
      <c r="Z9" s="5">
        <v>2817.7694159290063</v>
      </c>
      <c r="AA9" s="6">
        <v>2852.0906970914311</v>
      </c>
      <c r="AB9" s="6">
        <v>2704.0502732704126</v>
      </c>
      <c r="AC9" s="6">
        <v>2556.0098494493941</v>
      </c>
      <c r="AD9" s="59">
        <v>2407.9694256283756</v>
      </c>
      <c r="AE9" s="59">
        <v>2495.7944952210437</v>
      </c>
      <c r="AF9" s="59">
        <v>2583.6195648137118</v>
      </c>
      <c r="AG9" s="59">
        <v>2671.4446344063799</v>
      </c>
      <c r="AH9" s="72">
        <v>2671.4446344063799</v>
      </c>
      <c r="AI9" s="72">
        <v>2671.4446344063799</v>
      </c>
    </row>
    <row r="10" spans="1:35">
      <c r="A10" s="4" t="s">
        <v>4</v>
      </c>
      <c r="B10" s="5">
        <v>3397</v>
      </c>
      <c r="C10" s="5">
        <v>2204</v>
      </c>
      <c r="D10" s="5">
        <v>2151</v>
      </c>
      <c r="E10" s="5">
        <v>1845</v>
      </c>
      <c r="F10" s="5">
        <v>1183</v>
      </c>
      <c r="G10" s="5">
        <v>1127</v>
      </c>
      <c r="H10" s="5">
        <v>1112</v>
      </c>
      <c r="I10" s="5">
        <v>1093</v>
      </c>
      <c r="J10" s="5">
        <v>1171</v>
      </c>
      <c r="K10" s="5">
        <v>1223</v>
      </c>
      <c r="L10" s="5">
        <v>1052.98846</v>
      </c>
      <c r="M10" s="5">
        <v>1071.1041200000002</v>
      </c>
      <c r="N10" s="5">
        <v>1081.03072</v>
      </c>
      <c r="O10" s="5">
        <v>349.960509</v>
      </c>
      <c r="P10" s="5">
        <v>360.53034700000012</v>
      </c>
      <c r="Q10" s="5">
        <v>372.45794000000001</v>
      </c>
      <c r="R10" s="5">
        <v>283.91125561267341</v>
      </c>
      <c r="S10" s="5">
        <v>258.61606936588169</v>
      </c>
      <c r="T10" s="5">
        <v>233.32088311908993</v>
      </c>
      <c r="U10" s="5">
        <v>208.02569687229814</v>
      </c>
      <c r="V10" s="5">
        <v>199.64242284735377</v>
      </c>
      <c r="W10" s="5">
        <v>191.2591488224094</v>
      </c>
      <c r="X10" s="5">
        <v>182.875874798495</v>
      </c>
      <c r="Y10" s="5">
        <v>177.73111472151899</v>
      </c>
      <c r="Z10" s="5">
        <v>172.58635464454298</v>
      </c>
      <c r="AA10" s="6">
        <v>167.44159456756699</v>
      </c>
      <c r="AB10" s="6">
        <v>154.74723975825199</v>
      </c>
      <c r="AC10" s="6">
        <v>142.05288494893699</v>
      </c>
      <c r="AD10" s="59">
        <v>129.35853013962199</v>
      </c>
      <c r="AE10" s="59">
        <v>125.47551788135732</v>
      </c>
      <c r="AF10" s="59">
        <v>121.59250562309265</v>
      </c>
      <c r="AG10" s="59">
        <v>117.70949336482799</v>
      </c>
      <c r="AH10" s="72">
        <v>117.70949336482799</v>
      </c>
      <c r="AI10" s="72">
        <v>117.70949336482799</v>
      </c>
    </row>
    <row r="11" spans="1:35">
      <c r="A11" s="4" t="s">
        <v>5</v>
      </c>
      <c r="B11" s="5">
        <v>3644</v>
      </c>
      <c r="C11" s="5">
        <v>2496</v>
      </c>
      <c r="D11" s="5">
        <v>2246</v>
      </c>
      <c r="E11" s="5">
        <v>2223</v>
      </c>
      <c r="F11" s="5">
        <v>2640</v>
      </c>
      <c r="G11" s="5">
        <v>2571</v>
      </c>
      <c r="H11" s="5">
        <v>2496</v>
      </c>
      <c r="I11" s="5">
        <v>2536</v>
      </c>
      <c r="J11" s="5">
        <v>2475</v>
      </c>
      <c r="K11" s="5">
        <v>2380</v>
      </c>
      <c r="L11" s="5">
        <v>1598.51695</v>
      </c>
      <c r="M11" s="5">
        <v>1709.65122</v>
      </c>
      <c r="N11" s="5">
        <v>1701.9840300000001</v>
      </c>
      <c r="O11" s="5">
        <v>1254.5538729999998</v>
      </c>
      <c r="P11" s="5">
        <v>1295.3036599999998</v>
      </c>
      <c r="Q11" s="5">
        <v>1379.5920000000001</v>
      </c>
      <c r="R11" s="5">
        <v>986.72991907683718</v>
      </c>
      <c r="S11" s="5">
        <v>934.29389472611786</v>
      </c>
      <c r="T11" s="5">
        <v>881.82668037539838</v>
      </c>
      <c r="U11" s="5">
        <v>829.35946602467902</v>
      </c>
      <c r="V11" s="5">
        <v>832.92576475851945</v>
      </c>
      <c r="W11" s="5">
        <v>836.49206349235976</v>
      </c>
      <c r="X11" s="5">
        <v>840.05836221541995</v>
      </c>
      <c r="Y11" s="5">
        <v>815.2992808758712</v>
      </c>
      <c r="Z11" s="5">
        <v>790.54019953632246</v>
      </c>
      <c r="AA11" s="6">
        <v>765.78111819677372</v>
      </c>
      <c r="AB11" s="6">
        <v>713.80301294813091</v>
      </c>
      <c r="AC11" s="6">
        <v>661.82490769948811</v>
      </c>
      <c r="AD11" s="59">
        <v>609.84680245084542</v>
      </c>
      <c r="AE11" s="59">
        <v>562.67516483546194</v>
      </c>
      <c r="AF11" s="59">
        <v>515.50352722007847</v>
      </c>
      <c r="AG11" s="59">
        <v>468.33188960469505</v>
      </c>
      <c r="AH11" s="72">
        <v>468.33188960469505</v>
      </c>
      <c r="AI11" s="72">
        <v>468.33188960469505</v>
      </c>
    </row>
    <row r="12" spans="1:35">
      <c r="A12" s="4" t="s">
        <v>6</v>
      </c>
      <c r="B12" s="5">
        <v>2179</v>
      </c>
      <c r="C12" s="5">
        <v>2211</v>
      </c>
      <c r="D12" s="5">
        <v>1723</v>
      </c>
      <c r="E12" s="5">
        <v>462</v>
      </c>
      <c r="F12" s="5">
        <v>333</v>
      </c>
      <c r="G12" s="5">
        <v>345</v>
      </c>
      <c r="H12" s="5">
        <v>371</v>
      </c>
      <c r="I12" s="5">
        <v>371</v>
      </c>
      <c r="J12" s="5">
        <v>338</v>
      </c>
      <c r="K12" s="5">
        <v>348</v>
      </c>
      <c r="L12" s="5">
        <v>353.75628999999998</v>
      </c>
      <c r="M12" s="5">
        <v>366.94756999999998</v>
      </c>
      <c r="N12" s="5">
        <v>365.62103000000002</v>
      </c>
      <c r="O12" s="5">
        <v>159.42779999999999</v>
      </c>
      <c r="P12" s="5">
        <v>160.59365899999997</v>
      </c>
      <c r="Q12" s="5">
        <v>161.50072299999999</v>
      </c>
      <c r="R12" s="5">
        <v>356.52981678585678</v>
      </c>
      <c r="S12" s="5">
        <v>354.92536028994982</v>
      </c>
      <c r="T12" s="5">
        <v>352.89193438904283</v>
      </c>
      <c r="U12" s="5">
        <v>350.8585084881359</v>
      </c>
      <c r="V12" s="5">
        <v>322.1775988352473</v>
      </c>
      <c r="W12" s="5">
        <v>293.49668918235869</v>
      </c>
      <c r="X12" s="5">
        <v>264.72351853407696</v>
      </c>
      <c r="Y12" s="5">
        <v>400.50358393963927</v>
      </c>
      <c r="Z12" s="5">
        <v>536.28364934520152</v>
      </c>
      <c r="AA12" s="6">
        <v>672.06371475076378</v>
      </c>
      <c r="AB12" s="6">
        <v>682.03609549320038</v>
      </c>
      <c r="AC12" s="6">
        <v>692.00847623563698</v>
      </c>
      <c r="AD12" s="59">
        <v>701.98085697807346</v>
      </c>
      <c r="AE12" s="59">
        <v>685.42570535505229</v>
      </c>
      <c r="AF12" s="59">
        <v>668.87055373203111</v>
      </c>
      <c r="AG12" s="59">
        <v>652.31540210901005</v>
      </c>
      <c r="AH12" s="72">
        <v>652.31540210901005</v>
      </c>
      <c r="AI12" s="72">
        <v>652.31540210901005</v>
      </c>
    </row>
    <row r="13" spans="1:35">
      <c r="A13" s="4" t="s">
        <v>7</v>
      </c>
      <c r="B13" s="5">
        <v>620</v>
      </c>
      <c r="C13" s="5">
        <v>630</v>
      </c>
      <c r="D13" s="5">
        <v>830</v>
      </c>
      <c r="E13" s="5">
        <v>694</v>
      </c>
      <c r="F13" s="5">
        <v>537</v>
      </c>
      <c r="G13" s="5">
        <v>548</v>
      </c>
      <c r="H13" s="5">
        <v>544</v>
      </c>
      <c r="I13" s="5">
        <v>594</v>
      </c>
      <c r="J13" s="5">
        <v>600</v>
      </c>
      <c r="K13" s="5">
        <v>624</v>
      </c>
      <c r="L13" s="5">
        <v>560.62594999999999</v>
      </c>
      <c r="M13" s="5">
        <v>581.50247999999999</v>
      </c>
      <c r="N13" s="5">
        <v>590.05785000000003</v>
      </c>
      <c r="O13" s="5">
        <v>571.09001000000001</v>
      </c>
      <c r="P13" s="5">
        <v>592.49881799999991</v>
      </c>
      <c r="Q13" s="5">
        <v>615.09772800000007</v>
      </c>
      <c r="R13" s="5">
        <v>489.85667666574994</v>
      </c>
      <c r="S13" s="5">
        <v>505.18703800617027</v>
      </c>
      <c r="T13" s="5">
        <v>520.17093634659057</v>
      </c>
      <c r="U13" s="5">
        <v>533.74835468701099</v>
      </c>
      <c r="V13" s="5">
        <v>498.17777659822735</v>
      </c>
      <c r="W13" s="5">
        <v>462.60719850944366</v>
      </c>
      <c r="X13" s="5">
        <v>426.21526534526504</v>
      </c>
      <c r="Y13" s="5">
        <v>396.56012252344664</v>
      </c>
      <c r="Z13" s="5">
        <v>366.90497970162824</v>
      </c>
      <c r="AA13" s="6">
        <v>337.24983687980983</v>
      </c>
      <c r="AB13" s="6">
        <v>419.48674851383703</v>
      </c>
      <c r="AC13" s="6">
        <v>501.72366014786422</v>
      </c>
      <c r="AD13" s="59">
        <v>583.96057178189142</v>
      </c>
      <c r="AE13" s="59">
        <v>538.30896186238988</v>
      </c>
      <c r="AF13" s="59">
        <v>492.6573519428884</v>
      </c>
      <c r="AG13" s="59">
        <v>447.00574202338697</v>
      </c>
      <c r="AH13" s="72">
        <v>447.00574202338697</v>
      </c>
      <c r="AI13" s="72">
        <v>447.00574202338697</v>
      </c>
    </row>
    <row r="14" spans="1:35">
      <c r="A14" s="4" t="s">
        <v>8</v>
      </c>
      <c r="B14" s="5" t="s">
        <v>9</v>
      </c>
      <c r="C14" s="5" t="s">
        <v>9</v>
      </c>
      <c r="D14" s="5" t="s">
        <v>9</v>
      </c>
      <c r="E14" s="5">
        <v>2</v>
      </c>
      <c r="F14" s="5">
        <v>5</v>
      </c>
      <c r="G14" s="5">
        <v>5</v>
      </c>
      <c r="H14" s="5">
        <v>5</v>
      </c>
      <c r="I14" s="5">
        <v>5</v>
      </c>
      <c r="J14" s="5">
        <v>5</v>
      </c>
      <c r="K14" s="5">
        <v>6</v>
      </c>
      <c r="L14" s="5">
        <v>1.47204</v>
      </c>
      <c r="M14" s="5">
        <v>1.52017</v>
      </c>
      <c r="N14" s="5">
        <v>1.5333800000000002</v>
      </c>
      <c r="O14" s="5">
        <v>52.140698999999991</v>
      </c>
      <c r="P14" s="5">
        <v>51.351063000000011</v>
      </c>
      <c r="Q14" s="5">
        <v>50.479819999999997</v>
      </c>
      <c r="R14" s="5">
        <v>1.6597416351438001</v>
      </c>
      <c r="S14" s="5">
        <v>1.9395300262657658</v>
      </c>
      <c r="T14" s="5">
        <v>2.2193184173877314</v>
      </c>
      <c r="U14" s="5">
        <v>2.4991068085096972</v>
      </c>
      <c r="V14" s="5">
        <v>3.9966382175731319</v>
      </c>
      <c r="W14" s="5">
        <v>5.4941696266365669</v>
      </c>
      <c r="X14" s="5">
        <v>6.9917010352675009</v>
      </c>
      <c r="Y14" s="5">
        <v>5.2651392629635403</v>
      </c>
      <c r="Z14" s="5">
        <v>3.5385774906595797</v>
      </c>
      <c r="AA14" s="6">
        <v>1.812015718355618</v>
      </c>
      <c r="AB14" s="6">
        <v>1.7545744453191288</v>
      </c>
      <c r="AC14" s="6">
        <v>1.6971331722826395</v>
      </c>
      <c r="AD14" s="59">
        <v>1.6396918992461502</v>
      </c>
      <c r="AE14" s="59">
        <v>1.5964288976351169</v>
      </c>
      <c r="AF14" s="59">
        <v>1.5531658960240835</v>
      </c>
      <c r="AG14" s="59">
        <v>1.5099028944130501</v>
      </c>
      <c r="AH14" s="72">
        <v>1.5099028944130501</v>
      </c>
      <c r="AI14" s="72">
        <v>1.5099028944130501</v>
      </c>
    </row>
    <row r="15" spans="1:35">
      <c r="A15" s="4" t="s">
        <v>10</v>
      </c>
      <c r="B15" s="5" t="s">
        <v>9</v>
      </c>
      <c r="C15" s="5" t="s">
        <v>9</v>
      </c>
      <c r="D15" s="5" t="s">
        <v>9</v>
      </c>
      <c r="E15" s="5">
        <v>49</v>
      </c>
      <c r="F15" s="5">
        <v>76</v>
      </c>
      <c r="G15" s="5">
        <v>28</v>
      </c>
      <c r="H15" s="5">
        <v>17</v>
      </c>
      <c r="I15" s="5">
        <v>51</v>
      </c>
      <c r="J15" s="5">
        <v>24</v>
      </c>
      <c r="K15" s="5">
        <v>25</v>
      </c>
      <c r="L15" s="5">
        <v>69.770560000000003</v>
      </c>
      <c r="M15" s="5">
        <v>71.313980000000001</v>
      </c>
      <c r="N15" s="5">
        <v>72.053939999999997</v>
      </c>
      <c r="O15" s="5">
        <v>163.24246800000006</v>
      </c>
      <c r="P15" s="5">
        <v>169.47743599999998</v>
      </c>
      <c r="Q15" s="5">
        <v>178.08602099999993</v>
      </c>
      <c r="R15" s="5">
        <v>117.90558978733409</v>
      </c>
      <c r="S15" s="5">
        <v>114.39777669519367</v>
      </c>
      <c r="T15" s="5">
        <v>110.88996360305325</v>
      </c>
      <c r="U15" s="5">
        <v>107.38215051091284</v>
      </c>
      <c r="V15" s="5">
        <v>77.612276791041893</v>
      </c>
      <c r="W15" s="5">
        <v>47.842403071170949</v>
      </c>
      <c r="X15" s="5">
        <v>18.072529351269203</v>
      </c>
      <c r="Y15" s="5">
        <v>21.069797998014149</v>
      </c>
      <c r="Z15" s="5">
        <v>24.067066644759095</v>
      </c>
      <c r="AA15" s="6">
        <v>27.064335291504044</v>
      </c>
      <c r="AB15" s="6">
        <v>20.608573860518113</v>
      </c>
      <c r="AC15" s="6">
        <v>14.152812429532183</v>
      </c>
      <c r="AD15" s="59">
        <v>7.697050998546251</v>
      </c>
      <c r="AE15" s="59">
        <v>7.5393466453990072</v>
      </c>
      <c r="AF15" s="59">
        <v>7.3816422922517635</v>
      </c>
      <c r="AG15" s="59">
        <v>7.2239379391045206</v>
      </c>
      <c r="AH15" s="72">
        <v>7.2239379391045206</v>
      </c>
      <c r="AI15" s="72">
        <v>7.2239379391045206</v>
      </c>
    </row>
    <row r="16" spans="1:35">
      <c r="A16" s="4" t="s">
        <v>11</v>
      </c>
      <c r="B16" s="5">
        <v>7059</v>
      </c>
      <c r="C16" s="5">
        <v>3230</v>
      </c>
      <c r="D16" s="5">
        <v>2300</v>
      </c>
      <c r="E16" s="5">
        <v>1941</v>
      </c>
      <c r="F16" s="5">
        <v>1079</v>
      </c>
      <c r="G16" s="5">
        <v>1116</v>
      </c>
      <c r="H16" s="5">
        <v>1138</v>
      </c>
      <c r="I16" s="5">
        <v>1248</v>
      </c>
      <c r="J16" s="5">
        <v>1225</v>
      </c>
      <c r="K16" s="5">
        <v>1185</v>
      </c>
      <c r="L16" s="5">
        <v>2903.79052</v>
      </c>
      <c r="M16" s="5">
        <v>2947.54754</v>
      </c>
      <c r="N16" s="5">
        <v>3121.3610600000002</v>
      </c>
      <c r="O16" s="5">
        <v>3018.5570040000007</v>
      </c>
      <c r="P16" s="5">
        <v>1849.0858400000002</v>
      </c>
      <c r="Q16" s="5">
        <v>1851.3775740000001</v>
      </c>
      <c r="R16" s="5">
        <v>1593.8215257238398</v>
      </c>
      <c r="S16" s="5">
        <v>1581.1374115565479</v>
      </c>
      <c r="T16" s="5">
        <v>1567.792927169256</v>
      </c>
      <c r="U16" s="5">
        <v>1553.8367427819639</v>
      </c>
      <c r="V16" s="5">
        <v>1495.4454381735093</v>
      </c>
      <c r="W16" s="5">
        <v>1437.0541335650546</v>
      </c>
      <c r="X16" s="5">
        <v>1378.1830947989886</v>
      </c>
      <c r="Y16" s="5">
        <v>1289.1693938764206</v>
      </c>
      <c r="Z16" s="5">
        <v>1200.1556929538526</v>
      </c>
      <c r="AA16" s="6">
        <v>1111.1419920312844</v>
      </c>
      <c r="AB16" s="6">
        <v>1396.3759002139091</v>
      </c>
      <c r="AC16" s="6">
        <v>1681.6098083965337</v>
      </c>
      <c r="AD16" s="59">
        <v>1966.8437165791584</v>
      </c>
      <c r="AE16" s="59">
        <v>1744.8394709038655</v>
      </c>
      <c r="AF16" s="59">
        <v>1522.8352252285727</v>
      </c>
      <c r="AG16" s="59">
        <v>1300.83097955328</v>
      </c>
      <c r="AH16" s="72">
        <v>1300.83097955328</v>
      </c>
      <c r="AI16" s="72">
        <v>1300.83097955328</v>
      </c>
    </row>
    <row r="17" spans="1:35">
      <c r="A17" s="4" t="s">
        <v>12</v>
      </c>
      <c r="B17" s="5">
        <v>163231</v>
      </c>
      <c r="C17" s="5">
        <v>153555</v>
      </c>
      <c r="D17" s="5">
        <v>143827</v>
      </c>
      <c r="E17" s="5">
        <v>134187</v>
      </c>
      <c r="F17" s="5">
        <v>110255</v>
      </c>
      <c r="G17" s="5">
        <v>104980</v>
      </c>
      <c r="H17" s="5">
        <v>99705</v>
      </c>
      <c r="I17" s="5">
        <v>94431</v>
      </c>
      <c r="J17" s="5">
        <v>89156</v>
      </c>
      <c r="K17" s="5">
        <v>83881</v>
      </c>
      <c r="L17" s="5">
        <v>78605.994599999976</v>
      </c>
      <c r="M17" s="5">
        <v>75849.129540000009</v>
      </c>
      <c r="N17" s="5">
        <v>73244.49222</v>
      </c>
      <c r="O17" s="5">
        <v>68708.336649999997</v>
      </c>
      <c r="P17" s="5">
        <v>68060.943259999985</v>
      </c>
      <c r="Q17" s="5">
        <v>63476.038739999982</v>
      </c>
      <c r="R17" s="5">
        <v>51610.937972855761</v>
      </c>
      <c r="S17" s="5">
        <v>48682.53010175901</v>
      </c>
      <c r="T17" s="5">
        <v>45754.122230662266</v>
      </c>
      <c r="U17" s="5">
        <v>42825.714359565514</v>
      </c>
      <c r="V17" s="5">
        <v>40045.945180033144</v>
      </c>
      <c r="W17" s="5">
        <v>37266.176000500782</v>
      </c>
      <c r="X17" s="5">
        <v>33156.468155717928</v>
      </c>
      <c r="Y17" s="5">
        <v>27436.85145307667</v>
      </c>
      <c r="Z17" s="5">
        <v>28242.218741849196</v>
      </c>
      <c r="AA17" s="6">
        <v>27355.394763755543</v>
      </c>
      <c r="AB17" s="6">
        <v>26382.431914503395</v>
      </c>
      <c r="AC17" s="6">
        <v>25409.469065251247</v>
      </c>
      <c r="AD17" s="59">
        <v>24436.506215999096</v>
      </c>
      <c r="AE17" s="6">
        <v>23351.115544922093</v>
      </c>
      <c r="AF17" s="6">
        <v>20139.267797029497</v>
      </c>
      <c r="AG17" s="50">
        <v>19513.050603903601</v>
      </c>
      <c r="AH17" s="72">
        <v>17793.054065691013</v>
      </c>
      <c r="AI17" s="72">
        <v>16866.357463996545</v>
      </c>
    </row>
    <row r="18" spans="1:35">
      <c r="A18" s="4" t="s">
        <v>13</v>
      </c>
      <c r="B18" s="5">
        <v>11371</v>
      </c>
      <c r="C18" s="5">
        <v>14329</v>
      </c>
      <c r="D18" s="5">
        <v>16685</v>
      </c>
      <c r="E18" s="5">
        <v>19029</v>
      </c>
      <c r="F18" s="5">
        <v>21447</v>
      </c>
      <c r="G18" s="5">
        <v>21934</v>
      </c>
      <c r="H18" s="5">
        <v>22419</v>
      </c>
      <c r="I18" s="5">
        <v>22904</v>
      </c>
      <c r="J18" s="5">
        <v>23389</v>
      </c>
      <c r="K18" s="5">
        <v>23874</v>
      </c>
      <c r="L18" s="5">
        <v>24358.496760000005</v>
      </c>
      <c r="M18" s="5">
        <v>23667.830380000003</v>
      </c>
      <c r="N18" s="5">
        <v>23688.959260000007</v>
      </c>
      <c r="O18" s="5">
        <v>23316.011545999998</v>
      </c>
      <c r="P18" s="5">
        <v>24178.456670999993</v>
      </c>
      <c r="Q18" s="5">
        <v>24676.658330000006</v>
      </c>
      <c r="R18" s="5">
        <v>22624.294728354689</v>
      </c>
      <c r="S18" s="5">
        <v>22383.928701756115</v>
      </c>
      <c r="T18" s="5">
        <v>22143.562675157544</v>
      </c>
      <c r="U18" s="5">
        <v>21903.196648558966</v>
      </c>
      <c r="V18" s="5">
        <v>20372.736928841605</v>
      </c>
      <c r="W18" s="5">
        <v>18842.277209124244</v>
      </c>
      <c r="X18" s="5">
        <v>17884.237223024506</v>
      </c>
      <c r="Y18" s="5">
        <v>15920.77760368445</v>
      </c>
      <c r="Z18" s="5">
        <v>15353.423195899577</v>
      </c>
      <c r="AA18" s="6">
        <v>14948.952024850267</v>
      </c>
      <c r="AB18" s="6">
        <v>14386.533818469599</v>
      </c>
      <c r="AC18" s="6">
        <v>13824.115612088932</v>
      </c>
      <c r="AD18" s="59">
        <v>13261.697405708263</v>
      </c>
      <c r="AE18" s="6">
        <v>12691.088035990408</v>
      </c>
      <c r="AF18" s="6">
        <v>11657.244328378099</v>
      </c>
      <c r="AG18" s="50">
        <v>11549.8692965547</v>
      </c>
      <c r="AH18" s="72">
        <v>11579.067487007251</v>
      </c>
      <c r="AI18" s="72">
        <v>11579.067487007251</v>
      </c>
    </row>
    <row r="19" spans="1:35">
      <c r="A19" s="4" t="s">
        <v>14</v>
      </c>
      <c r="B19" s="5">
        <v>7909</v>
      </c>
      <c r="C19" s="5">
        <v>5263</v>
      </c>
      <c r="D19" s="5">
        <v>8344</v>
      </c>
      <c r="E19" s="5">
        <v>7927</v>
      </c>
      <c r="F19" s="5">
        <v>11122</v>
      </c>
      <c r="G19" s="5">
        <v>8618</v>
      </c>
      <c r="H19" s="5">
        <v>6934</v>
      </c>
      <c r="I19" s="5">
        <v>7082</v>
      </c>
      <c r="J19" s="5">
        <v>9656</v>
      </c>
      <c r="K19" s="5">
        <v>7298</v>
      </c>
      <c r="L19" s="5">
        <v>15016.3282</v>
      </c>
      <c r="M19" s="5">
        <v>7316.2786199999982</v>
      </c>
      <c r="N19" s="5">
        <v>7184.1086699999969</v>
      </c>
      <c r="O19" s="5">
        <v>11410.093849999996</v>
      </c>
      <c r="P19" s="5">
        <v>12964.397550999998</v>
      </c>
      <c r="Q19" s="5">
        <v>8675.5646280000001</v>
      </c>
      <c r="R19" s="5">
        <v>18493.421145654007</v>
      </c>
      <c r="S19" s="5">
        <v>19414.8205777406</v>
      </c>
      <c r="T19" s="5">
        <v>20336.220009827193</v>
      </c>
      <c r="U19" s="5">
        <v>15106.150261548795</v>
      </c>
      <c r="V19" s="5">
        <v>17111.202873365368</v>
      </c>
      <c r="W19" s="5">
        <v>19116.25548518194</v>
      </c>
      <c r="X19" s="5">
        <v>21121.308047615032</v>
      </c>
      <c r="Y19" s="5">
        <v>21839.417403587748</v>
      </c>
      <c r="Z19" s="5">
        <v>22557.526759560464</v>
      </c>
      <c r="AA19" s="6">
        <v>23776.943965482562</v>
      </c>
      <c r="AB19" s="6">
        <v>23180.312741253074</v>
      </c>
      <c r="AC19" s="6">
        <v>22583.68151702359</v>
      </c>
      <c r="AD19" s="59">
        <v>19772.648031998764</v>
      </c>
      <c r="AE19" s="59">
        <v>19740.49107802572</v>
      </c>
      <c r="AF19" s="59">
        <v>19708.334124052675</v>
      </c>
      <c r="AG19" s="59">
        <v>28676.225394305387</v>
      </c>
      <c r="AH19" s="72">
        <v>28676.225394305387</v>
      </c>
      <c r="AI19" s="72">
        <v>28676.225394305387</v>
      </c>
    </row>
    <row r="20" spans="1:35">
      <c r="AI20" s="72"/>
    </row>
    <row r="21" spans="1:35">
      <c r="AI21" s="72"/>
    </row>
    <row r="22" spans="1:35">
      <c r="AI22" s="72"/>
    </row>
    <row r="23" spans="1:35">
      <c r="AI23" s="72"/>
    </row>
    <row r="24" spans="1:35">
      <c r="AI24" s="72"/>
    </row>
    <row r="25" spans="1:35">
      <c r="A25" s="17" t="s">
        <v>15</v>
      </c>
      <c r="B25" s="59">
        <f t="shared" ref="B25:AA25" si="0">SUM(B7:B19)</f>
        <v>204042</v>
      </c>
      <c r="C25" s="59">
        <f t="shared" si="0"/>
        <v>188398</v>
      </c>
      <c r="D25" s="59">
        <f t="shared" si="0"/>
        <v>185408</v>
      </c>
      <c r="E25" s="59">
        <f t="shared" si="0"/>
        <v>176845</v>
      </c>
      <c r="F25" s="59">
        <f t="shared" si="0"/>
        <v>154188</v>
      </c>
      <c r="G25" s="59">
        <f t="shared" si="0"/>
        <v>147128</v>
      </c>
      <c r="H25" s="59">
        <f t="shared" si="0"/>
        <v>140895</v>
      </c>
      <c r="I25" s="59">
        <f t="shared" si="0"/>
        <v>135902</v>
      </c>
      <c r="J25" s="59">
        <f t="shared" si="0"/>
        <v>133558</v>
      </c>
      <c r="K25" s="59">
        <f t="shared" si="0"/>
        <v>126778</v>
      </c>
      <c r="L25" s="59">
        <f t="shared" si="0"/>
        <v>128858.13890999999</v>
      </c>
      <c r="M25" s="59">
        <f t="shared" si="0"/>
        <v>117910.14078</v>
      </c>
      <c r="N25" s="59">
        <f t="shared" si="0"/>
        <v>115380.10004</v>
      </c>
      <c r="O25" s="59">
        <f t="shared" si="0"/>
        <v>114541.26393399999</v>
      </c>
      <c r="P25" s="59">
        <f t="shared" si="0"/>
        <v>114466.63324599998</v>
      </c>
      <c r="Q25" s="59">
        <f t="shared" si="0"/>
        <v>106262.327387</v>
      </c>
      <c r="R25" s="59">
        <f t="shared" si="0"/>
        <v>102032.84772508191</v>
      </c>
      <c r="S25" s="59">
        <f t="shared" si="0"/>
        <v>99592.697940093363</v>
      </c>
      <c r="T25" s="59">
        <f t="shared" si="0"/>
        <v>97147.153499984997</v>
      </c>
      <c r="U25" s="59">
        <f t="shared" si="0"/>
        <v>88545.889554080597</v>
      </c>
      <c r="V25" s="59">
        <f t="shared" si="0"/>
        <v>85837.099152230687</v>
      </c>
      <c r="W25" s="59">
        <f t="shared" si="0"/>
        <v>83128.308750380776</v>
      </c>
      <c r="X25" s="59">
        <f t="shared" si="0"/>
        <v>79655.089134955168</v>
      </c>
      <c r="Y25" s="59">
        <f t="shared" si="0"/>
        <v>72752.52470155964</v>
      </c>
      <c r="Z25" s="59">
        <f t="shared" si="0"/>
        <v>73771.049471133068</v>
      </c>
      <c r="AA25" s="59">
        <f t="shared" si="0"/>
        <v>73761.574060525279</v>
      </c>
      <c r="AB25" s="18">
        <f t="shared" ref="AB25:AI25" si="1">SUM(AB7:AB19)</f>
        <v>71758.19105057526</v>
      </c>
      <c r="AC25" s="50">
        <f t="shared" si="1"/>
        <v>69754.80804062527</v>
      </c>
      <c r="AD25" s="50">
        <f t="shared" si="1"/>
        <v>65537.022769879914</v>
      </c>
      <c r="AE25" s="50">
        <f t="shared" si="1"/>
        <v>63515.539592363624</v>
      </c>
      <c r="AF25" s="50">
        <f t="shared" si="1"/>
        <v>58904.365000137288</v>
      </c>
      <c r="AG25" s="50">
        <f t="shared" si="1"/>
        <v>66805.337862692308</v>
      </c>
      <c r="AH25" s="72">
        <f t="shared" si="1"/>
        <v>65114.539514932265</v>
      </c>
      <c r="AI25" s="72">
        <f t="shared" si="1"/>
        <v>64187.842913237801</v>
      </c>
    </row>
    <row r="26" spans="1:35">
      <c r="A26" s="17" t="s">
        <v>16</v>
      </c>
      <c r="B26" s="16">
        <v>6766</v>
      </c>
      <c r="C26" s="16">
        <v>4433</v>
      </c>
      <c r="D26" s="16">
        <v>7622</v>
      </c>
      <c r="E26" s="16">
        <v>7289</v>
      </c>
      <c r="F26" s="16">
        <v>10583.356699999998</v>
      </c>
      <c r="G26" s="16">
        <v>10583.356699999998</v>
      </c>
      <c r="H26" s="16">
        <v>6388.6960099999997</v>
      </c>
      <c r="I26" s="16">
        <v>6537.03946</v>
      </c>
      <c r="J26" s="16">
        <v>9088.8297100000018</v>
      </c>
      <c r="K26" s="16">
        <v>6704.5981400000001</v>
      </c>
      <c r="L26" s="16">
        <v>14502.10442</v>
      </c>
      <c r="M26" s="16">
        <v>6792.9585199999992</v>
      </c>
      <c r="N26" s="16">
        <v>6654.1118299999998</v>
      </c>
      <c r="O26" s="16">
        <v>10508.142009000001</v>
      </c>
      <c r="P26" s="16">
        <v>12048.633207999999</v>
      </c>
      <c r="Q26" s="16">
        <v>7743.9547080000002</v>
      </c>
      <c r="R26" s="16">
        <v>14051.517051558771</v>
      </c>
      <c r="S26" s="16">
        <v>14051.517051558771</v>
      </c>
      <c r="T26" s="16">
        <v>14051.517051558771</v>
      </c>
      <c r="U26" s="16">
        <v>7900.0478711937776</v>
      </c>
      <c r="V26" s="16">
        <v>7900.0478711937776</v>
      </c>
      <c r="W26" s="16">
        <v>7900.0478711937776</v>
      </c>
      <c r="X26" s="16">
        <v>12200.1179825899</v>
      </c>
      <c r="Y26" s="16">
        <v>12200.1179825899</v>
      </c>
      <c r="Z26" s="16">
        <v>12200.1179825899</v>
      </c>
      <c r="AA26" s="16">
        <v>12701.425832539282</v>
      </c>
      <c r="AB26" s="18">
        <v>12701.425832539282</v>
      </c>
      <c r="AC26" s="18">
        <v>12701.425832539282</v>
      </c>
      <c r="AD26" s="50">
        <v>10487.023571743941</v>
      </c>
      <c r="AE26" s="50">
        <v>10487.023571743941</v>
      </c>
      <c r="AF26" s="50">
        <v>10487.023571743941</v>
      </c>
      <c r="AG26" s="50">
        <v>19487.071795969699</v>
      </c>
      <c r="AH26" s="72">
        <v>19487.071795969699</v>
      </c>
      <c r="AI26" s="72">
        <v>19487.071795969699</v>
      </c>
    </row>
    <row r="27" spans="1:35">
      <c r="A27" s="15" t="s">
        <v>17</v>
      </c>
      <c r="B27" s="59">
        <f t="shared" ref="B27:AA27" si="2">B25 - B26</f>
        <v>197276</v>
      </c>
      <c r="C27" s="59">
        <f t="shared" si="2"/>
        <v>183965</v>
      </c>
      <c r="D27" s="59">
        <f t="shared" si="2"/>
        <v>177786</v>
      </c>
      <c r="E27" s="59">
        <f t="shared" si="2"/>
        <v>169556</v>
      </c>
      <c r="F27" s="59">
        <f t="shared" si="2"/>
        <v>143604.6433</v>
      </c>
      <c r="G27" s="59">
        <f t="shared" si="2"/>
        <v>136544.6433</v>
      </c>
      <c r="H27" s="59">
        <f t="shared" si="2"/>
        <v>134506.30398999999</v>
      </c>
      <c r="I27" s="59">
        <f t="shared" si="2"/>
        <v>129364.96054</v>
      </c>
      <c r="J27" s="59">
        <f t="shared" si="2"/>
        <v>124469.17028999999</v>
      </c>
      <c r="K27" s="59">
        <f t="shared" si="2"/>
        <v>120073.40186</v>
      </c>
      <c r="L27" s="59">
        <f t="shared" si="2"/>
        <v>114356.03448999999</v>
      </c>
      <c r="M27" s="59">
        <f t="shared" si="2"/>
        <v>111117.18226</v>
      </c>
      <c r="N27" s="59">
        <f t="shared" si="2"/>
        <v>108725.98821000001</v>
      </c>
      <c r="O27" s="59">
        <f t="shared" si="2"/>
        <v>104033.12192499998</v>
      </c>
      <c r="P27" s="59">
        <f t="shared" si="2"/>
        <v>102418.00003799998</v>
      </c>
      <c r="Q27" s="59">
        <f t="shared" si="2"/>
        <v>98518.372678999993</v>
      </c>
      <c r="R27" s="59">
        <f t="shared" si="2"/>
        <v>87981.330673523145</v>
      </c>
      <c r="S27" s="59">
        <f t="shared" si="2"/>
        <v>85541.180888534596</v>
      </c>
      <c r="T27" s="59">
        <f t="shared" si="2"/>
        <v>83095.63644842623</v>
      </c>
      <c r="U27" s="59">
        <f t="shared" si="2"/>
        <v>80645.841682886821</v>
      </c>
      <c r="V27" s="59">
        <f t="shared" si="2"/>
        <v>77937.051281036911</v>
      </c>
      <c r="W27" s="59">
        <f t="shared" si="2"/>
        <v>75228.260879187001</v>
      </c>
      <c r="X27" s="59">
        <f t="shared" si="2"/>
        <v>67454.971152365266</v>
      </c>
      <c r="Y27" s="59">
        <f t="shared" si="2"/>
        <v>60552.406718969738</v>
      </c>
      <c r="Z27" s="59">
        <f t="shared" si="2"/>
        <v>61570.931488543167</v>
      </c>
      <c r="AA27" s="59">
        <f t="shared" si="2"/>
        <v>61060.148227985999</v>
      </c>
      <c r="AB27" s="18">
        <f t="shared" ref="AB27:AI27" si="3">AB25 - AB26</f>
        <v>59056.76521803598</v>
      </c>
      <c r="AC27" s="50">
        <f t="shared" si="3"/>
        <v>57053.38220808599</v>
      </c>
      <c r="AD27" s="50">
        <f t="shared" si="3"/>
        <v>55049.999198135971</v>
      </c>
      <c r="AE27" s="50">
        <f t="shared" si="3"/>
        <v>53028.516020619682</v>
      </c>
      <c r="AF27" s="50">
        <f t="shared" si="3"/>
        <v>48417.341428393345</v>
      </c>
      <c r="AG27" s="50">
        <f t="shared" si="3"/>
        <v>47318.266066722608</v>
      </c>
      <c r="AH27" s="72">
        <f t="shared" si="3"/>
        <v>45627.467718962565</v>
      </c>
      <c r="AI27" s="72">
        <f t="shared" si="3"/>
        <v>44700.771117268101</v>
      </c>
    </row>
    <row r="28" spans="1:35">
      <c r="A28" s="17" t="s">
        <v>18</v>
      </c>
      <c r="B28" s="16"/>
      <c r="C28" s="16"/>
      <c r="D28" s="16"/>
      <c r="E28" s="16"/>
      <c r="F28" s="16"/>
      <c r="G28" s="16"/>
      <c r="H28" s="16"/>
      <c r="I28" s="16"/>
      <c r="J28" s="16"/>
      <c r="K28" s="16"/>
      <c r="L28" s="16"/>
      <c r="M28" s="16"/>
      <c r="N28" s="16"/>
      <c r="O28" s="16"/>
      <c r="P28" s="16"/>
      <c r="Q28" s="16"/>
      <c r="R28" s="59">
        <f t="shared" ref="R28:AA28" si="4">R19 - R26</f>
        <v>4441.9040940952364</v>
      </c>
      <c r="S28" s="59">
        <f t="shared" si="4"/>
        <v>5363.3035261818295</v>
      </c>
      <c r="T28" s="59">
        <f t="shared" si="4"/>
        <v>6284.7029582684227</v>
      </c>
      <c r="U28" s="59">
        <f t="shared" si="4"/>
        <v>7206.1023903550176</v>
      </c>
      <c r="V28" s="59">
        <f t="shared" si="4"/>
        <v>9211.1550021715902</v>
      </c>
      <c r="W28" s="59">
        <f t="shared" si="4"/>
        <v>11216.207613988163</v>
      </c>
      <c r="X28" s="59">
        <f t="shared" si="4"/>
        <v>8921.1900650251318</v>
      </c>
      <c r="Y28" s="59">
        <f t="shared" si="4"/>
        <v>9639.2994209978478</v>
      </c>
      <c r="Z28" s="59">
        <f t="shared" si="4"/>
        <v>10357.408776970564</v>
      </c>
      <c r="AA28" s="59">
        <f t="shared" si="4"/>
        <v>11075.51813294328</v>
      </c>
      <c r="AB28" s="18">
        <f t="shared" ref="AB28:AI28" si="5">AB19 - AB26</f>
        <v>10478.886908713792</v>
      </c>
      <c r="AC28" s="50">
        <f t="shared" si="5"/>
        <v>9882.2556844843075</v>
      </c>
      <c r="AD28" s="50">
        <f t="shared" si="5"/>
        <v>9285.6244602548231</v>
      </c>
      <c r="AE28" s="50">
        <f t="shared" si="5"/>
        <v>9253.4675062817787</v>
      </c>
      <c r="AF28" s="50">
        <f t="shared" si="5"/>
        <v>9221.3105523087343</v>
      </c>
      <c r="AG28" s="50">
        <f t="shared" si="5"/>
        <v>9189.153598335688</v>
      </c>
      <c r="AH28" s="72">
        <f t="shared" si="5"/>
        <v>9189.153598335688</v>
      </c>
      <c r="AI28" s="72">
        <f t="shared" si="5"/>
        <v>9189.153598335688</v>
      </c>
    </row>
    <row r="29" spans="1:35">
      <c r="A29" s="17"/>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8"/>
      <c r="AC29" s="18"/>
      <c r="AD29" s="50"/>
      <c r="AE29" s="50"/>
      <c r="AF29" s="50"/>
      <c r="AG29" s="50"/>
      <c r="AI29" s="71"/>
    </row>
    <row r="30" spans="1:35">
      <c r="A30" s="17"/>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8"/>
      <c r="AC30" s="18"/>
      <c r="AD30" s="50"/>
      <c r="AE30" s="50"/>
      <c r="AF30" s="50"/>
      <c r="AG30" s="50"/>
      <c r="AI30" s="71"/>
    </row>
    <row r="31" spans="1:35">
      <c r="A31" s="17" t="s">
        <v>19</v>
      </c>
      <c r="B31" s="59">
        <f t="shared" ref="B31:AA31" si="6">SUM(B7:B9)</f>
        <v>4632</v>
      </c>
      <c r="C31" s="59">
        <f t="shared" si="6"/>
        <v>4480</v>
      </c>
      <c r="D31" s="59">
        <f t="shared" si="6"/>
        <v>7302</v>
      </c>
      <c r="E31" s="59">
        <f t="shared" si="6"/>
        <v>8486</v>
      </c>
      <c r="F31" s="59">
        <f t="shared" si="6"/>
        <v>5511</v>
      </c>
      <c r="G31" s="59">
        <f t="shared" si="6"/>
        <v>5856</v>
      </c>
      <c r="H31" s="59">
        <f t="shared" si="6"/>
        <v>6154</v>
      </c>
      <c r="I31" s="59">
        <f t="shared" si="6"/>
        <v>5587</v>
      </c>
      <c r="J31" s="59">
        <f t="shared" si="6"/>
        <v>5519</v>
      </c>
      <c r="K31" s="59">
        <f t="shared" si="6"/>
        <v>5934</v>
      </c>
      <c r="L31" s="59">
        <f t="shared" si="6"/>
        <v>4336.39858</v>
      </c>
      <c r="M31" s="59">
        <f t="shared" si="6"/>
        <v>4327.3151600000001</v>
      </c>
      <c r="N31" s="59">
        <f t="shared" si="6"/>
        <v>4328.8978800000004</v>
      </c>
      <c r="O31" s="59">
        <f t="shared" si="6"/>
        <v>5537.8495250000014</v>
      </c>
      <c r="P31" s="59">
        <f t="shared" si="6"/>
        <v>4783.9949410000008</v>
      </c>
      <c r="Q31" s="59">
        <f t="shared" si="6"/>
        <v>4825.4738830000006</v>
      </c>
      <c r="R31" s="59">
        <f t="shared" si="6"/>
        <v>5473.7793529300161</v>
      </c>
      <c r="S31" s="59">
        <f t="shared" si="6"/>
        <v>5360.9214781715145</v>
      </c>
      <c r="T31" s="59">
        <f t="shared" si="6"/>
        <v>5244.1359409181787</v>
      </c>
      <c r="U31" s="59">
        <f t="shared" si="6"/>
        <v>5125.118258233817</v>
      </c>
      <c r="V31" s="59">
        <f t="shared" si="6"/>
        <v>4877.2362537690942</v>
      </c>
      <c r="W31" s="59">
        <f t="shared" si="6"/>
        <v>4629.3542493043706</v>
      </c>
      <c r="X31" s="59">
        <f t="shared" si="6"/>
        <v>4375.9553625189164</v>
      </c>
      <c r="Y31" s="59">
        <f t="shared" si="6"/>
        <v>4449.8798080128918</v>
      </c>
      <c r="Z31" s="59">
        <f t="shared" si="6"/>
        <v>4523.8042535068671</v>
      </c>
      <c r="AA31" s="59">
        <f t="shared" si="6"/>
        <v>4597.7286990008415</v>
      </c>
      <c r="AB31" s="18">
        <f t="shared" ref="AB31:AI31" si="7">SUM(AB7:AB9)</f>
        <v>4420.1004311160323</v>
      </c>
      <c r="AC31" s="50">
        <f t="shared" si="7"/>
        <v>4242.4721632312248</v>
      </c>
      <c r="AD31" s="50">
        <f t="shared" si="7"/>
        <v>4064.843895346416</v>
      </c>
      <c r="AE31" s="50">
        <f t="shared" si="7"/>
        <v>4066.9843370442418</v>
      </c>
      <c r="AF31" s="50">
        <f t="shared" si="7"/>
        <v>4069.124778742068</v>
      </c>
      <c r="AG31" s="50">
        <f t="shared" si="7"/>
        <v>4071.2652204398937</v>
      </c>
      <c r="AH31" s="72">
        <f t="shared" si="7"/>
        <v>4071.2652204398937</v>
      </c>
      <c r="AI31" s="72">
        <f t="shared" si="7"/>
        <v>4071.2652204398937</v>
      </c>
    </row>
    <row r="32" spans="1:35">
      <c r="A32" s="17" t="s">
        <v>20</v>
      </c>
      <c r="B32" s="59">
        <f t="shared" ref="B32:AA32" si="8">SUM(B10:B16)</f>
        <v>16899</v>
      </c>
      <c r="C32" s="59">
        <f t="shared" si="8"/>
        <v>10771</v>
      </c>
      <c r="D32" s="59">
        <f t="shared" si="8"/>
        <v>9250</v>
      </c>
      <c r="E32" s="59">
        <f t="shared" si="8"/>
        <v>7216</v>
      </c>
      <c r="F32" s="59">
        <f t="shared" si="8"/>
        <v>5853</v>
      </c>
      <c r="G32" s="59">
        <f t="shared" si="8"/>
        <v>5740</v>
      </c>
      <c r="H32" s="59">
        <f t="shared" si="8"/>
        <v>5683</v>
      </c>
      <c r="I32" s="59">
        <f t="shared" si="8"/>
        <v>5898</v>
      </c>
      <c r="J32" s="59">
        <f t="shared" si="8"/>
        <v>5838</v>
      </c>
      <c r="K32" s="59">
        <f t="shared" si="8"/>
        <v>5791</v>
      </c>
      <c r="L32" s="59">
        <f t="shared" si="8"/>
        <v>6540.9207699999997</v>
      </c>
      <c r="M32" s="59">
        <f t="shared" si="8"/>
        <v>6749.5870799999993</v>
      </c>
      <c r="N32" s="59">
        <f t="shared" si="8"/>
        <v>6933.6420100000005</v>
      </c>
      <c r="O32" s="59">
        <f t="shared" si="8"/>
        <v>5568.9723630000008</v>
      </c>
      <c r="P32" s="59">
        <f t="shared" si="8"/>
        <v>4478.8408230000005</v>
      </c>
      <c r="Q32" s="59">
        <f t="shared" si="8"/>
        <v>4608.5918060000004</v>
      </c>
      <c r="R32" s="59">
        <f t="shared" si="8"/>
        <v>3830.414525287435</v>
      </c>
      <c r="S32" s="59">
        <f t="shared" si="8"/>
        <v>3750.4970806661267</v>
      </c>
      <c r="T32" s="59">
        <f t="shared" si="8"/>
        <v>3669.1126434198186</v>
      </c>
      <c r="U32" s="59">
        <f t="shared" si="8"/>
        <v>3585.7100261735104</v>
      </c>
      <c r="V32" s="59">
        <f t="shared" si="8"/>
        <v>3429.9779162214718</v>
      </c>
      <c r="W32" s="59">
        <f t="shared" si="8"/>
        <v>3274.2458062694341</v>
      </c>
      <c r="X32" s="59">
        <f t="shared" si="8"/>
        <v>3117.1203460787819</v>
      </c>
      <c r="Y32" s="59">
        <f t="shared" si="8"/>
        <v>3105.5984331978743</v>
      </c>
      <c r="Z32" s="59">
        <f t="shared" si="8"/>
        <v>3094.0765203169667</v>
      </c>
      <c r="AA32" s="59">
        <f t="shared" si="8"/>
        <v>3082.5546074360586</v>
      </c>
      <c r="AB32" s="18">
        <f t="shared" ref="AB32:AI32" si="9">SUM(AB10:AB16)</f>
        <v>3388.812145233167</v>
      </c>
      <c r="AC32" s="50">
        <f t="shared" si="9"/>
        <v>3695.069683030275</v>
      </c>
      <c r="AD32" s="50">
        <f t="shared" si="9"/>
        <v>4001.3272208273829</v>
      </c>
      <c r="AE32" s="50">
        <f t="shared" si="9"/>
        <v>3665.860596381161</v>
      </c>
      <c r="AF32" s="50">
        <f t="shared" si="9"/>
        <v>3330.3939719349391</v>
      </c>
      <c r="AG32" s="50">
        <f t="shared" si="9"/>
        <v>2994.9273474887177</v>
      </c>
      <c r="AH32" s="72">
        <f t="shared" si="9"/>
        <v>2994.9273474887177</v>
      </c>
      <c r="AI32" s="72">
        <f t="shared" si="9"/>
        <v>2994.9273474887177</v>
      </c>
    </row>
    <row r="33" spans="1:35">
      <c r="A33" s="17" t="s">
        <v>21</v>
      </c>
      <c r="B33" s="59">
        <f t="shared" ref="B33:AA33" si="10">B17+B18</f>
        <v>174602</v>
      </c>
      <c r="C33" s="59">
        <f t="shared" si="10"/>
        <v>167884</v>
      </c>
      <c r="D33" s="59">
        <f t="shared" si="10"/>
        <v>160512</v>
      </c>
      <c r="E33" s="59">
        <f t="shared" si="10"/>
        <v>153216</v>
      </c>
      <c r="F33" s="59">
        <f t="shared" si="10"/>
        <v>131702</v>
      </c>
      <c r="G33" s="59">
        <f t="shared" si="10"/>
        <v>126914</v>
      </c>
      <c r="H33" s="59">
        <f t="shared" si="10"/>
        <v>122124</v>
      </c>
      <c r="I33" s="59">
        <f t="shared" si="10"/>
        <v>117335</v>
      </c>
      <c r="J33" s="59">
        <f t="shared" si="10"/>
        <v>112545</v>
      </c>
      <c r="K33" s="59">
        <f t="shared" si="10"/>
        <v>107755</v>
      </c>
      <c r="L33" s="59">
        <f t="shared" si="10"/>
        <v>102964.49135999999</v>
      </c>
      <c r="M33" s="59">
        <f t="shared" si="10"/>
        <v>99516.959920000008</v>
      </c>
      <c r="N33" s="59">
        <f t="shared" si="10"/>
        <v>96933.451480000003</v>
      </c>
      <c r="O33" s="59">
        <f t="shared" si="10"/>
        <v>92024.348195999992</v>
      </c>
      <c r="P33" s="59">
        <f t="shared" si="10"/>
        <v>92239.399930999978</v>
      </c>
      <c r="Q33" s="59">
        <f t="shared" si="10"/>
        <v>88152.697069999995</v>
      </c>
      <c r="R33" s="59">
        <f t="shared" si="10"/>
        <v>74235.232701210451</v>
      </c>
      <c r="S33" s="59">
        <f t="shared" si="10"/>
        <v>71066.458803515125</v>
      </c>
      <c r="T33" s="59">
        <f t="shared" si="10"/>
        <v>67897.684905819813</v>
      </c>
      <c r="U33" s="59">
        <f t="shared" si="10"/>
        <v>64728.91100812448</v>
      </c>
      <c r="V33" s="59">
        <f t="shared" si="10"/>
        <v>60418.682108874753</v>
      </c>
      <c r="W33" s="59">
        <f t="shared" si="10"/>
        <v>56108.453209625026</v>
      </c>
      <c r="X33" s="59">
        <f t="shared" si="10"/>
        <v>51040.705378742437</v>
      </c>
      <c r="Y33" s="59">
        <f t="shared" si="10"/>
        <v>43357.629056761121</v>
      </c>
      <c r="Z33" s="59">
        <f t="shared" si="10"/>
        <v>43595.641937748776</v>
      </c>
      <c r="AA33" s="59">
        <f t="shared" si="10"/>
        <v>42304.346788605806</v>
      </c>
      <c r="AB33" s="18">
        <f t="shared" ref="AB33:AI33" si="11">AB17+AB18</f>
        <v>40768.965732972996</v>
      </c>
      <c r="AC33" s="50">
        <f t="shared" si="11"/>
        <v>39233.584677340179</v>
      </c>
      <c r="AD33" s="50">
        <f t="shared" si="11"/>
        <v>37698.203621707362</v>
      </c>
      <c r="AE33" s="50">
        <f t="shared" si="11"/>
        <v>36042.203580912501</v>
      </c>
      <c r="AF33" s="50">
        <f t="shared" si="11"/>
        <v>31796.512125407597</v>
      </c>
      <c r="AG33" s="50">
        <f t="shared" si="11"/>
        <v>31062.919900458299</v>
      </c>
      <c r="AH33" s="72">
        <f t="shared" si="11"/>
        <v>29372.121552698263</v>
      </c>
      <c r="AI33" s="72">
        <f t="shared" si="11"/>
        <v>28445.424951003795</v>
      </c>
    </row>
    <row r="34" spans="1:35">
      <c r="A34" s="17" t="s">
        <v>22</v>
      </c>
      <c r="B34" s="59">
        <f t="shared" ref="B34:AA34" si="12">B19</f>
        <v>7909</v>
      </c>
      <c r="C34" s="59">
        <f t="shared" si="12"/>
        <v>5263</v>
      </c>
      <c r="D34" s="59">
        <f t="shared" si="12"/>
        <v>8344</v>
      </c>
      <c r="E34" s="59">
        <f t="shared" si="12"/>
        <v>7927</v>
      </c>
      <c r="F34" s="59">
        <f t="shared" si="12"/>
        <v>11122</v>
      </c>
      <c r="G34" s="59">
        <f t="shared" si="12"/>
        <v>8618</v>
      </c>
      <c r="H34" s="59">
        <f t="shared" si="12"/>
        <v>6934</v>
      </c>
      <c r="I34" s="59">
        <f t="shared" si="12"/>
        <v>7082</v>
      </c>
      <c r="J34" s="59">
        <f t="shared" si="12"/>
        <v>9656</v>
      </c>
      <c r="K34" s="59">
        <f t="shared" si="12"/>
        <v>7298</v>
      </c>
      <c r="L34" s="59">
        <f t="shared" si="12"/>
        <v>15016.3282</v>
      </c>
      <c r="M34" s="59">
        <f t="shared" si="12"/>
        <v>7316.2786199999982</v>
      </c>
      <c r="N34" s="59">
        <f t="shared" si="12"/>
        <v>7184.1086699999969</v>
      </c>
      <c r="O34" s="59">
        <f t="shared" si="12"/>
        <v>11410.093849999996</v>
      </c>
      <c r="P34" s="59">
        <f t="shared" si="12"/>
        <v>12964.397550999998</v>
      </c>
      <c r="Q34" s="59">
        <f t="shared" si="12"/>
        <v>8675.5646280000001</v>
      </c>
      <c r="R34" s="59">
        <f t="shared" si="12"/>
        <v>18493.421145654007</v>
      </c>
      <c r="S34" s="59">
        <f t="shared" si="12"/>
        <v>19414.8205777406</v>
      </c>
      <c r="T34" s="59">
        <f t="shared" si="12"/>
        <v>20336.220009827193</v>
      </c>
      <c r="U34" s="59">
        <f t="shared" si="12"/>
        <v>15106.150261548795</v>
      </c>
      <c r="V34" s="59">
        <f t="shared" si="12"/>
        <v>17111.202873365368</v>
      </c>
      <c r="W34" s="59">
        <f t="shared" si="12"/>
        <v>19116.25548518194</v>
      </c>
      <c r="X34" s="59">
        <f t="shared" si="12"/>
        <v>21121.308047615032</v>
      </c>
      <c r="Y34" s="59">
        <f t="shared" si="12"/>
        <v>21839.417403587748</v>
      </c>
      <c r="Z34" s="59">
        <f t="shared" si="12"/>
        <v>22557.526759560464</v>
      </c>
      <c r="AA34" s="59">
        <f t="shared" si="12"/>
        <v>23776.943965482562</v>
      </c>
      <c r="AB34" s="18">
        <f t="shared" ref="AB34:AI34" si="13">AB19</f>
        <v>23180.312741253074</v>
      </c>
      <c r="AC34" s="50">
        <f t="shared" si="13"/>
        <v>22583.68151702359</v>
      </c>
      <c r="AD34" s="50">
        <f t="shared" si="13"/>
        <v>19772.648031998764</v>
      </c>
      <c r="AE34" s="50">
        <f t="shared" si="13"/>
        <v>19740.49107802572</v>
      </c>
      <c r="AF34" s="50">
        <f t="shared" si="13"/>
        <v>19708.334124052675</v>
      </c>
      <c r="AG34" s="50">
        <f t="shared" si="13"/>
        <v>28676.225394305387</v>
      </c>
      <c r="AH34" s="72">
        <f t="shared" si="13"/>
        <v>28676.225394305387</v>
      </c>
      <c r="AI34" s="72">
        <f t="shared" si="13"/>
        <v>28676.225394305387</v>
      </c>
    </row>
    <row r="35" spans="1:35">
      <c r="A35" s="17" t="s">
        <v>15</v>
      </c>
      <c r="B35" s="59">
        <f t="shared" ref="B35:AA35" si="14">SUM(B31:B34)</f>
        <v>204042</v>
      </c>
      <c r="C35" s="59">
        <f t="shared" si="14"/>
        <v>188398</v>
      </c>
      <c r="D35" s="59">
        <f t="shared" si="14"/>
        <v>185408</v>
      </c>
      <c r="E35" s="59">
        <f t="shared" si="14"/>
        <v>176845</v>
      </c>
      <c r="F35" s="59">
        <f t="shared" si="14"/>
        <v>154188</v>
      </c>
      <c r="G35" s="59">
        <f t="shared" si="14"/>
        <v>147128</v>
      </c>
      <c r="H35" s="59">
        <f t="shared" si="14"/>
        <v>140895</v>
      </c>
      <c r="I35" s="59">
        <f t="shared" si="14"/>
        <v>135902</v>
      </c>
      <c r="J35" s="59">
        <f t="shared" si="14"/>
        <v>133558</v>
      </c>
      <c r="K35" s="59">
        <f t="shared" si="14"/>
        <v>126778</v>
      </c>
      <c r="L35" s="59">
        <f t="shared" si="14"/>
        <v>128858.13890999999</v>
      </c>
      <c r="M35" s="59">
        <f t="shared" si="14"/>
        <v>117910.14078</v>
      </c>
      <c r="N35" s="59">
        <f t="shared" si="14"/>
        <v>115380.10004</v>
      </c>
      <c r="O35" s="59">
        <f t="shared" si="14"/>
        <v>114541.26393399999</v>
      </c>
      <c r="P35" s="59">
        <f t="shared" si="14"/>
        <v>114466.63324599998</v>
      </c>
      <c r="Q35" s="59">
        <f t="shared" si="14"/>
        <v>106262.327387</v>
      </c>
      <c r="R35" s="59">
        <f t="shared" si="14"/>
        <v>102032.84772508191</v>
      </c>
      <c r="S35" s="59">
        <f t="shared" si="14"/>
        <v>99592.697940093363</v>
      </c>
      <c r="T35" s="59">
        <f t="shared" si="14"/>
        <v>97147.153499984997</v>
      </c>
      <c r="U35" s="59">
        <f t="shared" si="14"/>
        <v>88545.889554080612</v>
      </c>
      <c r="V35" s="59">
        <f t="shared" si="14"/>
        <v>85837.099152230687</v>
      </c>
      <c r="W35" s="59">
        <f t="shared" si="14"/>
        <v>83128.308750380776</v>
      </c>
      <c r="X35" s="59">
        <f t="shared" si="14"/>
        <v>79655.089134955168</v>
      </c>
      <c r="Y35" s="59">
        <f t="shared" si="14"/>
        <v>72752.52470155964</v>
      </c>
      <c r="Z35" s="59">
        <f t="shared" si="14"/>
        <v>73771.049471133068</v>
      </c>
      <c r="AA35" s="59">
        <f t="shared" si="14"/>
        <v>73761.574060525279</v>
      </c>
      <c r="AB35" s="18">
        <f t="shared" ref="AB35:AI35" si="15">SUM(AB31:AB34)</f>
        <v>71758.19105057526</v>
      </c>
      <c r="AC35" s="50">
        <f t="shared" si="15"/>
        <v>69754.80804062527</v>
      </c>
      <c r="AD35" s="50">
        <f t="shared" si="15"/>
        <v>65537.022769879928</v>
      </c>
      <c r="AE35" s="50">
        <f t="shared" si="15"/>
        <v>63515.539592363624</v>
      </c>
      <c r="AF35" s="50">
        <f t="shared" si="15"/>
        <v>58904.365000137273</v>
      </c>
      <c r="AG35" s="50">
        <f t="shared" si="15"/>
        <v>66805.337862692308</v>
      </c>
      <c r="AH35" s="72">
        <f t="shared" si="15"/>
        <v>65114.539514932265</v>
      </c>
      <c r="AI35" s="72">
        <f t="shared" si="15"/>
        <v>64187.842913237793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90"/>
  <sheetViews>
    <sheetView workbookViewId="0">
      <pane xSplit="1" ySplit="6" topLeftCell="B40" activePane="bottomRight" state="frozen"/>
      <selection pane="topRight" activeCell="B1" sqref="B1"/>
      <selection pane="bottomLeft" activeCell="A2" sqref="A2"/>
      <selection pane="bottomRight" activeCell="AI36" sqref="AI36:AI90"/>
    </sheetView>
  </sheetViews>
  <sheetFormatPr baseColWidth="10" defaultColWidth="8.83203125" defaultRowHeight="15"/>
  <cols>
    <col min="1" max="1" width="35.5" bestFit="1" customWidth="1"/>
  </cols>
  <sheetData>
    <row r="1" spans="1:35" s="56" customFormat="1">
      <c r="A1" s="58" t="s">
        <v>26</v>
      </c>
    </row>
    <row r="2" spans="1:35" s="56" customFormat="1" ht="16">
      <c r="A2" s="14" t="s">
        <v>25</v>
      </c>
    </row>
    <row r="3" spans="1:35" s="56" customFormat="1">
      <c r="A3" s="14"/>
    </row>
    <row r="4" spans="1:35" s="56" customFormat="1">
      <c r="A4" s="14"/>
    </row>
    <row r="5" spans="1:35" s="56" customFormat="1">
      <c r="A5" s="14"/>
    </row>
    <row r="6" spans="1:35">
      <c r="A6" s="7" t="s">
        <v>0</v>
      </c>
      <c r="B6" s="8">
        <v>1970</v>
      </c>
      <c r="C6" s="8">
        <v>1975</v>
      </c>
      <c r="D6" s="8">
        <v>1980</v>
      </c>
      <c r="E6" s="8">
        <v>1985</v>
      </c>
      <c r="F6" s="8">
        <v>1990</v>
      </c>
      <c r="G6" s="8">
        <v>1991</v>
      </c>
      <c r="H6" s="8">
        <v>1992</v>
      </c>
      <c r="I6" s="8">
        <v>1993</v>
      </c>
      <c r="J6" s="8">
        <v>1994</v>
      </c>
      <c r="K6" s="8">
        <v>1995</v>
      </c>
      <c r="L6" s="8">
        <v>1996</v>
      </c>
      <c r="M6" s="8">
        <v>1997</v>
      </c>
      <c r="N6" s="8">
        <v>1998</v>
      </c>
      <c r="O6" s="8">
        <v>1999</v>
      </c>
      <c r="P6" s="8">
        <v>2000</v>
      </c>
      <c r="Q6" s="8">
        <v>2001</v>
      </c>
      <c r="R6" s="8">
        <v>2002</v>
      </c>
      <c r="S6" s="8">
        <v>2003</v>
      </c>
      <c r="T6" s="8">
        <v>2004</v>
      </c>
      <c r="U6" s="8">
        <v>2005</v>
      </c>
      <c r="V6" s="8">
        <v>2006</v>
      </c>
      <c r="W6" s="8">
        <v>2007</v>
      </c>
      <c r="X6" s="8">
        <v>2008</v>
      </c>
      <c r="Y6" s="8">
        <v>2009</v>
      </c>
      <c r="Z6" s="8">
        <v>2010</v>
      </c>
      <c r="AA6" s="8">
        <v>2011</v>
      </c>
      <c r="AB6" s="9">
        <v>2012</v>
      </c>
      <c r="AC6" s="9">
        <v>2013</v>
      </c>
      <c r="AD6" s="9">
        <v>2014</v>
      </c>
      <c r="AE6" s="9">
        <v>2015</v>
      </c>
      <c r="AF6" s="9">
        <v>2016</v>
      </c>
      <c r="AG6" s="9">
        <v>2017</v>
      </c>
      <c r="AH6" s="9">
        <v>2018</v>
      </c>
      <c r="AI6" s="9">
        <v>2019</v>
      </c>
    </row>
    <row r="7" spans="1:35">
      <c r="A7" s="10" t="s">
        <v>1</v>
      </c>
      <c r="B7" s="11">
        <v>4900</v>
      </c>
      <c r="C7" s="11">
        <v>5694</v>
      </c>
      <c r="D7" s="11">
        <v>7024</v>
      </c>
      <c r="E7" s="11">
        <v>6127</v>
      </c>
      <c r="F7" s="11">
        <v>6663</v>
      </c>
      <c r="G7" s="11">
        <v>6519</v>
      </c>
      <c r="H7" s="11">
        <v>6504</v>
      </c>
      <c r="I7" s="11">
        <v>6651</v>
      </c>
      <c r="J7" s="11">
        <v>6565</v>
      </c>
      <c r="K7" s="11">
        <v>6384</v>
      </c>
      <c r="L7" s="11">
        <v>6164.2186600000005</v>
      </c>
      <c r="M7" s="11">
        <v>6276.4222699999991</v>
      </c>
      <c r="N7" s="11">
        <v>6232.1956900000005</v>
      </c>
      <c r="O7" s="11">
        <v>5721.1754069999997</v>
      </c>
      <c r="P7" s="11">
        <v>5330.201145</v>
      </c>
      <c r="Q7" s="11">
        <v>4917.2186760000004</v>
      </c>
      <c r="R7" s="5">
        <v>4709.4075706228896</v>
      </c>
      <c r="S7" s="5">
        <v>4339.60928423526</v>
      </c>
      <c r="T7" s="5">
        <v>3969.2129178476298</v>
      </c>
      <c r="U7" s="5">
        <v>3792.2918834001216</v>
      </c>
      <c r="V7" s="5">
        <v>3587.7494531870811</v>
      </c>
      <c r="W7" s="5">
        <v>3383.2070229740411</v>
      </c>
      <c r="X7" s="5">
        <v>3143.6202005819327</v>
      </c>
      <c r="Y7" s="5">
        <v>2818.1266040498053</v>
      </c>
      <c r="Z7" s="5">
        <v>2457.5886153386105</v>
      </c>
      <c r="AA7" s="5">
        <v>2090.1144652652492</v>
      </c>
      <c r="AB7" s="51">
        <v>1964.7300111464733</v>
      </c>
      <c r="AC7" s="51">
        <v>1839.3455570276974</v>
      </c>
      <c r="AD7" s="51">
        <v>1770.4311939819895</v>
      </c>
      <c r="AE7" s="51">
        <v>1566.4498512141931</v>
      </c>
      <c r="AF7" s="51">
        <v>1362.4685084463968</v>
      </c>
      <c r="AG7" s="51">
        <v>1158.4871656786001</v>
      </c>
      <c r="AH7" s="73">
        <v>1139.6405486698595</v>
      </c>
      <c r="AI7" s="72">
        <v>995.98175366986004</v>
      </c>
    </row>
    <row r="8" spans="1:35">
      <c r="A8" s="10" t="s">
        <v>2</v>
      </c>
      <c r="B8" s="11">
        <v>4325</v>
      </c>
      <c r="C8" s="11">
        <v>4007</v>
      </c>
      <c r="D8" s="11">
        <v>3555</v>
      </c>
      <c r="E8" s="11">
        <v>3209</v>
      </c>
      <c r="F8" s="11">
        <v>3035</v>
      </c>
      <c r="G8" s="11">
        <v>2979</v>
      </c>
      <c r="H8" s="11">
        <v>3071</v>
      </c>
      <c r="I8" s="11">
        <v>3151</v>
      </c>
      <c r="J8" s="11">
        <v>3147</v>
      </c>
      <c r="K8" s="11">
        <v>3144</v>
      </c>
      <c r="L8" s="11">
        <v>3151.4075800000001</v>
      </c>
      <c r="M8" s="11">
        <v>3100.6291200000001</v>
      </c>
      <c r="N8" s="11">
        <v>3049.7537699999998</v>
      </c>
      <c r="O8" s="11">
        <v>2708.91635</v>
      </c>
      <c r="P8" s="11">
        <v>2723.1669440000001</v>
      </c>
      <c r="Q8" s="11">
        <v>2757.201896</v>
      </c>
      <c r="R8" s="5">
        <v>2040.8726871181088</v>
      </c>
      <c r="S8" s="5">
        <v>1971.3723553472516</v>
      </c>
      <c r="T8" s="5">
        <v>1897.427666166165</v>
      </c>
      <c r="U8" s="5">
        <v>1819.9680195988888</v>
      </c>
      <c r="V8" s="5">
        <v>1681.3364020589393</v>
      </c>
      <c r="W8" s="5">
        <v>1542.70478451899</v>
      </c>
      <c r="X8" s="5">
        <v>1399.0445595462593</v>
      </c>
      <c r="Y8" s="5">
        <v>1352.129349998361</v>
      </c>
      <c r="Z8" s="5">
        <v>1305.2141404504628</v>
      </c>
      <c r="AA8" s="5">
        <v>1258.2989309025645</v>
      </c>
      <c r="AB8" s="51">
        <v>1219.9424257953265</v>
      </c>
      <c r="AC8" s="51">
        <v>1181.5859206880884</v>
      </c>
      <c r="AD8" s="51">
        <v>1143.2294155808504</v>
      </c>
      <c r="AE8" s="51">
        <v>1106.0842112865969</v>
      </c>
      <c r="AF8" s="51">
        <v>1068.9390069923434</v>
      </c>
      <c r="AG8" s="51">
        <v>1031.7938026980901</v>
      </c>
      <c r="AH8" s="73">
        <v>1031.7938026980901</v>
      </c>
      <c r="AI8" s="72">
        <v>1031.7938026980901</v>
      </c>
    </row>
    <row r="9" spans="1:35">
      <c r="A9" s="10" t="s">
        <v>3</v>
      </c>
      <c r="B9" s="11">
        <v>836</v>
      </c>
      <c r="C9" s="11">
        <v>785</v>
      </c>
      <c r="D9" s="11">
        <v>741</v>
      </c>
      <c r="E9" s="11">
        <v>712</v>
      </c>
      <c r="F9" s="11">
        <v>1196</v>
      </c>
      <c r="G9" s="11">
        <v>1281</v>
      </c>
      <c r="H9" s="11">
        <v>1353</v>
      </c>
      <c r="I9" s="11">
        <v>1308</v>
      </c>
      <c r="J9" s="11">
        <v>1303</v>
      </c>
      <c r="K9" s="11">
        <v>1298</v>
      </c>
      <c r="L9" s="11">
        <v>1196.9553500000002</v>
      </c>
      <c r="M9" s="11">
        <v>1177.0580299999999</v>
      </c>
      <c r="N9" s="11">
        <v>1100.92275</v>
      </c>
      <c r="O9" s="11">
        <v>767.93349799999999</v>
      </c>
      <c r="P9" s="11">
        <v>765.56884000000002</v>
      </c>
      <c r="Q9" s="11">
        <v>779.19232399999999</v>
      </c>
      <c r="R9" s="5">
        <v>737.82918226867719</v>
      </c>
      <c r="S9" s="5">
        <v>736.43552061866342</v>
      </c>
      <c r="T9" s="5">
        <v>733.83694894653399</v>
      </c>
      <c r="U9" s="5">
        <v>730.25936465728887</v>
      </c>
      <c r="V9" s="5">
        <v>681.83431181522224</v>
      </c>
      <c r="W9" s="5">
        <v>633.40925897315572</v>
      </c>
      <c r="X9" s="5">
        <v>584.79460552917806</v>
      </c>
      <c r="Y9" s="5">
        <v>574.93963427204926</v>
      </c>
      <c r="Z9" s="5">
        <v>565.08466301492047</v>
      </c>
      <c r="AA9" s="5">
        <v>555.22969175779167</v>
      </c>
      <c r="AB9" s="51">
        <v>550.49132647439944</v>
      </c>
      <c r="AC9" s="51">
        <v>545.75296119100722</v>
      </c>
      <c r="AD9" s="51">
        <v>541.01459590761499</v>
      </c>
      <c r="AE9" s="51">
        <v>525.47922556598837</v>
      </c>
      <c r="AF9" s="51">
        <v>509.9438552243617</v>
      </c>
      <c r="AG9" s="51">
        <v>494.40848488273502</v>
      </c>
      <c r="AH9" s="73">
        <v>494.40848488273502</v>
      </c>
      <c r="AI9" s="72">
        <v>494.40848488273502</v>
      </c>
    </row>
    <row r="10" spans="1:35">
      <c r="A10" s="10" t="s">
        <v>4</v>
      </c>
      <c r="B10" s="11">
        <v>271</v>
      </c>
      <c r="C10" s="11">
        <v>221</v>
      </c>
      <c r="D10" s="11">
        <v>213</v>
      </c>
      <c r="E10" s="11">
        <v>262</v>
      </c>
      <c r="F10" s="11">
        <v>168</v>
      </c>
      <c r="G10" s="11">
        <v>165</v>
      </c>
      <c r="H10" s="11">
        <v>163</v>
      </c>
      <c r="I10" s="11">
        <v>155</v>
      </c>
      <c r="J10" s="11">
        <v>160</v>
      </c>
      <c r="K10" s="11">
        <v>158</v>
      </c>
      <c r="L10" s="11">
        <v>124.77827000000001</v>
      </c>
      <c r="M10" s="11">
        <v>126.84078</v>
      </c>
      <c r="N10" s="11">
        <v>129.07328000000001</v>
      </c>
      <c r="O10" s="11">
        <v>102.469069</v>
      </c>
      <c r="P10" s="11">
        <v>104.668492</v>
      </c>
      <c r="Q10" s="11">
        <v>107.18793700000001</v>
      </c>
      <c r="R10" s="5">
        <v>69.832238463935283</v>
      </c>
      <c r="S10" s="5">
        <v>66.85504224209707</v>
      </c>
      <c r="T10" s="5">
        <v>63.877846020258865</v>
      </c>
      <c r="U10" s="5">
        <v>60.900649798420659</v>
      </c>
      <c r="V10" s="5">
        <v>58.817829515613766</v>
      </c>
      <c r="W10" s="5">
        <v>56.735009232806881</v>
      </c>
      <c r="X10" s="5">
        <v>54.652188952959996</v>
      </c>
      <c r="Y10" s="5">
        <v>53.59743295831165</v>
      </c>
      <c r="Z10" s="5">
        <v>52.542676963663304</v>
      </c>
      <c r="AA10" s="5">
        <v>51.487920969014965</v>
      </c>
      <c r="AB10" s="51">
        <v>50.109385577041309</v>
      </c>
      <c r="AC10" s="51">
        <v>48.730850185067652</v>
      </c>
      <c r="AD10" s="51">
        <v>47.352314793093988</v>
      </c>
      <c r="AE10" s="51">
        <v>45.185628208902656</v>
      </c>
      <c r="AF10" s="51">
        <v>43.018941624711324</v>
      </c>
      <c r="AG10" s="51">
        <v>40.852255040519999</v>
      </c>
      <c r="AH10" s="73">
        <v>40.852255040519999</v>
      </c>
      <c r="AI10" s="72">
        <v>40.852255040519999</v>
      </c>
    </row>
    <row r="11" spans="1:35">
      <c r="A11" s="10" t="s">
        <v>5</v>
      </c>
      <c r="B11" s="11">
        <v>77</v>
      </c>
      <c r="C11" s="11">
        <v>73</v>
      </c>
      <c r="D11" s="11">
        <v>65</v>
      </c>
      <c r="E11" s="11">
        <v>87</v>
      </c>
      <c r="F11" s="11">
        <v>97</v>
      </c>
      <c r="G11" s="11">
        <v>76</v>
      </c>
      <c r="H11" s="11">
        <v>81</v>
      </c>
      <c r="I11" s="11">
        <v>83</v>
      </c>
      <c r="J11" s="11">
        <v>91</v>
      </c>
      <c r="K11" s="11">
        <v>98</v>
      </c>
      <c r="L11" s="11">
        <v>83.40795</v>
      </c>
      <c r="M11" s="11">
        <v>89.052089999999993</v>
      </c>
      <c r="N11" s="11">
        <v>89.152259999999998</v>
      </c>
      <c r="O11" s="11">
        <v>85.839584000000002</v>
      </c>
      <c r="P11" s="11">
        <v>88.854873999999995</v>
      </c>
      <c r="Q11" s="11">
        <v>94.370709000000005</v>
      </c>
      <c r="R11" s="5">
        <v>68.942318994498351</v>
      </c>
      <c r="S11" s="5">
        <v>68.031785881019914</v>
      </c>
      <c r="T11" s="5">
        <v>67.102362767541464</v>
      </c>
      <c r="U11" s="5">
        <v>66.172939654063015</v>
      </c>
      <c r="V11" s="5">
        <v>70.560855850858687</v>
      </c>
      <c r="W11" s="5">
        <v>74.948772047654344</v>
      </c>
      <c r="X11" s="5">
        <v>79.336688248990015</v>
      </c>
      <c r="Y11" s="5">
        <v>76.395382605606812</v>
      </c>
      <c r="Z11" s="5">
        <v>73.45407696222361</v>
      </c>
      <c r="AA11" s="5">
        <v>70.512771318840407</v>
      </c>
      <c r="AB11" s="51">
        <v>70.30520531204094</v>
      </c>
      <c r="AC11" s="51">
        <v>70.097639305241472</v>
      </c>
      <c r="AD11" s="51">
        <v>69.890073298442005</v>
      </c>
      <c r="AE11" s="51">
        <v>68.561982114495734</v>
      </c>
      <c r="AF11" s="51">
        <v>67.233890930549464</v>
      </c>
      <c r="AG11" s="51">
        <v>65.905799746603194</v>
      </c>
      <c r="AH11" s="73">
        <v>65.905799746603194</v>
      </c>
      <c r="AI11" s="72">
        <v>65.905799746603194</v>
      </c>
    </row>
    <row r="12" spans="1:35">
      <c r="A12" s="10" t="s">
        <v>6</v>
      </c>
      <c r="B12" s="11">
        <v>240</v>
      </c>
      <c r="C12" s="11">
        <v>63</v>
      </c>
      <c r="D12" s="11">
        <v>72</v>
      </c>
      <c r="E12" s="11">
        <v>124</v>
      </c>
      <c r="F12" s="11">
        <v>153</v>
      </c>
      <c r="G12" s="11">
        <v>121</v>
      </c>
      <c r="H12" s="11">
        <v>148</v>
      </c>
      <c r="I12" s="11">
        <v>123</v>
      </c>
      <c r="J12" s="11">
        <v>117</v>
      </c>
      <c r="K12" s="11">
        <v>110</v>
      </c>
      <c r="L12" s="11">
        <v>139.08267999999998</v>
      </c>
      <c r="M12" s="11">
        <v>143.15672000000001</v>
      </c>
      <c r="N12" s="11">
        <v>142.97984</v>
      </c>
      <c r="O12" s="11">
        <v>120.085521</v>
      </c>
      <c r="P12" s="11">
        <v>122.131897</v>
      </c>
      <c r="Q12" s="11">
        <v>124.29669899999999</v>
      </c>
      <c r="R12" s="5">
        <v>354.19122147511536</v>
      </c>
      <c r="S12" s="5">
        <v>357.19445137944541</v>
      </c>
      <c r="T12" s="5">
        <v>355.40608487377551</v>
      </c>
      <c r="U12" s="5">
        <v>353.61771836810561</v>
      </c>
      <c r="V12" s="5">
        <v>379.46226250983705</v>
      </c>
      <c r="W12" s="5">
        <v>405.30680665156854</v>
      </c>
      <c r="X12" s="5">
        <v>431.10159302277901</v>
      </c>
      <c r="Y12" s="5">
        <v>515.83167403989376</v>
      </c>
      <c r="Z12" s="5">
        <v>600.56175505700844</v>
      </c>
      <c r="AA12" s="5">
        <v>685.29183607412313</v>
      </c>
      <c r="AB12" s="51">
        <v>695.82939244602335</v>
      </c>
      <c r="AC12" s="51">
        <v>706.36694881792357</v>
      </c>
      <c r="AD12" s="51">
        <v>716.90450518982368</v>
      </c>
      <c r="AE12" s="51">
        <v>685.63916361634449</v>
      </c>
      <c r="AF12" s="51">
        <v>654.3738220428653</v>
      </c>
      <c r="AG12" s="51">
        <v>623.108480469386</v>
      </c>
      <c r="AH12" s="73">
        <v>623.108480469386</v>
      </c>
      <c r="AI12" s="72">
        <v>623.108480469386</v>
      </c>
    </row>
    <row r="13" spans="1:35">
      <c r="A13" s="10" t="s">
        <v>7</v>
      </c>
      <c r="B13" s="11">
        <v>187</v>
      </c>
      <c r="C13" s="11">
        <v>182</v>
      </c>
      <c r="D13" s="11">
        <v>205</v>
      </c>
      <c r="E13" s="11">
        <v>327</v>
      </c>
      <c r="F13" s="11">
        <v>378</v>
      </c>
      <c r="G13" s="11">
        <v>352</v>
      </c>
      <c r="H13" s="11">
        <v>361</v>
      </c>
      <c r="I13" s="11">
        <v>370</v>
      </c>
      <c r="J13" s="11">
        <v>389</v>
      </c>
      <c r="K13" s="11">
        <v>399</v>
      </c>
      <c r="L13" s="11">
        <v>432.79967999999997</v>
      </c>
      <c r="M13" s="11">
        <v>460.22217000000001</v>
      </c>
      <c r="N13" s="11">
        <v>466.66404999999997</v>
      </c>
      <c r="O13" s="11">
        <v>451.14304299999998</v>
      </c>
      <c r="P13" s="11">
        <v>478.78160800000001</v>
      </c>
      <c r="Q13" s="11">
        <v>504.27396999999996</v>
      </c>
      <c r="R13" s="5">
        <v>429.41703632859327</v>
      </c>
      <c r="S13" s="5">
        <v>448.09480315366233</v>
      </c>
      <c r="T13" s="5">
        <v>466.6387169787314</v>
      </c>
      <c r="U13" s="5">
        <v>482.00709080380039</v>
      </c>
      <c r="V13" s="5">
        <v>460.84304476063357</v>
      </c>
      <c r="W13" s="5">
        <v>439.67899871746681</v>
      </c>
      <c r="X13" s="5">
        <v>415.61537886786653</v>
      </c>
      <c r="Y13" s="5">
        <v>394.73716399052222</v>
      </c>
      <c r="Z13" s="5">
        <v>373.85894911317791</v>
      </c>
      <c r="AA13" s="5">
        <v>352.98073423583361</v>
      </c>
      <c r="AB13" s="51">
        <v>345.44081425103548</v>
      </c>
      <c r="AC13" s="51">
        <v>337.90089426623734</v>
      </c>
      <c r="AD13" s="51">
        <v>330.36097428143916</v>
      </c>
      <c r="AE13" s="51">
        <v>327.34483179489212</v>
      </c>
      <c r="AF13" s="51">
        <v>324.32868930834508</v>
      </c>
      <c r="AG13" s="51">
        <v>321.31254682179804</v>
      </c>
      <c r="AH13" s="73">
        <v>321.31254682179804</v>
      </c>
      <c r="AI13" s="72">
        <v>321.31254682179804</v>
      </c>
    </row>
    <row r="14" spans="1:35">
      <c r="A14" s="10" t="s">
        <v>8</v>
      </c>
      <c r="B14" s="11">
        <v>0</v>
      </c>
      <c r="C14" s="11">
        <v>0</v>
      </c>
      <c r="D14" s="11">
        <v>0</v>
      </c>
      <c r="E14" s="11">
        <v>2</v>
      </c>
      <c r="F14" s="11">
        <v>1</v>
      </c>
      <c r="G14" s="11">
        <v>2</v>
      </c>
      <c r="H14" s="11">
        <v>3</v>
      </c>
      <c r="I14" s="11">
        <v>3</v>
      </c>
      <c r="J14" s="11">
        <v>3</v>
      </c>
      <c r="K14" s="11">
        <v>3</v>
      </c>
      <c r="L14" s="11">
        <v>2.3939499999999998</v>
      </c>
      <c r="M14" s="11">
        <v>2.5049999999999999</v>
      </c>
      <c r="N14" s="11">
        <v>2.55593</v>
      </c>
      <c r="O14" s="11">
        <v>4.2687879999999998</v>
      </c>
      <c r="P14" s="11">
        <v>4.3423470000000002</v>
      </c>
      <c r="Q14" s="11">
        <v>4.4422690000000005</v>
      </c>
      <c r="R14" s="5">
        <v>6.8837153010068972</v>
      </c>
      <c r="S14" s="5">
        <v>6.0440878971122682</v>
      </c>
      <c r="T14" s="5">
        <v>5.2044604932176393</v>
      </c>
      <c r="U14" s="5">
        <v>4.3648330893230094</v>
      </c>
      <c r="V14" s="5">
        <v>4.9626428834153398</v>
      </c>
      <c r="W14" s="5">
        <v>5.5604526775076701</v>
      </c>
      <c r="X14" s="5">
        <v>6.1582624718643011</v>
      </c>
      <c r="Y14" s="5">
        <v>4.4157021671166632</v>
      </c>
      <c r="Z14" s="5">
        <v>2.6731418623690253</v>
      </c>
      <c r="AA14" s="5">
        <v>0.93058155762138806</v>
      </c>
      <c r="AB14" s="51">
        <v>1.0284217059739753</v>
      </c>
      <c r="AC14" s="51">
        <v>1.1262618543265626</v>
      </c>
      <c r="AD14" s="51">
        <v>1.22410200267915</v>
      </c>
      <c r="AE14" s="51">
        <v>1.1661381835611166</v>
      </c>
      <c r="AF14" s="51">
        <v>1.1081743644430833</v>
      </c>
      <c r="AG14" s="51">
        <v>1.0502105453250499</v>
      </c>
      <c r="AH14" s="73">
        <v>1.0502105453250499</v>
      </c>
      <c r="AI14" s="72">
        <v>1.0502105453250499</v>
      </c>
    </row>
    <row r="15" spans="1:35">
      <c r="A15" s="10" t="s">
        <v>10</v>
      </c>
      <c r="B15" s="11">
        <v>0</v>
      </c>
      <c r="C15" s="11">
        <v>0</v>
      </c>
      <c r="D15" s="11">
        <v>0</v>
      </c>
      <c r="E15" s="11">
        <v>2</v>
      </c>
      <c r="F15" s="11">
        <v>3</v>
      </c>
      <c r="G15" s="11">
        <v>6</v>
      </c>
      <c r="H15" s="11">
        <v>5</v>
      </c>
      <c r="I15" s="11">
        <v>5</v>
      </c>
      <c r="J15" s="11">
        <v>5</v>
      </c>
      <c r="K15" s="11">
        <v>6</v>
      </c>
      <c r="L15" s="11">
        <v>15.41628</v>
      </c>
      <c r="M15" s="11">
        <v>15.87298</v>
      </c>
      <c r="N15" s="11">
        <v>16.109929999999999</v>
      </c>
      <c r="O15" s="11">
        <v>14.487960999999999</v>
      </c>
      <c r="P15" s="11">
        <v>15.477937000000001</v>
      </c>
      <c r="Q15" s="11">
        <v>16.054811999999998</v>
      </c>
      <c r="R15" s="5">
        <v>19.134947455362997</v>
      </c>
      <c r="S15" s="5">
        <v>18.126297306349759</v>
      </c>
      <c r="T15" s="5">
        <v>17.117647157336521</v>
      </c>
      <c r="U15" s="5">
        <v>16.108997008323279</v>
      </c>
      <c r="V15" s="5">
        <v>14.160868191782185</v>
      </c>
      <c r="W15" s="5">
        <v>12.212739375241092</v>
      </c>
      <c r="X15" s="5">
        <v>10.264610558989501</v>
      </c>
      <c r="Y15" s="5">
        <v>13.360862965478017</v>
      </c>
      <c r="Z15" s="5">
        <v>16.45711537196653</v>
      </c>
      <c r="AA15" s="5">
        <v>19.553367778455048</v>
      </c>
      <c r="AB15" s="51">
        <v>15.025994018577048</v>
      </c>
      <c r="AC15" s="51">
        <v>10.498620258699049</v>
      </c>
      <c r="AD15" s="51">
        <v>5.9712464988210501</v>
      </c>
      <c r="AE15" s="51">
        <v>5.7266856349673834</v>
      </c>
      <c r="AF15" s="51">
        <v>5.4821247711137167</v>
      </c>
      <c r="AG15" s="51">
        <v>5.2375639072600499</v>
      </c>
      <c r="AH15" s="73">
        <v>5.2375639072600499</v>
      </c>
      <c r="AI15" s="72">
        <v>5.2375639072600499</v>
      </c>
    </row>
    <row r="16" spans="1:35">
      <c r="A16" s="10" t="s">
        <v>11</v>
      </c>
      <c r="B16" s="11">
        <v>440</v>
      </c>
      <c r="C16" s="11">
        <v>159</v>
      </c>
      <c r="D16" s="11">
        <v>111</v>
      </c>
      <c r="E16" s="11">
        <v>87</v>
      </c>
      <c r="F16" s="11">
        <v>91</v>
      </c>
      <c r="G16" s="11">
        <v>95</v>
      </c>
      <c r="H16" s="11">
        <v>96</v>
      </c>
      <c r="I16" s="11">
        <v>123</v>
      </c>
      <c r="J16" s="11">
        <v>114</v>
      </c>
      <c r="K16" s="11">
        <v>99</v>
      </c>
      <c r="L16" s="11">
        <v>152.58750000000001</v>
      </c>
      <c r="M16" s="11">
        <v>156.72121999999999</v>
      </c>
      <c r="N16" s="11">
        <v>163.25598000000002</v>
      </c>
      <c r="O16" s="11">
        <v>161.662462</v>
      </c>
      <c r="P16" s="11">
        <v>128.73061100000001</v>
      </c>
      <c r="Q16" s="11">
        <v>130.05542399999999</v>
      </c>
      <c r="R16" s="5">
        <v>110.75884598519221</v>
      </c>
      <c r="S16" s="5">
        <v>122.45176893154651</v>
      </c>
      <c r="T16" s="5">
        <v>134.08415893790081</v>
      </c>
      <c r="U16" s="5">
        <v>145.67798894425513</v>
      </c>
      <c r="V16" s="5">
        <v>129.51245676313343</v>
      </c>
      <c r="W16" s="5">
        <v>113.34692458201171</v>
      </c>
      <c r="X16" s="5">
        <v>97.055642013634028</v>
      </c>
      <c r="Y16" s="5">
        <v>92.475651779094903</v>
      </c>
      <c r="Z16" s="5">
        <v>87.895661544555779</v>
      </c>
      <c r="AA16" s="5">
        <v>83.315671310016654</v>
      </c>
      <c r="AB16" s="51">
        <v>92.166512124496435</v>
      </c>
      <c r="AC16" s="51">
        <v>101.01735293897622</v>
      </c>
      <c r="AD16" s="51">
        <v>109.868193753456</v>
      </c>
      <c r="AE16" s="51">
        <v>100.28920214036707</v>
      </c>
      <c r="AF16" s="51">
        <v>90.710210527278136</v>
      </c>
      <c r="AG16" s="51">
        <v>81.131218914189205</v>
      </c>
      <c r="AH16" s="73">
        <v>81.131218914189205</v>
      </c>
      <c r="AI16" s="72">
        <v>81.131218914189205</v>
      </c>
    </row>
    <row r="17" spans="1:35">
      <c r="A17" s="10" t="s">
        <v>12</v>
      </c>
      <c r="B17" s="11">
        <v>12624</v>
      </c>
      <c r="C17" s="11">
        <v>12061</v>
      </c>
      <c r="D17" s="11">
        <v>11493</v>
      </c>
      <c r="E17" s="11">
        <v>10932</v>
      </c>
      <c r="F17" s="11">
        <v>9592</v>
      </c>
      <c r="G17" s="11">
        <v>9449</v>
      </c>
      <c r="H17" s="11">
        <v>9306</v>
      </c>
      <c r="I17" s="11">
        <v>9162</v>
      </c>
      <c r="J17" s="11">
        <v>9019</v>
      </c>
      <c r="K17" s="11">
        <v>8876</v>
      </c>
      <c r="L17" s="11">
        <v>8732.7439600000016</v>
      </c>
      <c r="M17" s="11">
        <v>8791.7872799999986</v>
      </c>
      <c r="N17" s="11">
        <v>8619.2681699999994</v>
      </c>
      <c r="O17" s="11">
        <v>8371.3374299999996</v>
      </c>
      <c r="P17" s="11">
        <v>8393.5218599999989</v>
      </c>
      <c r="Q17" s="11">
        <v>7774.1959100000004</v>
      </c>
      <c r="R17" s="5">
        <v>10337.276260006405</v>
      </c>
      <c r="S17" s="5">
        <v>9670.7664437215917</v>
      </c>
      <c r="T17" s="5">
        <v>9004.25662743678</v>
      </c>
      <c r="U17" s="5">
        <v>8337.7468111519684</v>
      </c>
      <c r="V17" s="5">
        <v>7992.0753288743799</v>
      </c>
      <c r="W17" s="5">
        <v>7646.4038465967915</v>
      </c>
      <c r="X17" s="5">
        <v>6941.4348573545103</v>
      </c>
      <c r="Y17" s="5">
        <v>6206.306086120233</v>
      </c>
      <c r="Z17" s="5">
        <v>5701.1166933170362</v>
      </c>
      <c r="AA17" s="5">
        <v>5870.3464310505587</v>
      </c>
      <c r="AB17" s="51">
        <v>5539.9422973030405</v>
      </c>
      <c r="AC17" s="51">
        <v>5209.5381635555223</v>
      </c>
      <c r="AD17" s="51">
        <v>4879.1340298080031</v>
      </c>
      <c r="AE17" s="51">
        <v>4441.3725879519789</v>
      </c>
      <c r="AF17" s="51">
        <v>3663.3276690704397</v>
      </c>
      <c r="AG17" s="51">
        <v>3494.8386478953798</v>
      </c>
      <c r="AH17" s="73">
        <v>3062.5675672777475</v>
      </c>
      <c r="AI17" s="72">
        <v>2774.7089763568824</v>
      </c>
    </row>
    <row r="18" spans="1:35">
      <c r="A18" s="10" t="s">
        <v>13</v>
      </c>
      <c r="B18" s="11">
        <v>2652</v>
      </c>
      <c r="C18" s="11">
        <v>2968</v>
      </c>
      <c r="D18" s="11">
        <v>3353</v>
      </c>
      <c r="E18" s="11">
        <v>3576</v>
      </c>
      <c r="F18" s="11">
        <v>3781</v>
      </c>
      <c r="G18" s="11">
        <v>3849</v>
      </c>
      <c r="H18" s="11">
        <v>3915</v>
      </c>
      <c r="I18" s="11">
        <v>3981</v>
      </c>
      <c r="J18" s="11">
        <v>4047</v>
      </c>
      <c r="K18" s="11">
        <v>4113</v>
      </c>
      <c r="L18" s="11">
        <v>4179.20856</v>
      </c>
      <c r="M18" s="11">
        <v>4178.1268799999998</v>
      </c>
      <c r="N18" s="11">
        <v>4156.3456699999997</v>
      </c>
      <c r="O18" s="11">
        <v>4084.4155989999999</v>
      </c>
      <c r="P18" s="11">
        <v>4166.9662539999999</v>
      </c>
      <c r="Q18" s="11">
        <v>4156.0193380000001</v>
      </c>
      <c r="R18" s="5">
        <v>4863.6926120568432</v>
      </c>
      <c r="S18" s="5">
        <v>4667.3733983374059</v>
      </c>
      <c r="T18" s="5">
        <v>4471.0541846179685</v>
      </c>
      <c r="U18" s="5">
        <v>4274.7349708985321</v>
      </c>
      <c r="V18" s="5">
        <v>3897.9005215019679</v>
      </c>
      <c r="W18" s="5">
        <v>3521.0660721054037</v>
      </c>
      <c r="X18" s="5">
        <v>3484.7652217895748</v>
      </c>
      <c r="Y18" s="5">
        <v>3391.3659774168882</v>
      </c>
      <c r="Z18" s="5">
        <v>3315.4739835340397</v>
      </c>
      <c r="AA18" s="5">
        <v>3081.3783318338765</v>
      </c>
      <c r="AB18" s="51">
        <v>2947.4357893583392</v>
      </c>
      <c r="AC18" s="51">
        <v>2813.4932468828019</v>
      </c>
      <c r="AD18" s="51">
        <v>2679.5507044072647</v>
      </c>
      <c r="AE18" s="51">
        <v>2512.9915842774967</v>
      </c>
      <c r="AF18" s="51">
        <v>2216.0841389352304</v>
      </c>
      <c r="AG18" s="51">
        <v>2179.8733440179603</v>
      </c>
      <c r="AH18" s="73">
        <v>2105.0895167367203</v>
      </c>
      <c r="AI18" s="72">
        <v>2105.0895167367203</v>
      </c>
    </row>
    <row r="19" spans="1:35">
      <c r="A19" s="10" t="s">
        <v>14</v>
      </c>
      <c r="B19" s="11">
        <v>330</v>
      </c>
      <c r="C19" s="11">
        <v>165</v>
      </c>
      <c r="D19" s="11">
        <v>248</v>
      </c>
      <c r="E19" s="11">
        <v>310</v>
      </c>
      <c r="F19" s="11">
        <v>369</v>
      </c>
      <c r="G19" s="11">
        <v>286</v>
      </c>
      <c r="H19" s="11">
        <v>255</v>
      </c>
      <c r="I19" s="11">
        <v>241</v>
      </c>
      <c r="J19" s="11">
        <v>390</v>
      </c>
      <c r="K19" s="11">
        <v>267</v>
      </c>
      <c r="L19" s="11">
        <v>412.36083000000002</v>
      </c>
      <c r="M19" s="11">
        <v>186.56205</v>
      </c>
      <c r="N19" s="11">
        <v>179.48262</v>
      </c>
      <c r="O19" s="11">
        <v>251.008478</v>
      </c>
      <c r="P19" s="11">
        <v>276.02077600000001</v>
      </c>
      <c r="Q19" s="11">
        <v>184.00074600000002</v>
      </c>
      <c r="R19" s="5">
        <v>210.5218700388956</v>
      </c>
      <c r="S19" s="5">
        <v>178.22100162229688</v>
      </c>
      <c r="T19" s="5">
        <v>145.92013320569814</v>
      </c>
      <c r="U19" s="5">
        <v>270.91317886864238</v>
      </c>
      <c r="V19" s="5">
        <v>267.78411331565155</v>
      </c>
      <c r="W19" s="5">
        <v>264.65504776266073</v>
      </c>
      <c r="X19" s="5">
        <v>261.51536351830242</v>
      </c>
      <c r="Y19" s="5">
        <v>278.02373981873632</v>
      </c>
      <c r="Z19" s="5">
        <v>294.53211611917015</v>
      </c>
      <c r="AA19" s="5">
        <v>399.47283451301178</v>
      </c>
      <c r="AB19" s="51">
        <v>386.33485557925599</v>
      </c>
      <c r="AC19" s="51">
        <v>373.19687664550025</v>
      </c>
      <c r="AD19" s="51">
        <v>294.40362930167942</v>
      </c>
      <c r="AE19" s="52">
        <v>295.56228372314945</v>
      </c>
      <c r="AF19" s="52">
        <v>296.72093814461954</v>
      </c>
      <c r="AG19" s="52">
        <v>409.27343416035387</v>
      </c>
      <c r="AH19" s="73">
        <v>409.27343416035387</v>
      </c>
      <c r="AI19" s="72">
        <v>409.27343416035387</v>
      </c>
    </row>
    <row r="20" spans="1:35">
      <c r="AB20" s="51"/>
      <c r="AC20" s="51"/>
      <c r="AD20" s="51"/>
      <c r="AE20" s="51"/>
      <c r="AF20" s="51"/>
      <c r="AG20" s="51"/>
      <c r="AI20" s="72"/>
    </row>
    <row r="21" spans="1:35">
      <c r="AB21" s="51"/>
      <c r="AC21" s="51"/>
      <c r="AD21" s="51"/>
      <c r="AE21" s="51"/>
      <c r="AF21" s="51"/>
      <c r="AG21" s="51"/>
      <c r="AI21" s="72"/>
    </row>
    <row r="22" spans="1:35">
      <c r="AB22" s="51"/>
      <c r="AC22" s="51"/>
      <c r="AD22" s="51"/>
      <c r="AE22" s="51"/>
      <c r="AF22" s="51"/>
      <c r="AG22" s="51"/>
      <c r="AI22" s="72"/>
    </row>
    <row r="23" spans="1:35">
      <c r="AB23" s="51"/>
      <c r="AC23" s="51"/>
      <c r="AD23" s="51"/>
      <c r="AE23" s="51"/>
      <c r="AF23" s="51"/>
      <c r="AG23" s="51"/>
      <c r="AI23" s="72"/>
    </row>
    <row r="24" spans="1:35">
      <c r="AB24" s="51"/>
      <c r="AC24" s="51"/>
      <c r="AD24" s="51"/>
      <c r="AE24" s="51"/>
      <c r="AF24" s="51"/>
      <c r="AG24" s="51"/>
      <c r="AI24" s="72"/>
    </row>
    <row r="25" spans="1:35">
      <c r="A25" s="23" t="s">
        <v>15</v>
      </c>
      <c r="B25" s="52">
        <f t="shared" ref="B25:AA25" si="0">SUM(B7:B19)</f>
        <v>26882</v>
      </c>
      <c r="C25" s="52">
        <f t="shared" si="0"/>
        <v>26378</v>
      </c>
      <c r="D25" s="52">
        <f t="shared" si="0"/>
        <v>27080</v>
      </c>
      <c r="E25" s="52">
        <f t="shared" si="0"/>
        <v>25757</v>
      </c>
      <c r="F25" s="52">
        <f t="shared" si="0"/>
        <v>25527</v>
      </c>
      <c r="G25" s="52">
        <f t="shared" si="0"/>
        <v>25180</v>
      </c>
      <c r="H25" s="52">
        <f t="shared" si="0"/>
        <v>25261</v>
      </c>
      <c r="I25" s="52">
        <f t="shared" si="0"/>
        <v>25356</v>
      </c>
      <c r="J25" s="52">
        <f t="shared" si="0"/>
        <v>25350</v>
      </c>
      <c r="K25" s="52">
        <f t="shared" si="0"/>
        <v>24955</v>
      </c>
      <c r="L25" s="52">
        <f t="shared" si="0"/>
        <v>24787.361250000005</v>
      </c>
      <c r="M25" s="52">
        <f t="shared" si="0"/>
        <v>24704.956589999998</v>
      </c>
      <c r="N25" s="52">
        <f t="shared" si="0"/>
        <v>24347.759939999996</v>
      </c>
      <c r="O25" s="52">
        <f t="shared" si="0"/>
        <v>22844.743190000001</v>
      </c>
      <c r="P25" s="52">
        <f t="shared" si="0"/>
        <v>22598.433584999999</v>
      </c>
      <c r="Q25" s="52">
        <f t="shared" si="0"/>
        <v>21548.510710000006</v>
      </c>
      <c r="R25" s="52">
        <f t="shared" si="0"/>
        <v>23958.760506115523</v>
      </c>
      <c r="S25" s="52">
        <f t="shared" si="0"/>
        <v>22650.576240673705</v>
      </c>
      <c r="T25" s="52">
        <f t="shared" si="0"/>
        <v>21331.139755449538</v>
      </c>
      <c r="U25" s="52">
        <f t="shared" si="0"/>
        <v>20354.764446241734</v>
      </c>
      <c r="V25" s="52">
        <f t="shared" si="0"/>
        <v>19227.000091228514</v>
      </c>
      <c r="W25" s="52">
        <f t="shared" si="0"/>
        <v>18099.235736215302</v>
      </c>
      <c r="X25" s="52">
        <f t="shared" si="0"/>
        <v>16909.35917245684</v>
      </c>
      <c r="Y25" s="52">
        <f t="shared" si="0"/>
        <v>15771.705262182097</v>
      </c>
      <c r="Z25" s="52">
        <f t="shared" si="0"/>
        <v>14846.453588649203</v>
      </c>
      <c r="AA25" s="52">
        <f t="shared" si="0"/>
        <v>14518.913568566955</v>
      </c>
      <c r="AB25" s="51">
        <f t="shared" ref="AB25:AI25" si="1">SUM(AB7:AB19)</f>
        <v>13878.782431092024</v>
      </c>
      <c r="AC25" s="51">
        <f t="shared" si="1"/>
        <v>13238.651293617089</v>
      </c>
      <c r="AD25" s="51">
        <f t="shared" si="1"/>
        <v>12589.334978805156</v>
      </c>
      <c r="AE25" s="51">
        <f t="shared" si="1"/>
        <v>11681.853375712933</v>
      </c>
      <c r="AF25" s="51">
        <f t="shared" si="1"/>
        <v>10303.739970382698</v>
      </c>
      <c r="AG25" s="51">
        <f t="shared" si="1"/>
        <v>9907.2729547782001</v>
      </c>
      <c r="AH25" s="73">
        <f t="shared" si="1"/>
        <v>9381.3714298705872</v>
      </c>
      <c r="AI25" s="73">
        <f t="shared" si="1"/>
        <v>8949.8540439497228</v>
      </c>
    </row>
    <row r="26" spans="1:35">
      <c r="A26" s="23" t="s">
        <v>16</v>
      </c>
      <c r="B26" s="22" t="s">
        <v>9</v>
      </c>
      <c r="C26" s="22" t="s">
        <v>9</v>
      </c>
      <c r="D26" s="22" t="s">
        <v>9</v>
      </c>
      <c r="E26" s="22" t="s">
        <v>9</v>
      </c>
      <c r="F26" s="22">
        <v>361.68541999999997</v>
      </c>
      <c r="G26" s="22">
        <v>246.9358</v>
      </c>
      <c r="H26" s="22">
        <v>233.74489000000003</v>
      </c>
      <c r="I26" s="22">
        <v>233.74489000000003</v>
      </c>
      <c r="J26" s="22">
        <v>381.68380999999999</v>
      </c>
      <c r="K26" s="22">
        <v>258.19341000000003</v>
      </c>
      <c r="L26" s="22">
        <v>404.98626999999999</v>
      </c>
      <c r="M26" s="22">
        <v>179.11698000000001</v>
      </c>
      <c r="N26" s="22">
        <v>171.95885000000001</v>
      </c>
      <c r="O26" s="22">
        <v>236.147471</v>
      </c>
      <c r="P26" s="22">
        <v>263.201187</v>
      </c>
      <c r="Q26" s="22">
        <v>170.963967</v>
      </c>
      <c r="R26" s="22">
        <v>113.619264789</v>
      </c>
      <c r="S26" s="20">
        <v>113.619264789</v>
      </c>
      <c r="T26" s="20">
        <v>113.619264789</v>
      </c>
      <c r="U26" s="20">
        <v>93.808955837276386</v>
      </c>
      <c r="V26" s="22">
        <v>93.808955837276386</v>
      </c>
      <c r="W26" s="22">
        <v>93.808955837276386</v>
      </c>
      <c r="X26" s="22">
        <v>96.370082406500003</v>
      </c>
      <c r="Y26" s="22">
        <v>96.370082406500003</v>
      </c>
      <c r="Z26" s="22">
        <v>96.370082406500003</v>
      </c>
      <c r="AA26" s="22">
        <v>184.80242449990774</v>
      </c>
      <c r="AB26" s="51">
        <v>184.80242449990774</v>
      </c>
      <c r="AC26" s="51">
        <v>184.80242449990774</v>
      </c>
      <c r="AD26" s="51">
        <v>119.1471560898427</v>
      </c>
      <c r="AE26" s="51">
        <v>119.1471560898427</v>
      </c>
      <c r="AF26" s="51">
        <v>119.1471560898427</v>
      </c>
      <c r="AG26" s="51">
        <v>230.540997684107</v>
      </c>
      <c r="AH26" s="73">
        <v>230.540997684107</v>
      </c>
      <c r="AI26" s="73">
        <v>230.540997684107</v>
      </c>
    </row>
    <row r="27" spans="1:35">
      <c r="A27" s="19" t="s">
        <v>17</v>
      </c>
      <c r="B27" s="22">
        <v>26883</v>
      </c>
      <c r="C27" s="22">
        <v>26377</v>
      </c>
      <c r="D27" s="22">
        <v>27079</v>
      </c>
      <c r="E27" s="22">
        <v>25757</v>
      </c>
      <c r="F27" s="52">
        <f t="shared" ref="F27:AA27" si="2">F25 - F26</f>
        <v>25165.314579999998</v>
      </c>
      <c r="G27" s="52">
        <f t="shared" si="2"/>
        <v>24933.064200000001</v>
      </c>
      <c r="H27" s="52">
        <f t="shared" si="2"/>
        <v>25027.255109999998</v>
      </c>
      <c r="I27" s="52">
        <f t="shared" si="2"/>
        <v>25122.255109999998</v>
      </c>
      <c r="J27" s="52">
        <f t="shared" si="2"/>
        <v>24968.316190000001</v>
      </c>
      <c r="K27" s="52">
        <f t="shared" si="2"/>
        <v>24696.80659</v>
      </c>
      <c r="L27" s="52">
        <f t="shared" si="2"/>
        <v>24382.374980000004</v>
      </c>
      <c r="M27" s="52">
        <f t="shared" si="2"/>
        <v>24525.839609999999</v>
      </c>
      <c r="N27" s="52">
        <f t="shared" si="2"/>
        <v>24175.801089999997</v>
      </c>
      <c r="O27" s="52">
        <f t="shared" si="2"/>
        <v>22608.595719000001</v>
      </c>
      <c r="P27" s="52">
        <f t="shared" si="2"/>
        <v>22335.232398</v>
      </c>
      <c r="Q27" s="52">
        <f t="shared" si="2"/>
        <v>21377.546743000006</v>
      </c>
      <c r="R27" s="52">
        <f t="shared" si="2"/>
        <v>23845.141241326524</v>
      </c>
      <c r="S27" s="52">
        <f t="shared" si="2"/>
        <v>22536.956975884706</v>
      </c>
      <c r="T27" s="52">
        <f t="shared" si="2"/>
        <v>21217.52049066054</v>
      </c>
      <c r="U27" s="52">
        <f t="shared" si="2"/>
        <v>20260.955490404456</v>
      </c>
      <c r="V27" s="52">
        <f t="shared" si="2"/>
        <v>19133.191135391236</v>
      </c>
      <c r="W27" s="52">
        <f t="shared" si="2"/>
        <v>18005.426780378024</v>
      </c>
      <c r="X27" s="52">
        <f t="shared" si="2"/>
        <v>16812.989090050338</v>
      </c>
      <c r="Y27" s="52">
        <f t="shared" si="2"/>
        <v>15675.335179775597</v>
      </c>
      <c r="Z27" s="52">
        <f t="shared" si="2"/>
        <v>14750.083506242703</v>
      </c>
      <c r="AA27" s="52">
        <f t="shared" si="2"/>
        <v>14334.111144067048</v>
      </c>
      <c r="AB27" s="51">
        <f t="shared" ref="AB27:AI27" si="3">AB25 - AB26</f>
        <v>13693.980006592117</v>
      </c>
      <c r="AC27" s="51">
        <f t="shared" si="3"/>
        <v>13053.848869117182</v>
      </c>
      <c r="AD27" s="51">
        <f t="shared" si="3"/>
        <v>12470.187822715314</v>
      </c>
      <c r="AE27" s="51">
        <f t="shared" si="3"/>
        <v>11562.706219623091</v>
      </c>
      <c r="AF27" s="51">
        <f t="shared" si="3"/>
        <v>10184.592814292855</v>
      </c>
      <c r="AG27" s="51">
        <f t="shared" si="3"/>
        <v>9676.7319570940926</v>
      </c>
      <c r="AH27" s="73">
        <f t="shared" si="3"/>
        <v>9150.8304321864798</v>
      </c>
      <c r="AI27" s="73">
        <f t="shared" si="3"/>
        <v>8719.3130462656154</v>
      </c>
    </row>
    <row r="28" spans="1:35">
      <c r="A28" s="21" t="s">
        <v>18</v>
      </c>
      <c r="B28" s="22"/>
      <c r="C28" s="22"/>
      <c r="D28" s="22"/>
      <c r="E28" s="22"/>
      <c r="F28" s="52">
        <f t="shared" ref="F28:AA28" si="4">F19 - F26</f>
        <v>7.3145800000000349</v>
      </c>
      <c r="G28" s="52">
        <f t="shared" si="4"/>
        <v>39.0642</v>
      </c>
      <c r="H28" s="52">
        <f t="shared" si="4"/>
        <v>21.255109999999974</v>
      </c>
      <c r="I28" s="52">
        <f t="shared" si="4"/>
        <v>7.2551099999999735</v>
      </c>
      <c r="J28" s="52">
        <f t="shared" si="4"/>
        <v>8.316190000000006</v>
      </c>
      <c r="K28" s="52">
        <f t="shared" si="4"/>
        <v>8.8065899999999715</v>
      </c>
      <c r="L28" s="52">
        <f t="shared" si="4"/>
        <v>7.3745600000000309</v>
      </c>
      <c r="M28" s="52">
        <f t="shared" si="4"/>
        <v>7.445069999999987</v>
      </c>
      <c r="N28" s="52">
        <f t="shared" si="4"/>
        <v>7.5237699999999847</v>
      </c>
      <c r="O28" s="52">
        <f t="shared" si="4"/>
        <v>14.861007000000001</v>
      </c>
      <c r="P28" s="52">
        <f t="shared" si="4"/>
        <v>12.819589000000008</v>
      </c>
      <c r="Q28" s="52">
        <f t="shared" si="4"/>
        <v>13.036779000000024</v>
      </c>
      <c r="R28" s="52">
        <f t="shared" si="4"/>
        <v>96.902605249895601</v>
      </c>
      <c r="S28" s="52">
        <f t="shared" si="4"/>
        <v>64.601736833296883</v>
      </c>
      <c r="T28" s="52">
        <f t="shared" si="4"/>
        <v>32.300868416698137</v>
      </c>
      <c r="U28" s="52">
        <f t="shared" si="4"/>
        <v>177.10422303136599</v>
      </c>
      <c r="V28" s="52">
        <f t="shared" si="4"/>
        <v>173.97515747837517</v>
      </c>
      <c r="W28" s="52">
        <f t="shared" si="4"/>
        <v>170.84609192538434</v>
      </c>
      <c r="X28" s="52">
        <f t="shared" si="4"/>
        <v>165.14528111180243</v>
      </c>
      <c r="Y28" s="52">
        <f t="shared" si="4"/>
        <v>181.65365741223633</v>
      </c>
      <c r="Z28" s="52">
        <f t="shared" si="4"/>
        <v>198.16203371267017</v>
      </c>
      <c r="AA28" s="52">
        <f t="shared" si="4"/>
        <v>214.67041001310403</v>
      </c>
      <c r="AB28" s="51">
        <f t="shared" ref="AB28:AI28" si="5">AB19 - AB26</f>
        <v>201.53243107934824</v>
      </c>
      <c r="AC28" s="51">
        <f t="shared" si="5"/>
        <v>188.39445214559251</v>
      </c>
      <c r="AD28" s="51">
        <f t="shared" si="5"/>
        <v>175.25647321183672</v>
      </c>
      <c r="AE28" s="51">
        <f t="shared" si="5"/>
        <v>176.41512763330675</v>
      </c>
      <c r="AF28" s="51">
        <f t="shared" si="5"/>
        <v>177.57378205477684</v>
      </c>
      <c r="AG28" s="51">
        <f t="shared" si="5"/>
        <v>178.73243647624687</v>
      </c>
      <c r="AH28" s="73">
        <f t="shared" si="5"/>
        <v>178.73243647624687</v>
      </c>
      <c r="AI28" s="73">
        <f t="shared" si="5"/>
        <v>178.73243647624687</v>
      </c>
    </row>
    <row r="29" spans="1:35">
      <c r="A29" s="21"/>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51"/>
      <c r="AC29" s="51"/>
      <c r="AD29" s="51"/>
      <c r="AE29" s="51"/>
      <c r="AF29" s="51"/>
      <c r="AG29" s="51"/>
      <c r="AI29" s="71"/>
    </row>
    <row r="30" spans="1:35">
      <c r="A30" s="21"/>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51"/>
      <c r="AC30" s="51"/>
      <c r="AD30" s="51"/>
      <c r="AE30" s="51"/>
      <c r="AF30" s="51"/>
      <c r="AG30" s="51"/>
      <c r="AI30" s="71"/>
    </row>
    <row r="31" spans="1:35">
      <c r="A31" s="21" t="s">
        <v>19</v>
      </c>
      <c r="B31" s="52">
        <f t="shared" ref="B31:AA31" si="6">SUM(B7:B9)</f>
        <v>10061</v>
      </c>
      <c r="C31" s="52">
        <f t="shared" si="6"/>
        <v>10486</v>
      </c>
      <c r="D31" s="52">
        <f t="shared" si="6"/>
        <v>11320</v>
      </c>
      <c r="E31" s="52">
        <f t="shared" si="6"/>
        <v>10048</v>
      </c>
      <c r="F31" s="52">
        <f t="shared" si="6"/>
        <v>10894</v>
      </c>
      <c r="G31" s="52">
        <f t="shared" si="6"/>
        <v>10779</v>
      </c>
      <c r="H31" s="52">
        <f t="shared" si="6"/>
        <v>10928</v>
      </c>
      <c r="I31" s="52">
        <f t="shared" si="6"/>
        <v>11110</v>
      </c>
      <c r="J31" s="52">
        <f t="shared" si="6"/>
        <v>11015</v>
      </c>
      <c r="K31" s="52">
        <f t="shared" si="6"/>
        <v>10826</v>
      </c>
      <c r="L31" s="52">
        <f t="shared" si="6"/>
        <v>10512.581590000002</v>
      </c>
      <c r="M31" s="52">
        <f t="shared" si="6"/>
        <v>10554.109419999999</v>
      </c>
      <c r="N31" s="52">
        <f t="shared" si="6"/>
        <v>10382.87221</v>
      </c>
      <c r="O31" s="52">
        <f t="shared" si="6"/>
        <v>9198.0252550000005</v>
      </c>
      <c r="P31" s="52">
        <f t="shared" si="6"/>
        <v>8818.9369289999995</v>
      </c>
      <c r="Q31" s="52">
        <f t="shared" si="6"/>
        <v>8453.6128960000005</v>
      </c>
      <c r="R31" s="52">
        <f t="shared" si="6"/>
        <v>7488.1094400096754</v>
      </c>
      <c r="S31" s="52">
        <f t="shared" si="6"/>
        <v>7047.4171602011756</v>
      </c>
      <c r="T31" s="52">
        <f t="shared" si="6"/>
        <v>6600.477532960329</v>
      </c>
      <c r="U31" s="52">
        <f t="shared" si="6"/>
        <v>6342.5192676562992</v>
      </c>
      <c r="V31" s="52">
        <f t="shared" si="6"/>
        <v>5950.9201670612429</v>
      </c>
      <c r="W31" s="52">
        <f t="shared" si="6"/>
        <v>5559.3210664661865</v>
      </c>
      <c r="X31" s="52">
        <f t="shared" si="6"/>
        <v>5127.4593656573697</v>
      </c>
      <c r="Y31" s="52">
        <f t="shared" si="6"/>
        <v>4745.1955883202154</v>
      </c>
      <c r="Z31" s="52">
        <f t="shared" si="6"/>
        <v>4327.8874188039936</v>
      </c>
      <c r="AA31" s="52">
        <f t="shared" si="6"/>
        <v>3903.643087925605</v>
      </c>
      <c r="AB31" s="51">
        <f t="shared" ref="AB31:AI31" si="7">SUM(AB7:AB9)</f>
        <v>3735.1637634161993</v>
      </c>
      <c r="AC31" s="51">
        <f t="shared" si="7"/>
        <v>3566.6844389067933</v>
      </c>
      <c r="AD31" s="51">
        <f t="shared" si="7"/>
        <v>3454.6752054704548</v>
      </c>
      <c r="AE31" s="51">
        <f t="shared" si="7"/>
        <v>3198.0132880667788</v>
      </c>
      <c r="AF31" s="51">
        <f t="shared" si="7"/>
        <v>2941.351370663102</v>
      </c>
      <c r="AG31" s="51">
        <f t="shared" si="7"/>
        <v>2684.6894532594251</v>
      </c>
      <c r="AH31" s="73">
        <f t="shared" si="7"/>
        <v>2665.8428362506847</v>
      </c>
      <c r="AI31" s="73">
        <f t="shared" si="7"/>
        <v>2522.1840412506854</v>
      </c>
    </row>
    <row r="32" spans="1:35">
      <c r="A32" s="21" t="s">
        <v>20</v>
      </c>
      <c r="B32" s="52">
        <f t="shared" ref="B32:AA32" si="8">SUM(B10:B16)</f>
        <v>1215</v>
      </c>
      <c r="C32" s="52">
        <f t="shared" si="8"/>
        <v>698</v>
      </c>
      <c r="D32" s="52">
        <f t="shared" si="8"/>
        <v>666</v>
      </c>
      <c r="E32" s="52">
        <f t="shared" si="8"/>
        <v>891</v>
      </c>
      <c r="F32" s="52">
        <f t="shared" si="8"/>
        <v>891</v>
      </c>
      <c r="G32" s="52">
        <f t="shared" si="8"/>
        <v>817</v>
      </c>
      <c r="H32" s="52">
        <f t="shared" si="8"/>
        <v>857</v>
      </c>
      <c r="I32" s="52">
        <f t="shared" si="8"/>
        <v>862</v>
      </c>
      <c r="J32" s="52">
        <f t="shared" si="8"/>
        <v>879</v>
      </c>
      <c r="K32" s="52">
        <f t="shared" si="8"/>
        <v>873</v>
      </c>
      <c r="L32" s="52">
        <f t="shared" si="8"/>
        <v>950.46630999999991</v>
      </c>
      <c r="M32" s="52">
        <f t="shared" si="8"/>
        <v>994.37095999999997</v>
      </c>
      <c r="N32" s="52">
        <f t="shared" si="8"/>
        <v>1009.7912699999999</v>
      </c>
      <c r="O32" s="52">
        <f t="shared" si="8"/>
        <v>939.95642800000007</v>
      </c>
      <c r="P32" s="52">
        <f t="shared" si="8"/>
        <v>942.98776599999997</v>
      </c>
      <c r="Q32" s="52">
        <f t="shared" si="8"/>
        <v>980.6818199999999</v>
      </c>
      <c r="R32" s="52">
        <f t="shared" si="8"/>
        <v>1059.1603240037043</v>
      </c>
      <c r="S32" s="52">
        <f t="shared" si="8"/>
        <v>1086.7982367912332</v>
      </c>
      <c r="T32" s="52">
        <f t="shared" si="8"/>
        <v>1109.4312772287622</v>
      </c>
      <c r="U32" s="52">
        <f t="shared" si="8"/>
        <v>1128.8502176662912</v>
      </c>
      <c r="V32" s="52">
        <f t="shared" si="8"/>
        <v>1118.319960475274</v>
      </c>
      <c r="W32" s="52">
        <f t="shared" si="8"/>
        <v>1107.789703284257</v>
      </c>
      <c r="X32" s="52">
        <f t="shared" si="8"/>
        <v>1094.1843641370833</v>
      </c>
      <c r="Y32" s="52">
        <f t="shared" si="8"/>
        <v>1150.8138705060242</v>
      </c>
      <c r="Z32" s="52">
        <f t="shared" si="8"/>
        <v>1207.4433768749645</v>
      </c>
      <c r="AA32" s="52">
        <f t="shared" si="8"/>
        <v>1264.0728832439052</v>
      </c>
      <c r="AB32" s="51">
        <f t="shared" ref="AB32:AI32" si="9">SUM(AB10:AB16)</f>
        <v>1269.9057254351883</v>
      </c>
      <c r="AC32" s="51">
        <f t="shared" si="9"/>
        <v>1275.7385676264719</v>
      </c>
      <c r="AD32" s="51">
        <f t="shared" si="9"/>
        <v>1281.5714098177548</v>
      </c>
      <c r="AE32" s="51">
        <f t="shared" si="9"/>
        <v>1233.9136316935305</v>
      </c>
      <c r="AF32" s="51">
        <f t="shared" si="9"/>
        <v>1186.2558535693061</v>
      </c>
      <c r="AG32" s="51">
        <f t="shared" si="9"/>
        <v>1138.5980754450813</v>
      </c>
      <c r="AH32" s="73">
        <f t="shared" si="9"/>
        <v>1138.5980754450813</v>
      </c>
      <c r="AI32" s="73">
        <f t="shared" si="9"/>
        <v>1138.5980754450813</v>
      </c>
    </row>
    <row r="33" spans="1:35">
      <c r="A33" s="21" t="s">
        <v>21</v>
      </c>
      <c r="B33" s="52">
        <f t="shared" ref="B33:AA33" si="10">B17+B18</f>
        <v>15276</v>
      </c>
      <c r="C33" s="52">
        <f t="shared" si="10"/>
        <v>15029</v>
      </c>
      <c r="D33" s="52">
        <f t="shared" si="10"/>
        <v>14846</v>
      </c>
      <c r="E33" s="52">
        <f t="shared" si="10"/>
        <v>14508</v>
      </c>
      <c r="F33" s="52">
        <f t="shared" si="10"/>
        <v>13373</v>
      </c>
      <c r="G33" s="52">
        <f t="shared" si="10"/>
        <v>13298</v>
      </c>
      <c r="H33" s="52">
        <f t="shared" si="10"/>
        <v>13221</v>
      </c>
      <c r="I33" s="52">
        <f t="shared" si="10"/>
        <v>13143</v>
      </c>
      <c r="J33" s="52">
        <f t="shared" si="10"/>
        <v>13066</v>
      </c>
      <c r="K33" s="52">
        <f t="shared" si="10"/>
        <v>12989</v>
      </c>
      <c r="L33" s="52">
        <f t="shared" si="10"/>
        <v>12911.952520000003</v>
      </c>
      <c r="M33" s="52">
        <f t="shared" si="10"/>
        <v>12969.914159999998</v>
      </c>
      <c r="N33" s="52">
        <f t="shared" si="10"/>
        <v>12775.613839999998</v>
      </c>
      <c r="O33" s="52">
        <f t="shared" si="10"/>
        <v>12455.753029</v>
      </c>
      <c r="P33" s="52">
        <f t="shared" si="10"/>
        <v>12560.488114</v>
      </c>
      <c r="Q33" s="52">
        <f t="shared" si="10"/>
        <v>11930.215248</v>
      </c>
      <c r="R33" s="52">
        <f t="shared" si="10"/>
        <v>15200.968872063248</v>
      </c>
      <c r="S33" s="52">
        <f t="shared" si="10"/>
        <v>14338.139842058998</v>
      </c>
      <c r="T33" s="52">
        <f t="shared" si="10"/>
        <v>13475.310812054748</v>
      </c>
      <c r="U33" s="52">
        <f t="shared" si="10"/>
        <v>12612.481782050501</v>
      </c>
      <c r="V33" s="52">
        <f t="shared" si="10"/>
        <v>11889.975850376348</v>
      </c>
      <c r="W33" s="52">
        <f t="shared" si="10"/>
        <v>11167.469918702194</v>
      </c>
      <c r="X33" s="52">
        <f t="shared" si="10"/>
        <v>10426.200079144084</v>
      </c>
      <c r="Y33" s="52">
        <f t="shared" si="10"/>
        <v>9597.6720635371203</v>
      </c>
      <c r="Z33" s="52">
        <f t="shared" si="10"/>
        <v>9016.5906768510758</v>
      </c>
      <c r="AA33" s="52">
        <f t="shared" si="10"/>
        <v>8951.7247628844343</v>
      </c>
      <c r="AB33" s="51">
        <f t="shared" ref="AB33:AI33" si="11">AB17+AB18</f>
        <v>8487.3780866613797</v>
      </c>
      <c r="AC33" s="51">
        <f t="shared" si="11"/>
        <v>8023.0314104383242</v>
      </c>
      <c r="AD33" s="51">
        <f t="shared" si="11"/>
        <v>7558.6847342152678</v>
      </c>
      <c r="AE33" s="51">
        <f t="shared" si="11"/>
        <v>6954.364172229476</v>
      </c>
      <c r="AF33" s="51">
        <f t="shared" si="11"/>
        <v>5879.4118080056705</v>
      </c>
      <c r="AG33" s="51">
        <f t="shared" si="11"/>
        <v>5674.7119919133402</v>
      </c>
      <c r="AH33" s="73">
        <f t="shared" si="11"/>
        <v>5167.6570840144677</v>
      </c>
      <c r="AI33" s="73">
        <f t="shared" si="11"/>
        <v>4879.7984930936027</v>
      </c>
    </row>
    <row r="34" spans="1:35">
      <c r="A34" s="21" t="s">
        <v>22</v>
      </c>
      <c r="B34" s="52">
        <f t="shared" ref="B34:AA34" si="12">B19</f>
        <v>330</v>
      </c>
      <c r="C34" s="52">
        <f t="shared" si="12"/>
        <v>165</v>
      </c>
      <c r="D34" s="52">
        <f t="shared" si="12"/>
        <v>248</v>
      </c>
      <c r="E34" s="52">
        <f t="shared" si="12"/>
        <v>310</v>
      </c>
      <c r="F34" s="52">
        <f t="shared" si="12"/>
        <v>369</v>
      </c>
      <c r="G34" s="52">
        <f t="shared" si="12"/>
        <v>286</v>
      </c>
      <c r="H34" s="52">
        <f t="shared" si="12"/>
        <v>255</v>
      </c>
      <c r="I34" s="52">
        <f t="shared" si="12"/>
        <v>241</v>
      </c>
      <c r="J34" s="52">
        <f t="shared" si="12"/>
        <v>390</v>
      </c>
      <c r="K34" s="52">
        <f t="shared" si="12"/>
        <v>267</v>
      </c>
      <c r="L34" s="52">
        <f t="shared" si="12"/>
        <v>412.36083000000002</v>
      </c>
      <c r="M34" s="52">
        <f t="shared" si="12"/>
        <v>186.56205</v>
      </c>
      <c r="N34" s="52">
        <f t="shared" si="12"/>
        <v>179.48262</v>
      </c>
      <c r="O34" s="52">
        <f t="shared" si="12"/>
        <v>251.008478</v>
      </c>
      <c r="P34" s="52">
        <f t="shared" si="12"/>
        <v>276.02077600000001</v>
      </c>
      <c r="Q34" s="52">
        <f t="shared" si="12"/>
        <v>184.00074600000002</v>
      </c>
      <c r="R34" s="52">
        <f t="shared" si="12"/>
        <v>210.5218700388956</v>
      </c>
      <c r="S34" s="52">
        <f t="shared" si="12"/>
        <v>178.22100162229688</v>
      </c>
      <c r="T34" s="52">
        <f t="shared" si="12"/>
        <v>145.92013320569814</v>
      </c>
      <c r="U34" s="52">
        <f t="shared" si="12"/>
        <v>270.91317886864238</v>
      </c>
      <c r="V34" s="52">
        <f t="shared" si="12"/>
        <v>267.78411331565155</v>
      </c>
      <c r="W34" s="52">
        <f t="shared" si="12"/>
        <v>264.65504776266073</v>
      </c>
      <c r="X34" s="52">
        <f t="shared" si="12"/>
        <v>261.51536351830242</v>
      </c>
      <c r="Y34" s="52">
        <f t="shared" si="12"/>
        <v>278.02373981873632</v>
      </c>
      <c r="Z34" s="52">
        <f t="shared" si="12"/>
        <v>294.53211611917015</v>
      </c>
      <c r="AA34" s="52">
        <f t="shared" si="12"/>
        <v>399.47283451301178</v>
      </c>
      <c r="AB34" s="51">
        <f t="shared" ref="AB34:AI34" si="13">AB19</f>
        <v>386.33485557925599</v>
      </c>
      <c r="AC34" s="51">
        <f t="shared" si="13"/>
        <v>373.19687664550025</v>
      </c>
      <c r="AD34" s="51">
        <f t="shared" si="13"/>
        <v>294.40362930167942</v>
      </c>
      <c r="AE34" s="51">
        <f t="shared" si="13"/>
        <v>295.56228372314945</v>
      </c>
      <c r="AF34" s="51">
        <f t="shared" si="13"/>
        <v>296.72093814461954</v>
      </c>
      <c r="AG34" s="51">
        <f t="shared" si="13"/>
        <v>409.27343416035387</v>
      </c>
      <c r="AH34" s="73">
        <f t="shared" si="13"/>
        <v>409.27343416035387</v>
      </c>
      <c r="AI34" s="73">
        <f t="shared" si="13"/>
        <v>409.27343416035387</v>
      </c>
    </row>
    <row r="35" spans="1:35">
      <c r="A35" s="21" t="s">
        <v>15</v>
      </c>
      <c r="B35" s="52">
        <f t="shared" ref="B35:AA35" si="14">SUM(B31:B34)</f>
        <v>26882</v>
      </c>
      <c r="C35" s="52">
        <f t="shared" si="14"/>
        <v>26378</v>
      </c>
      <c r="D35" s="52">
        <f t="shared" si="14"/>
        <v>27080</v>
      </c>
      <c r="E35" s="52">
        <f t="shared" si="14"/>
        <v>25757</v>
      </c>
      <c r="F35" s="52">
        <f t="shared" si="14"/>
        <v>25527</v>
      </c>
      <c r="G35" s="52">
        <f t="shared" si="14"/>
        <v>25180</v>
      </c>
      <c r="H35" s="52">
        <f t="shared" si="14"/>
        <v>25261</v>
      </c>
      <c r="I35" s="52">
        <f t="shared" si="14"/>
        <v>25356</v>
      </c>
      <c r="J35" s="52">
        <f t="shared" si="14"/>
        <v>25350</v>
      </c>
      <c r="K35" s="52">
        <f t="shared" si="14"/>
        <v>24955</v>
      </c>
      <c r="L35" s="52">
        <f t="shared" si="14"/>
        <v>24787.361250000005</v>
      </c>
      <c r="M35" s="52">
        <f t="shared" si="14"/>
        <v>24704.956589999998</v>
      </c>
      <c r="N35" s="52">
        <f t="shared" si="14"/>
        <v>24347.759939999996</v>
      </c>
      <c r="O35" s="52">
        <f t="shared" si="14"/>
        <v>22844.743189999997</v>
      </c>
      <c r="P35" s="52">
        <f t="shared" si="14"/>
        <v>22598.433585000002</v>
      </c>
      <c r="Q35" s="52">
        <f t="shared" si="14"/>
        <v>21548.510710000002</v>
      </c>
      <c r="R35" s="52">
        <f t="shared" si="14"/>
        <v>23958.760506115519</v>
      </c>
      <c r="S35" s="52">
        <f t="shared" si="14"/>
        <v>22650.576240673705</v>
      </c>
      <c r="T35" s="52">
        <f t="shared" si="14"/>
        <v>21331.139755449538</v>
      </c>
      <c r="U35" s="52">
        <f t="shared" si="14"/>
        <v>20354.764446241734</v>
      </c>
      <c r="V35" s="52">
        <f t="shared" si="14"/>
        <v>19227.000091228514</v>
      </c>
      <c r="W35" s="52">
        <f t="shared" si="14"/>
        <v>18099.235736215302</v>
      </c>
      <c r="X35" s="52">
        <f t="shared" si="14"/>
        <v>16909.35917245684</v>
      </c>
      <c r="Y35" s="52">
        <f t="shared" si="14"/>
        <v>15771.705262182097</v>
      </c>
      <c r="Z35" s="52">
        <f t="shared" si="14"/>
        <v>14846.453588649203</v>
      </c>
      <c r="AA35" s="52">
        <f t="shared" si="14"/>
        <v>14518.913568566955</v>
      </c>
      <c r="AB35" s="51">
        <f t="shared" ref="AB35:AI35" si="15">SUM(AB31:AB34)</f>
        <v>13878.782431092024</v>
      </c>
      <c r="AC35" s="51">
        <f t="shared" si="15"/>
        <v>13238.651293617089</v>
      </c>
      <c r="AD35" s="51">
        <f t="shared" si="15"/>
        <v>12589.334978805156</v>
      </c>
      <c r="AE35" s="51">
        <f t="shared" si="15"/>
        <v>11681.853375712935</v>
      </c>
      <c r="AF35" s="51">
        <f t="shared" si="15"/>
        <v>10303.739970382698</v>
      </c>
      <c r="AG35" s="51">
        <f t="shared" si="15"/>
        <v>9907.2729547782001</v>
      </c>
      <c r="AH35" s="73">
        <f t="shared" si="15"/>
        <v>9381.3714298705872</v>
      </c>
      <c r="AI35" s="73">
        <f t="shared" si="15"/>
        <v>8949.8540439497228</v>
      </c>
    </row>
    <row r="36" spans="1:35">
      <c r="AI36" s="71"/>
    </row>
    <row r="37" spans="1:35">
      <c r="AI37" s="71"/>
    </row>
    <row r="38" spans="1:35" s="71" customFormat="1">
      <c r="A38" s="75" t="s">
        <v>98</v>
      </c>
      <c r="B38" s="76"/>
      <c r="C38" s="76"/>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row>
    <row r="39" spans="1:35" s="71" customFormat="1">
      <c r="A39" s="77" t="s">
        <v>99</v>
      </c>
      <c r="L39" s="33">
        <f t="shared" ref="L39:S39" si="16">SLOPE($M$17:$Q$17,$M$6:$Q$6)*L$6+INTERCEPT($M$17:$Q$17,$M$6:$Q$6)</f>
        <v>9068.3008450000198</v>
      </c>
      <c r="M39" s="33">
        <f t="shared" si="16"/>
        <v>8842.207939999993</v>
      </c>
      <c r="N39" s="33">
        <f t="shared" si="16"/>
        <v>8616.1150350000244</v>
      </c>
      <c r="O39" s="33">
        <f t="shared" si="16"/>
        <v>8390.0221299999976</v>
      </c>
      <c r="P39" s="33">
        <f t="shared" si="16"/>
        <v>8163.929225000029</v>
      </c>
      <c r="Q39" s="33">
        <f t="shared" si="16"/>
        <v>7937.8363200000022</v>
      </c>
      <c r="R39" s="33">
        <f t="shared" si="16"/>
        <v>7711.7434150000336</v>
      </c>
      <c r="S39" s="33">
        <f t="shared" si="16"/>
        <v>7485.6505100000068</v>
      </c>
    </row>
    <row r="40" spans="1:35" s="71" customFormat="1">
      <c r="A40" s="77" t="s">
        <v>100</v>
      </c>
      <c r="Q40" s="33">
        <f t="shared" ref="Q40" si="17">SLOPE($R$17:$X$17,$R$6:$X$6)*Q$6+INTERCEPT($R$17:$X$17,$R$6:$X$6)</f>
        <v>10739.770125129959</v>
      </c>
      <c r="R40" s="33">
        <f>SLOPE($R$17:$X$17,$R$6:$X$6)*R$6+INTERCEPT($R$17:$X$17,$R$6:$X$6)</f>
        <v>10195.183314388385</v>
      </c>
      <c r="S40" s="33">
        <f t="shared" ref="S40:Y40" si="18">SLOPE($R$17:$X$17,$R$6:$X$6)*S$6+INTERCEPT($R$17:$X$17,$R$6:$X$6)</f>
        <v>9650.5965036465786</v>
      </c>
      <c r="T40" s="33">
        <f t="shared" si="18"/>
        <v>9106.0096929047722</v>
      </c>
      <c r="U40" s="33">
        <f t="shared" si="18"/>
        <v>8561.4228821631987</v>
      </c>
      <c r="V40" s="33">
        <f t="shared" si="18"/>
        <v>8016.8360714213923</v>
      </c>
      <c r="W40" s="33">
        <f t="shared" si="18"/>
        <v>7472.2492606798187</v>
      </c>
      <c r="X40" s="33">
        <f t="shared" si="18"/>
        <v>6927.6624499380123</v>
      </c>
      <c r="Y40" s="33">
        <f t="shared" si="18"/>
        <v>6383.0756391964387</v>
      </c>
    </row>
    <row r="41" spans="1:35" s="71" customFormat="1">
      <c r="Q41" s="78" t="s">
        <v>101</v>
      </c>
      <c r="R41" s="33">
        <f>AVERAGE(R39:R40)</f>
        <v>8953.4633646942093</v>
      </c>
      <c r="S41" s="33">
        <f>AVERAGE(S39:S40)</f>
        <v>8568.1235068232927</v>
      </c>
    </row>
    <row r="42" spans="1:35" s="71" customFormat="1">
      <c r="Q42" s="78" t="s">
        <v>102</v>
      </c>
      <c r="R42" s="33">
        <f>R$41-R$39</f>
        <v>1241.7199496941757</v>
      </c>
      <c r="S42" s="33">
        <f>S$41-S$39</f>
        <v>1082.4729968232859</v>
      </c>
    </row>
    <row r="43" spans="1:35" s="71" customFormat="1">
      <c r="Q43" s="33"/>
      <c r="R43" s="33"/>
      <c r="S43" s="33"/>
    </row>
    <row r="44" spans="1:35" s="71" customFormat="1">
      <c r="A44" s="79" t="s">
        <v>103</v>
      </c>
      <c r="B44" s="33">
        <v>0</v>
      </c>
      <c r="C44" s="33">
        <v>0</v>
      </c>
      <c r="D44" s="33">
        <v>0</v>
      </c>
      <c r="E44" s="33">
        <v>0</v>
      </c>
      <c r="F44" s="33">
        <v>0</v>
      </c>
      <c r="G44" s="33">
        <v>0</v>
      </c>
      <c r="H44" s="33">
        <v>0</v>
      </c>
      <c r="I44" s="33">
        <v>0</v>
      </c>
      <c r="J44" s="33">
        <v>0</v>
      </c>
      <c r="K44" s="33">
        <v>0</v>
      </c>
      <c r="L44" s="33">
        <v>0</v>
      </c>
      <c r="M44" s="33">
        <f t="shared" ref="M44:P44" si="19">N44-$R44/5</f>
        <v>0</v>
      </c>
      <c r="N44" s="33">
        <f t="shared" si="19"/>
        <v>124.17199496941754</v>
      </c>
      <c r="O44" s="33">
        <f t="shared" si="19"/>
        <v>248.34398993883511</v>
      </c>
      <c r="P44" s="33">
        <f t="shared" si="19"/>
        <v>372.51598490825268</v>
      </c>
      <c r="Q44" s="33">
        <f>R44-$R44/5</f>
        <v>496.68797987767027</v>
      </c>
      <c r="R44" s="33">
        <f>R42/2</f>
        <v>620.85997484708787</v>
      </c>
      <c r="S44" s="33">
        <f>S42/2</f>
        <v>541.23649841164297</v>
      </c>
      <c r="T44" s="33">
        <f>T40*($S$42/$S$40)</f>
        <v>1021.3886362004613</v>
      </c>
      <c r="U44" s="33">
        <f t="shared" ref="U44:Y44" si="20">U40*($S$42/$S$40)</f>
        <v>960.30427557766268</v>
      </c>
      <c r="V44" s="33">
        <f t="shared" si="20"/>
        <v>899.21991495483803</v>
      </c>
      <c r="W44" s="33">
        <f t="shared" si="20"/>
        <v>838.13555433203942</v>
      </c>
      <c r="X44" s="33">
        <f t="shared" si="20"/>
        <v>777.05119370921466</v>
      </c>
      <c r="Y44" s="33">
        <f t="shared" si="20"/>
        <v>715.96683308641605</v>
      </c>
      <c r="Z44" s="33">
        <f>Z17*($S$42/$S$40)</f>
        <v>639.47392991948868</v>
      </c>
      <c r="AA44" s="33">
        <f t="shared" ref="AA44:AH44" si="21">AA17*($S$42/$S$40)</f>
        <v>658.45582614598675</v>
      </c>
      <c r="AB44" s="33">
        <f t="shared" si="21"/>
        <v>621.39557264918642</v>
      </c>
      <c r="AC44" s="33">
        <f t="shared" si="21"/>
        <v>584.33531915238598</v>
      </c>
      <c r="AD44" s="33">
        <f t="shared" si="21"/>
        <v>547.27506565558554</v>
      </c>
      <c r="AE44" s="33">
        <f t="shared" si="21"/>
        <v>498.17292573288552</v>
      </c>
      <c r="AF44" s="33">
        <f t="shared" si="21"/>
        <v>410.90240160656947</v>
      </c>
      <c r="AG44" s="33">
        <f t="shared" si="21"/>
        <v>392.00358891511843</v>
      </c>
      <c r="AH44" s="33">
        <f t="shared" si="21"/>
        <v>343.51728323449032</v>
      </c>
      <c r="AI44" s="33">
        <f t="shared" ref="AI44" si="22">AI17*($S$42/$S$40)</f>
        <v>311.22921156371888</v>
      </c>
    </row>
    <row r="45" spans="1:35" s="71" customFormat="1">
      <c r="A45" s="79" t="str">
        <f>"Adj "&amp;A38</f>
        <v>Adj Highway</v>
      </c>
      <c r="B45" s="80">
        <f>B17+B44</f>
        <v>12624</v>
      </c>
      <c r="C45" s="80">
        <f t="shared" ref="C45:P45" si="23">C17+C44</f>
        <v>12061</v>
      </c>
      <c r="D45" s="80">
        <f t="shared" si="23"/>
        <v>11493</v>
      </c>
      <c r="E45" s="80">
        <f t="shared" si="23"/>
        <v>10932</v>
      </c>
      <c r="F45" s="80">
        <f t="shared" si="23"/>
        <v>9592</v>
      </c>
      <c r="G45" s="80">
        <f t="shared" si="23"/>
        <v>9449</v>
      </c>
      <c r="H45" s="80">
        <f t="shared" si="23"/>
        <v>9306</v>
      </c>
      <c r="I45" s="80">
        <f t="shared" si="23"/>
        <v>9162</v>
      </c>
      <c r="J45" s="80">
        <f t="shared" si="23"/>
        <v>9019</v>
      </c>
      <c r="K45" s="80">
        <f t="shared" si="23"/>
        <v>8876</v>
      </c>
      <c r="L45" s="80">
        <f t="shared" si="23"/>
        <v>8732.7439600000016</v>
      </c>
      <c r="M45" s="80">
        <f t="shared" si="23"/>
        <v>8791.7872799999986</v>
      </c>
      <c r="N45" s="80">
        <f t="shared" si="23"/>
        <v>8743.4401649694173</v>
      </c>
      <c r="O45" s="80">
        <f t="shared" si="23"/>
        <v>8619.6814199388355</v>
      </c>
      <c r="P45" s="80">
        <f t="shared" si="23"/>
        <v>8766.0378449082509</v>
      </c>
      <c r="Q45" s="80">
        <f>Q39+Q44</f>
        <v>8434.5242998776721</v>
      </c>
      <c r="R45" s="80">
        <f>R39+R44</f>
        <v>8332.6033898471214</v>
      </c>
      <c r="S45" s="80">
        <f>S39+S44</f>
        <v>8026.8870084116497</v>
      </c>
      <c r="T45" s="80">
        <f t="shared" ref="T45:AH45" si="24">T17-T44</f>
        <v>7982.8679912363186</v>
      </c>
      <c r="U45" s="80">
        <f t="shared" si="24"/>
        <v>7377.442535574306</v>
      </c>
      <c r="V45" s="80">
        <f t="shared" si="24"/>
        <v>7092.8554139195421</v>
      </c>
      <c r="W45" s="80">
        <f t="shared" si="24"/>
        <v>6808.2682922647518</v>
      </c>
      <c r="X45" s="80">
        <f t="shared" si="24"/>
        <v>6164.3836636452961</v>
      </c>
      <c r="Y45" s="80">
        <f t="shared" si="24"/>
        <v>5490.3392530338169</v>
      </c>
      <c r="Z45" s="80">
        <f t="shared" si="24"/>
        <v>5061.6427633975472</v>
      </c>
      <c r="AA45" s="80">
        <f t="shared" si="24"/>
        <v>5211.8906049045718</v>
      </c>
      <c r="AB45" s="80">
        <f t="shared" si="24"/>
        <v>4918.5467246538537</v>
      </c>
      <c r="AC45" s="80">
        <f t="shared" si="24"/>
        <v>4625.2028444031366</v>
      </c>
      <c r="AD45" s="80">
        <f t="shared" si="24"/>
        <v>4331.8589641524177</v>
      </c>
      <c r="AE45" s="80">
        <f t="shared" si="24"/>
        <v>3943.1996622190932</v>
      </c>
      <c r="AF45" s="80">
        <f t="shared" si="24"/>
        <v>3252.4252674638701</v>
      </c>
      <c r="AG45" s="80">
        <f t="shared" si="24"/>
        <v>3102.8350589802612</v>
      </c>
      <c r="AH45" s="80">
        <f t="shared" si="24"/>
        <v>2719.0502840432573</v>
      </c>
      <c r="AI45" s="80">
        <f t="shared" ref="AI45" si="25">AI17-AI44</f>
        <v>2463.4797647931637</v>
      </c>
    </row>
    <row r="46" spans="1:35" s="71" customFormat="1"/>
    <row r="47" spans="1:35" s="71" customFormat="1">
      <c r="A47" s="81" t="s">
        <v>104</v>
      </c>
      <c r="B47" s="82"/>
      <c r="C47" s="82"/>
      <c r="D47" s="82"/>
      <c r="E47" s="82"/>
      <c r="F47" s="82"/>
      <c r="G47" s="82"/>
      <c r="H47" s="82"/>
      <c r="I47" s="82"/>
      <c r="J47" s="82"/>
      <c r="K47" s="82"/>
      <c r="L47" s="82"/>
      <c r="M47" s="82"/>
      <c r="N47" s="82"/>
      <c r="O47" s="82"/>
      <c r="P47" s="82"/>
      <c r="Q47" s="82"/>
      <c r="R47" s="82"/>
      <c r="S47" s="82"/>
      <c r="T47" s="82"/>
      <c r="U47" s="82"/>
      <c r="V47" s="82"/>
      <c r="W47" s="82"/>
      <c r="X47" s="82"/>
      <c r="Y47" s="82"/>
      <c r="Z47" s="82"/>
      <c r="AA47" s="82"/>
      <c r="AB47" s="82"/>
      <c r="AC47" s="82"/>
      <c r="AD47" s="82"/>
      <c r="AE47" s="82"/>
      <c r="AF47" s="82"/>
      <c r="AG47" s="82"/>
      <c r="AH47" s="82"/>
      <c r="AI47" s="82"/>
    </row>
    <row r="48" spans="1:35" s="71" customFormat="1">
      <c r="A48" s="77" t="s">
        <v>99</v>
      </c>
      <c r="L48" s="33">
        <f t="shared" ref="L48:S48" si="26">SLOPE($M$18:$Q$18,$M$6:$Q$6)*L$6+INTERCEPT($M$18:$Q$18,$M$6:$Q$6)</f>
        <v>4158.4530981999997</v>
      </c>
      <c r="M48" s="33">
        <f t="shared" si="26"/>
        <v>4155.0936481999997</v>
      </c>
      <c r="N48" s="33">
        <f t="shared" si="26"/>
        <v>4151.7341981999998</v>
      </c>
      <c r="O48" s="33">
        <f t="shared" si="26"/>
        <v>4148.3747481999999</v>
      </c>
      <c r="P48" s="33">
        <f t="shared" si="26"/>
        <v>4145.0152982</v>
      </c>
      <c r="Q48" s="33">
        <f t="shared" si="26"/>
        <v>4141.6558482</v>
      </c>
      <c r="R48" s="33">
        <f t="shared" si="26"/>
        <v>4138.2963982000001</v>
      </c>
      <c r="S48" s="33">
        <f t="shared" si="26"/>
        <v>4134.9369482000002</v>
      </c>
    </row>
    <row r="49" spans="1:35" s="71" customFormat="1">
      <c r="A49" s="77" t="s">
        <v>100</v>
      </c>
      <c r="Q49" s="33">
        <f t="shared" ref="Q49:Y49" si="27">SLOPE($R$18:$X$18,$R$6:$X$6)*Q$6+INTERCEPT($R$18:$X$18,$R$6:$X$6)</f>
        <v>5169.0196382413269</v>
      </c>
      <c r="R49" s="33">
        <f t="shared" si="27"/>
        <v>4918.9285494419746</v>
      </c>
      <c r="S49" s="33">
        <f t="shared" si="27"/>
        <v>4668.8374606426805</v>
      </c>
      <c r="T49" s="33">
        <f t="shared" si="27"/>
        <v>4418.7463718433282</v>
      </c>
      <c r="U49" s="33">
        <f t="shared" si="27"/>
        <v>4168.6552830439759</v>
      </c>
      <c r="V49" s="33">
        <f t="shared" si="27"/>
        <v>3918.5641942446236</v>
      </c>
      <c r="W49" s="33">
        <f t="shared" si="27"/>
        <v>3668.4731054452714</v>
      </c>
      <c r="X49" s="33">
        <f t="shared" si="27"/>
        <v>3418.3820166459191</v>
      </c>
      <c r="Y49" s="33">
        <f t="shared" si="27"/>
        <v>3168.2909278465668</v>
      </c>
    </row>
    <row r="50" spans="1:35" s="71" customFormat="1">
      <c r="Q50" s="78" t="s">
        <v>101</v>
      </c>
      <c r="R50" s="33">
        <f>AVERAGE(R48:R49)</f>
        <v>4528.6124738209874</v>
      </c>
      <c r="S50" s="33">
        <f>AVERAGE(S48:S49)</f>
        <v>4401.8872044213404</v>
      </c>
    </row>
    <row r="51" spans="1:35" s="71" customFormat="1">
      <c r="Q51" s="78" t="s">
        <v>102</v>
      </c>
      <c r="R51" s="33">
        <f>R$41-R$39</f>
        <v>1241.7199496941757</v>
      </c>
      <c r="S51" s="33">
        <f>S$41-S$39</f>
        <v>1082.4729968232859</v>
      </c>
    </row>
    <row r="52" spans="1:35" s="71" customFormat="1">
      <c r="Q52" s="33"/>
      <c r="R52" s="33"/>
      <c r="S52" s="33"/>
    </row>
    <row r="53" spans="1:35" s="71" customFormat="1">
      <c r="A53" s="79" t="s">
        <v>103</v>
      </c>
      <c r="B53" s="33">
        <v>0</v>
      </c>
      <c r="C53" s="33">
        <v>0</v>
      </c>
      <c r="D53" s="33">
        <v>0</v>
      </c>
      <c r="E53" s="33">
        <v>0</v>
      </c>
      <c r="F53" s="33">
        <v>0</v>
      </c>
      <c r="G53" s="33">
        <v>0</v>
      </c>
      <c r="H53" s="33">
        <v>0</v>
      </c>
      <c r="I53" s="33">
        <v>0</v>
      </c>
      <c r="J53" s="33">
        <v>0</v>
      </c>
      <c r="K53" s="33">
        <v>0</v>
      </c>
      <c r="L53" s="33">
        <v>0</v>
      </c>
      <c r="M53" s="33">
        <f t="shared" ref="M53:P53" si="28">N53-$R53/5</f>
        <v>0</v>
      </c>
      <c r="N53" s="33">
        <f t="shared" si="28"/>
        <v>124.17199496941754</v>
      </c>
      <c r="O53" s="33">
        <f t="shared" si="28"/>
        <v>248.34398993883511</v>
      </c>
      <c r="P53" s="33">
        <f t="shared" si="28"/>
        <v>372.51598490825268</v>
      </c>
      <c r="Q53" s="33">
        <f>R53-$R53/5</f>
        <v>496.68797987767027</v>
      </c>
      <c r="R53" s="33">
        <f>R51/2</f>
        <v>620.85997484708787</v>
      </c>
      <c r="S53" s="33">
        <f>S49*($S$42/$S$40)/2</f>
        <v>261.84342469364651</v>
      </c>
      <c r="T53" s="33">
        <f>T49*($S$42/$S$40)</f>
        <v>495.63502375463503</v>
      </c>
      <c r="U53" s="33">
        <f t="shared" ref="U53:Y53" si="29">U49*($S$42/$S$40)</f>
        <v>467.58319812197692</v>
      </c>
      <c r="V53" s="33">
        <f t="shared" si="29"/>
        <v>439.53137248931887</v>
      </c>
      <c r="W53" s="33">
        <f t="shared" si="29"/>
        <v>411.47954685666082</v>
      </c>
      <c r="X53" s="33">
        <f t="shared" si="29"/>
        <v>383.42772122400277</v>
      </c>
      <c r="Y53" s="33">
        <f t="shared" si="29"/>
        <v>355.37589559134466</v>
      </c>
      <c r="Z53" s="33">
        <f>Z18*($S$42/$S$40)</f>
        <v>371.88489410883795</v>
      </c>
      <c r="AA53" s="33">
        <f>AA18*($S$42/$S$40)</f>
        <v>345.62721961758501</v>
      </c>
      <c r="AB53" s="33">
        <f>AB18*($S$42/$S$40)</f>
        <v>330.60336225282634</v>
      </c>
      <c r="AC53" s="33">
        <f>AC18*($S$42/$S$40)</f>
        <v>315.57950488806762</v>
      </c>
      <c r="AD53" s="33">
        <f>AD18*($S$42/$S$40)</f>
        <v>300.55564752330895</v>
      </c>
      <c r="AE53" s="33">
        <f t="shared" ref="AE53:AH53" si="30">AE18*($S$42/$S$40)</f>
        <v>281.8733049502884</v>
      </c>
      <c r="AF53" s="33">
        <f t="shared" si="30"/>
        <v>248.57025554631147</v>
      </c>
      <c r="AG53" s="33">
        <f t="shared" si="30"/>
        <v>244.50861980424727</v>
      </c>
      <c r="AH53" s="33">
        <f t="shared" si="30"/>
        <v>236.1203845692076</v>
      </c>
      <c r="AI53" s="33">
        <f t="shared" ref="AI53" si="31">AI18*($S$42/$S$40)</f>
        <v>236.1203845692076</v>
      </c>
    </row>
    <row r="54" spans="1:35" s="71" customFormat="1">
      <c r="A54" s="79" t="str">
        <f>"Adj "&amp;A47</f>
        <v>Adj Off Highway</v>
      </c>
      <c r="B54" s="80">
        <f t="shared" ref="B54:P54" si="32">B18+B53</f>
        <v>2652</v>
      </c>
      <c r="C54" s="80">
        <f t="shared" si="32"/>
        <v>2968</v>
      </c>
      <c r="D54" s="80">
        <f t="shared" si="32"/>
        <v>3353</v>
      </c>
      <c r="E54" s="80">
        <f t="shared" si="32"/>
        <v>3576</v>
      </c>
      <c r="F54" s="80">
        <f t="shared" si="32"/>
        <v>3781</v>
      </c>
      <c r="G54" s="80">
        <f t="shared" si="32"/>
        <v>3849</v>
      </c>
      <c r="H54" s="80">
        <f t="shared" si="32"/>
        <v>3915</v>
      </c>
      <c r="I54" s="80">
        <f t="shared" si="32"/>
        <v>3981</v>
      </c>
      <c r="J54" s="80">
        <f t="shared" si="32"/>
        <v>4047</v>
      </c>
      <c r="K54" s="80">
        <f t="shared" si="32"/>
        <v>4113</v>
      </c>
      <c r="L54" s="80">
        <f t="shared" si="32"/>
        <v>4179.20856</v>
      </c>
      <c r="M54" s="80">
        <f t="shared" si="32"/>
        <v>4178.1268799999998</v>
      </c>
      <c r="N54" s="80">
        <f t="shared" si="32"/>
        <v>4280.5176649694176</v>
      </c>
      <c r="O54" s="80">
        <f t="shared" si="32"/>
        <v>4332.7595889388349</v>
      </c>
      <c r="P54" s="80">
        <f t="shared" si="32"/>
        <v>4539.4822389082528</v>
      </c>
      <c r="Q54" s="80">
        <f>Q48+Q53</f>
        <v>4638.34382807767</v>
      </c>
      <c r="R54" s="80">
        <f>R48+R53</f>
        <v>4759.156373047088</v>
      </c>
      <c r="S54" s="80">
        <f>S48+S53</f>
        <v>4396.7803728936469</v>
      </c>
      <c r="T54" s="80">
        <f t="shared" ref="T54:AH54" si="33">T18-T53</f>
        <v>3975.4191608633337</v>
      </c>
      <c r="U54" s="80">
        <f t="shared" si="33"/>
        <v>3807.1517727765549</v>
      </c>
      <c r="V54" s="80">
        <f t="shared" si="33"/>
        <v>3458.3691490126489</v>
      </c>
      <c r="W54" s="80">
        <f t="shared" si="33"/>
        <v>3109.5865252487429</v>
      </c>
      <c r="X54" s="80">
        <f t="shared" si="33"/>
        <v>3101.3375005655721</v>
      </c>
      <c r="Y54" s="80">
        <f t="shared" si="33"/>
        <v>3035.9900818255437</v>
      </c>
      <c r="Z54" s="80">
        <f t="shared" si="33"/>
        <v>2943.5890894252016</v>
      </c>
      <c r="AA54" s="80">
        <f t="shared" si="33"/>
        <v>2735.7511122162914</v>
      </c>
      <c r="AB54" s="80">
        <f t="shared" si="33"/>
        <v>2616.832427105513</v>
      </c>
      <c r="AC54" s="80">
        <f t="shared" si="33"/>
        <v>2497.9137419947342</v>
      </c>
      <c r="AD54" s="80">
        <f t="shared" si="33"/>
        <v>2378.9950568839558</v>
      </c>
      <c r="AE54" s="80">
        <f t="shared" si="33"/>
        <v>2231.1182793272083</v>
      </c>
      <c r="AF54" s="80">
        <f t="shared" si="33"/>
        <v>1967.5138833889189</v>
      </c>
      <c r="AG54" s="80">
        <f t="shared" si="33"/>
        <v>1935.3647242137131</v>
      </c>
      <c r="AH54" s="80">
        <f t="shared" si="33"/>
        <v>1868.9691321675127</v>
      </c>
      <c r="AI54" s="80">
        <f t="shared" ref="AI54" si="34">AI18-AI53</f>
        <v>1868.9691321675127</v>
      </c>
    </row>
    <row r="55" spans="1:35" s="71" customFormat="1"/>
    <row r="56" spans="1:35" s="71" customFormat="1"/>
    <row r="57" spans="1:35" s="71" customFormat="1"/>
    <row r="58" spans="1:35" s="71" customFormat="1"/>
    <row r="59" spans="1:35" s="71" customFormat="1"/>
    <row r="60" spans="1:35" s="71" customFormat="1"/>
    <row r="61" spans="1:35" s="71" customFormat="1"/>
    <row r="62" spans="1:35" s="71" customFormat="1"/>
    <row r="63" spans="1:35" s="71" customFormat="1"/>
    <row r="64" spans="1:35" s="71" customFormat="1"/>
    <row r="65" spans="35:35" s="71" customFormat="1"/>
    <row r="66" spans="35:35" s="71" customFormat="1"/>
    <row r="67" spans="35:35" s="71" customFormat="1"/>
    <row r="68" spans="35:35" s="71" customFormat="1"/>
    <row r="69" spans="35:35" s="71" customFormat="1"/>
    <row r="70" spans="35:35" s="71" customFormat="1"/>
    <row r="71" spans="35:35" s="71" customFormat="1"/>
    <row r="72" spans="35:35" s="71" customFormat="1"/>
    <row r="73" spans="35:35" s="71" customFormat="1"/>
    <row r="74" spans="35:35" s="71" customFormat="1"/>
    <row r="75" spans="35:35" s="71" customFormat="1"/>
    <row r="76" spans="35:35" s="71" customFormat="1"/>
    <row r="77" spans="35:35">
      <c r="AI77" s="71"/>
    </row>
    <row r="78" spans="35:35">
      <c r="AI78" s="71"/>
    </row>
    <row r="79" spans="35:35">
      <c r="AI79" s="71"/>
    </row>
    <row r="80" spans="35:35">
      <c r="AI80" s="71"/>
    </row>
    <row r="81" spans="35:35">
      <c r="AI81" s="71"/>
    </row>
    <row r="82" spans="35:35">
      <c r="AI82" s="71"/>
    </row>
    <row r="83" spans="35:35">
      <c r="AI83" s="71"/>
    </row>
    <row r="84" spans="35:35">
      <c r="AI84" s="71"/>
    </row>
    <row r="85" spans="35:35">
      <c r="AI85" s="71"/>
    </row>
    <row r="86" spans="35:35">
      <c r="AI86" s="71"/>
    </row>
    <row r="87" spans="35:35">
      <c r="AI87" s="71"/>
    </row>
    <row r="88" spans="35:35">
      <c r="AI88" s="71"/>
    </row>
    <row r="89" spans="35:35">
      <c r="AI89" s="71"/>
    </row>
    <row r="90" spans="35:35">
      <c r="AI90" s="71"/>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4C893-5199-1C41-98D6-1CE7179A0737}">
  <dimension ref="A1:AI35"/>
  <sheetViews>
    <sheetView workbookViewId="0">
      <pane xSplit="1" ySplit="6" topLeftCell="C8" activePane="bottomRight" state="frozen"/>
      <selection pane="topRight" activeCell="B1" sqref="B1"/>
      <selection pane="bottomLeft" activeCell="A2" sqref="A2"/>
      <selection pane="bottomRight" activeCell="C17" sqref="C17:AI18"/>
    </sheetView>
  </sheetViews>
  <sheetFormatPr baseColWidth="10" defaultColWidth="8.83203125" defaultRowHeight="15"/>
  <cols>
    <col min="1" max="1" width="35.5" style="71" bestFit="1" customWidth="1"/>
    <col min="2" max="16384" width="8.83203125" style="71"/>
  </cols>
  <sheetData>
    <row r="1" spans="1:35">
      <c r="A1" s="67" t="s">
        <v>26</v>
      </c>
    </row>
    <row r="2" spans="1:35" ht="16">
      <c r="A2" s="14" t="s">
        <v>25</v>
      </c>
    </row>
    <row r="3" spans="1:35">
      <c r="A3" s="14"/>
    </row>
    <row r="4" spans="1:35">
      <c r="A4" s="14"/>
    </row>
    <row r="5" spans="1:35">
      <c r="A5" s="14"/>
    </row>
    <row r="6" spans="1:35">
      <c r="A6" s="7" t="s">
        <v>0</v>
      </c>
      <c r="B6" s="8">
        <v>1970</v>
      </c>
      <c r="C6" s="8">
        <v>1975</v>
      </c>
      <c r="D6" s="8">
        <v>1980</v>
      </c>
      <c r="E6" s="8">
        <v>1985</v>
      </c>
      <c r="F6" s="8">
        <v>1990</v>
      </c>
      <c r="G6" s="8">
        <v>1991</v>
      </c>
      <c r="H6" s="8">
        <v>1992</v>
      </c>
      <c r="I6" s="8">
        <v>1993</v>
      </c>
      <c r="J6" s="8">
        <v>1994</v>
      </c>
      <c r="K6" s="8">
        <v>1995</v>
      </c>
      <c r="L6" s="8">
        <v>1996</v>
      </c>
      <c r="M6" s="8">
        <v>1997</v>
      </c>
      <c r="N6" s="8">
        <v>1998</v>
      </c>
      <c r="O6" s="8">
        <v>1999</v>
      </c>
      <c r="P6" s="8">
        <v>2000</v>
      </c>
      <c r="Q6" s="8">
        <v>2001</v>
      </c>
      <c r="R6" s="8">
        <v>2002</v>
      </c>
      <c r="S6" s="8">
        <v>2003</v>
      </c>
      <c r="T6" s="8">
        <v>2004</v>
      </c>
      <c r="U6" s="8">
        <v>2005</v>
      </c>
      <c r="V6" s="8">
        <v>2006</v>
      </c>
      <c r="W6" s="8">
        <v>2007</v>
      </c>
      <c r="X6" s="8">
        <v>2008</v>
      </c>
      <c r="Y6" s="8">
        <v>2009</v>
      </c>
      <c r="Z6" s="8">
        <v>2010</v>
      </c>
      <c r="AA6" s="8">
        <v>2011</v>
      </c>
      <c r="AB6" s="9">
        <v>2012</v>
      </c>
      <c r="AC6" s="9">
        <v>2013</v>
      </c>
      <c r="AD6" s="9">
        <v>2014</v>
      </c>
      <c r="AE6" s="9">
        <v>2015</v>
      </c>
      <c r="AF6" s="9">
        <v>2016</v>
      </c>
      <c r="AG6" s="9">
        <v>2017</v>
      </c>
      <c r="AH6" s="9">
        <v>2018</v>
      </c>
      <c r="AI6" s="9">
        <v>2019</v>
      </c>
    </row>
    <row r="7" spans="1:35">
      <c r="A7" s="10" t="s">
        <v>1</v>
      </c>
      <c r="B7" s="33">
        <v>4900</v>
      </c>
      <c r="C7" s="33">
        <v>5694</v>
      </c>
      <c r="D7" s="33">
        <v>7024</v>
      </c>
      <c r="E7" s="33">
        <v>6127</v>
      </c>
      <c r="F7" s="33">
        <v>6663</v>
      </c>
      <c r="G7" s="33">
        <v>6519</v>
      </c>
      <c r="H7" s="33">
        <v>6504</v>
      </c>
      <c r="I7" s="33">
        <v>6651</v>
      </c>
      <c r="J7" s="33">
        <v>6565</v>
      </c>
      <c r="K7" s="33">
        <v>6384</v>
      </c>
      <c r="L7" s="33">
        <v>6164.2186600000005</v>
      </c>
      <c r="M7" s="33">
        <v>6276.4222699999991</v>
      </c>
      <c r="N7" s="33">
        <v>6232.1956900000005</v>
      </c>
      <c r="O7" s="33">
        <v>5721.1754069999997</v>
      </c>
      <c r="P7" s="33">
        <v>5330.201145</v>
      </c>
      <c r="Q7" s="33">
        <v>4917.2186760000004</v>
      </c>
      <c r="R7" s="73">
        <v>4709.4075706228896</v>
      </c>
      <c r="S7" s="73">
        <v>4339.60928423526</v>
      </c>
      <c r="T7" s="73">
        <v>3969.2129178476298</v>
      </c>
      <c r="U7" s="73">
        <v>3792.2918834001216</v>
      </c>
      <c r="V7" s="73">
        <v>3587.7494531870811</v>
      </c>
      <c r="W7" s="73">
        <v>3383.2070229740411</v>
      </c>
      <c r="X7" s="73">
        <v>3143.6202005819327</v>
      </c>
      <c r="Y7" s="73">
        <v>2818.1266040498053</v>
      </c>
      <c r="Z7" s="73">
        <v>2457.5886153386105</v>
      </c>
      <c r="AA7" s="73">
        <v>2090.1144652652492</v>
      </c>
      <c r="AB7" s="73">
        <v>1964.7300111464733</v>
      </c>
      <c r="AC7" s="73">
        <v>1839.3455570276974</v>
      </c>
      <c r="AD7" s="73">
        <v>1770.4311939819895</v>
      </c>
      <c r="AE7" s="73">
        <v>1566.4498512141931</v>
      </c>
      <c r="AF7" s="73">
        <v>1362.4685084463968</v>
      </c>
      <c r="AG7" s="73">
        <v>1158.4871656786001</v>
      </c>
      <c r="AH7" s="73">
        <v>1139.6405486698595</v>
      </c>
      <c r="AI7" s="72">
        <v>995.98175366986004</v>
      </c>
    </row>
    <row r="8" spans="1:35">
      <c r="A8" s="10" t="s">
        <v>2</v>
      </c>
      <c r="B8" s="33">
        <v>4325</v>
      </c>
      <c r="C8" s="33">
        <v>4007</v>
      </c>
      <c r="D8" s="33">
        <v>3555</v>
      </c>
      <c r="E8" s="33">
        <v>3209</v>
      </c>
      <c r="F8" s="33">
        <v>3035</v>
      </c>
      <c r="G8" s="33">
        <v>2979</v>
      </c>
      <c r="H8" s="33">
        <v>3071</v>
      </c>
      <c r="I8" s="33">
        <v>3151</v>
      </c>
      <c r="J8" s="33">
        <v>3147</v>
      </c>
      <c r="K8" s="33">
        <v>3144</v>
      </c>
      <c r="L8" s="33">
        <v>3151.4075800000001</v>
      </c>
      <c r="M8" s="33">
        <v>3100.6291200000001</v>
      </c>
      <c r="N8" s="33">
        <v>3049.7537699999998</v>
      </c>
      <c r="O8" s="33">
        <v>2708.91635</v>
      </c>
      <c r="P8" s="33">
        <v>2723.1669440000001</v>
      </c>
      <c r="Q8" s="33">
        <v>2757.201896</v>
      </c>
      <c r="R8" s="73">
        <v>2040.8726871181088</v>
      </c>
      <c r="S8" s="73">
        <v>1971.3723553472516</v>
      </c>
      <c r="T8" s="73">
        <v>1897.427666166165</v>
      </c>
      <c r="U8" s="73">
        <v>1819.9680195988888</v>
      </c>
      <c r="V8" s="73">
        <v>1681.3364020589393</v>
      </c>
      <c r="W8" s="73">
        <v>1542.70478451899</v>
      </c>
      <c r="X8" s="73">
        <v>1399.0445595462593</v>
      </c>
      <c r="Y8" s="73">
        <v>1352.129349998361</v>
      </c>
      <c r="Z8" s="73">
        <v>1305.2141404504628</v>
      </c>
      <c r="AA8" s="73">
        <v>1258.2989309025645</v>
      </c>
      <c r="AB8" s="73">
        <v>1219.9424257953265</v>
      </c>
      <c r="AC8" s="73">
        <v>1181.5859206880884</v>
      </c>
      <c r="AD8" s="73">
        <v>1143.2294155808504</v>
      </c>
      <c r="AE8" s="73">
        <v>1106.0842112865969</v>
      </c>
      <c r="AF8" s="73">
        <v>1068.9390069923434</v>
      </c>
      <c r="AG8" s="73">
        <v>1031.7938026980901</v>
      </c>
      <c r="AH8" s="73">
        <v>1031.7938026980901</v>
      </c>
      <c r="AI8" s="72">
        <v>1031.7938026980901</v>
      </c>
    </row>
    <row r="9" spans="1:35">
      <c r="A9" s="10" t="s">
        <v>3</v>
      </c>
      <c r="B9" s="33">
        <v>836</v>
      </c>
      <c r="C9" s="33">
        <v>785</v>
      </c>
      <c r="D9" s="33">
        <v>741</v>
      </c>
      <c r="E9" s="33">
        <v>712</v>
      </c>
      <c r="F9" s="33">
        <v>1196</v>
      </c>
      <c r="G9" s="33">
        <v>1281</v>
      </c>
      <c r="H9" s="33">
        <v>1353</v>
      </c>
      <c r="I9" s="33">
        <v>1308</v>
      </c>
      <c r="J9" s="33">
        <v>1303</v>
      </c>
      <c r="K9" s="33">
        <v>1298</v>
      </c>
      <c r="L9" s="33">
        <v>1196.9553500000002</v>
      </c>
      <c r="M9" s="33">
        <v>1177.0580299999999</v>
      </c>
      <c r="N9" s="33">
        <v>1100.92275</v>
      </c>
      <c r="O9" s="33">
        <v>767.93349799999999</v>
      </c>
      <c r="P9" s="33">
        <v>765.56884000000002</v>
      </c>
      <c r="Q9" s="33">
        <v>779.19232399999999</v>
      </c>
      <c r="R9" s="73">
        <v>737.82918226867719</v>
      </c>
      <c r="S9" s="73">
        <v>736.43552061866342</v>
      </c>
      <c r="T9" s="73">
        <v>733.83694894653399</v>
      </c>
      <c r="U9" s="73">
        <v>730.25936465728887</v>
      </c>
      <c r="V9" s="73">
        <v>681.83431181522224</v>
      </c>
      <c r="W9" s="73">
        <v>633.40925897315572</v>
      </c>
      <c r="X9" s="73">
        <v>584.79460552917806</v>
      </c>
      <c r="Y9" s="73">
        <v>574.93963427204926</v>
      </c>
      <c r="Z9" s="73">
        <v>565.08466301492047</v>
      </c>
      <c r="AA9" s="73">
        <v>555.22969175779167</v>
      </c>
      <c r="AB9" s="73">
        <v>550.49132647439944</v>
      </c>
      <c r="AC9" s="73">
        <v>545.75296119100722</v>
      </c>
      <c r="AD9" s="73">
        <v>541.01459590761499</v>
      </c>
      <c r="AE9" s="73">
        <v>525.47922556598837</v>
      </c>
      <c r="AF9" s="73">
        <v>509.9438552243617</v>
      </c>
      <c r="AG9" s="73">
        <v>494.40848488273502</v>
      </c>
      <c r="AH9" s="73">
        <v>494.40848488273502</v>
      </c>
      <c r="AI9" s="72">
        <v>494.40848488273502</v>
      </c>
    </row>
    <row r="10" spans="1:35">
      <c r="A10" s="10" t="s">
        <v>4</v>
      </c>
      <c r="B10" s="33">
        <v>271</v>
      </c>
      <c r="C10" s="33">
        <v>221</v>
      </c>
      <c r="D10" s="33">
        <v>213</v>
      </c>
      <c r="E10" s="33">
        <v>262</v>
      </c>
      <c r="F10" s="33">
        <v>168</v>
      </c>
      <c r="G10" s="33">
        <v>165</v>
      </c>
      <c r="H10" s="33">
        <v>163</v>
      </c>
      <c r="I10" s="33">
        <v>155</v>
      </c>
      <c r="J10" s="33">
        <v>160</v>
      </c>
      <c r="K10" s="33">
        <v>158</v>
      </c>
      <c r="L10" s="33">
        <v>124.77827000000001</v>
      </c>
      <c r="M10" s="33">
        <v>126.84078</v>
      </c>
      <c r="N10" s="33">
        <v>129.07328000000001</v>
      </c>
      <c r="O10" s="33">
        <v>102.469069</v>
      </c>
      <c r="P10" s="33">
        <v>104.668492</v>
      </c>
      <c r="Q10" s="33">
        <v>107.18793700000001</v>
      </c>
      <c r="R10" s="73">
        <v>69.832238463935283</v>
      </c>
      <c r="S10" s="73">
        <v>66.85504224209707</v>
      </c>
      <c r="T10" s="73">
        <v>63.877846020258865</v>
      </c>
      <c r="U10" s="73">
        <v>60.900649798420659</v>
      </c>
      <c r="V10" s="73">
        <v>58.817829515613766</v>
      </c>
      <c r="W10" s="73">
        <v>56.735009232806881</v>
      </c>
      <c r="X10" s="73">
        <v>54.652188952959996</v>
      </c>
      <c r="Y10" s="73">
        <v>53.59743295831165</v>
      </c>
      <c r="Z10" s="73">
        <v>52.542676963663304</v>
      </c>
      <c r="AA10" s="73">
        <v>51.487920969014965</v>
      </c>
      <c r="AB10" s="73">
        <v>50.109385577041309</v>
      </c>
      <c r="AC10" s="73">
        <v>48.730850185067652</v>
      </c>
      <c r="AD10" s="73">
        <v>47.352314793093988</v>
      </c>
      <c r="AE10" s="73">
        <v>45.185628208902656</v>
      </c>
      <c r="AF10" s="73">
        <v>43.018941624711324</v>
      </c>
      <c r="AG10" s="73">
        <v>40.852255040519999</v>
      </c>
      <c r="AH10" s="73">
        <v>40.852255040519999</v>
      </c>
      <c r="AI10" s="72">
        <v>40.852255040519999</v>
      </c>
    </row>
    <row r="11" spans="1:35">
      <c r="A11" s="10" t="s">
        <v>5</v>
      </c>
      <c r="B11" s="33">
        <v>77</v>
      </c>
      <c r="C11" s="33">
        <v>73</v>
      </c>
      <c r="D11" s="33">
        <v>65</v>
      </c>
      <c r="E11" s="33">
        <v>87</v>
      </c>
      <c r="F11" s="33">
        <v>97</v>
      </c>
      <c r="G11" s="33">
        <v>76</v>
      </c>
      <c r="H11" s="33">
        <v>81</v>
      </c>
      <c r="I11" s="33">
        <v>83</v>
      </c>
      <c r="J11" s="33">
        <v>91</v>
      </c>
      <c r="K11" s="33">
        <v>98</v>
      </c>
      <c r="L11" s="33">
        <v>83.40795</v>
      </c>
      <c r="M11" s="33">
        <v>89.052089999999993</v>
      </c>
      <c r="N11" s="33">
        <v>89.152259999999998</v>
      </c>
      <c r="O11" s="33">
        <v>85.839584000000002</v>
      </c>
      <c r="P11" s="33">
        <v>88.854873999999995</v>
      </c>
      <c r="Q11" s="33">
        <v>94.370709000000005</v>
      </c>
      <c r="R11" s="73">
        <v>68.942318994498351</v>
      </c>
      <c r="S11" s="73">
        <v>68.031785881019914</v>
      </c>
      <c r="T11" s="73">
        <v>67.102362767541464</v>
      </c>
      <c r="U11" s="73">
        <v>66.172939654063015</v>
      </c>
      <c r="V11" s="73">
        <v>70.560855850858687</v>
      </c>
      <c r="W11" s="73">
        <v>74.948772047654344</v>
      </c>
      <c r="X11" s="73">
        <v>79.336688248990015</v>
      </c>
      <c r="Y11" s="73">
        <v>76.395382605606812</v>
      </c>
      <c r="Z11" s="73">
        <v>73.45407696222361</v>
      </c>
      <c r="AA11" s="73">
        <v>70.512771318840407</v>
      </c>
      <c r="AB11" s="73">
        <v>70.30520531204094</v>
      </c>
      <c r="AC11" s="73">
        <v>70.097639305241472</v>
      </c>
      <c r="AD11" s="73">
        <v>69.890073298442005</v>
      </c>
      <c r="AE11" s="73">
        <v>68.561982114495734</v>
      </c>
      <c r="AF11" s="73">
        <v>67.233890930549464</v>
      </c>
      <c r="AG11" s="73">
        <v>65.905799746603194</v>
      </c>
      <c r="AH11" s="73">
        <v>65.905799746603194</v>
      </c>
      <c r="AI11" s="72">
        <v>65.905799746603194</v>
      </c>
    </row>
    <row r="12" spans="1:35">
      <c r="A12" s="10" t="s">
        <v>6</v>
      </c>
      <c r="B12" s="33">
        <v>240</v>
      </c>
      <c r="C12" s="33">
        <v>63</v>
      </c>
      <c r="D12" s="33">
        <v>72</v>
      </c>
      <c r="E12" s="33">
        <v>124</v>
      </c>
      <c r="F12" s="33">
        <v>153</v>
      </c>
      <c r="G12" s="33">
        <v>121</v>
      </c>
      <c r="H12" s="33">
        <v>148</v>
      </c>
      <c r="I12" s="33">
        <v>123</v>
      </c>
      <c r="J12" s="33">
        <v>117</v>
      </c>
      <c r="K12" s="33">
        <v>110</v>
      </c>
      <c r="L12" s="33">
        <v>139.08267999999998</v>
      </c>
      <c r="M12" s="33">
        <v>143.15672000000001</v>
      </c>
      <c r="N12" s="33">
        <v>142.97984</v>
      </c>
      <c r="O12" s="33">
        <v>120.085521</v>
      </c>
      <c r="P12" s="33">
        <v>122.131897</v>
      </c>
      <c r="Q12" s="33">
        <v>124.29669899999999</v>
      </c>
      <c r="R12" s="73">
        <v>354.19122147511536</v>
      </c>
      <c r="S12" s="73">
        <v>357.19445137944541</v>
      </c>
      <c r="T12" s="73">
        <v>355.40608487377551</v>
      </c>
      <c r="U12" s="73">
        <v>353.61771836810561</v>
      </c>
      <c r="V12" s="73">
        <v>379.46226250983705</v>
      </c>
      <c r="W12" s="73">
        <v>405.30680665156854</v>
      </c>
      <c r="X12" s="73">
        <v>431.10159302277901</v>
      </c>
      <c r="Y12" s="73">
        <v>515.83167403989376</v>
      </c>
      <c r="Z12" s="73">
        <v>600.56175505700844</v>
      </c>
      <c r="AA12" s="73">
        <v>685.29183607412313</v>
      </c>
      <c r="AB12" s="73">
        <v>695.82939244602335</v>
      </c>
      <c r="AC12" s="73">
        <v>706.36694881792357</v>
      </c>
      <c r="AD12" s="73">
        <v>716.90450518982368</v>
      </c>
      <c r="AE12" s="73">
        <v>685.63916361634449</v>
      </c>
      <c r="AF12" s="73">
        <v>654.3738220428653</v>
      </c>
      <c r="AG12" s="73">
        <v>623.108480469386</v>
      </c>
      <c r="AH12" s="73">
        <v>623.108480469386</v>
      </c>
      <c r="AI12" s="72">
        <v>623.108480469386</v>
      </c>
    </row>
    <row r="13" spans="1:35">
      <c r="A13" s="10" t="s">
        <v>7</v>
      </c>
      <c r="B13" s="33">
        <v>187</v>
      </c>
      <c r="C13" s="33">
        <v>182</v>
      </c>
      <c r="D13" s="33">
        <v>205</v>
      </c>
      <c r="E13" s="33">
        <v>327</v>
      </c>
      <c r="F13" s="33">
        <v>378</v>
      </c>
      <c r="G13" s="33">
        <v>352</v>
      </c>
      <c r="H13" s="33">
        <v>361</v>
      </c>
      <c r="I13" s="33">
        <v>370</v>
      </c>
      <c r="J13" s="33">
        <v>389</v>
      </c>
      <c r="K13" s="33">
        <v>399</v>
      </c>
      <c r="L13" s="33">
        <v>432.79967999999997</v>
      </c>
      <c r="M13" s="33">
        <v>460.22217000000001</v>
      </c>
      <c r="N13" s="33">
        <v>466.66404999999997</v>
      </c>
      <c r="O13" s="33">
        <v>451.14304299999998</v>
      </c>
      <c r="P13" s="33">
        <v>478.78160800000001</v>
      </c>
      <c r="Q13" s="33">
        <v>504.27396999999996</v>
      </c>
      <c r="R13" s="73">
        <v>429.41703632859327</v>
      </c>
      <c r="S13" s="73">
        <v>448.09480315366233</v>
      </c>
      <c r="T13" s="73">
        <v>466.6387169787314</v>
      </c>
      <c r="U13" s="73">
        <v>482.00709080380039</v>
      </c>
      <c r="V13" s="73">
        <v>460.84304476063357</v>
      </c>
      <c r="W13" s="73">
        <v>439.67899871746681</v>
      </c>
      <c r="X13" s="73">
        <v>415.61537886786653</v>
      </c>
      <c r="Y13" s="73">
        <v>394.73716399052222</v>
      </c>
      <c r="Z13" s="73">
        <v>373.85894911317791</v>
      </c>
      <c r="AA13" s="73">
        <v>352.98073423583361</v>
      </c>
      <c r="AB13" s="73">
        <v>345.44081425103548</v>
      </c>
      <c r="AC13" s="73">
        <v>337.90089426623734</v>
      </c>
      <c r="AD13" s="73">
        <v>330.36097428143916</v>
      </c>
      <c r="AE13" s="73">
        <v>327.34483179489212</v>
      </c>
      <c r="AF13" s="73">
        <v>324.32868930834508</v>
      </c>
      <c r="AG13" s="73">
        <v>321.31254682179804</v>
      </c>
      <c r="AH13" s="73">
        <v>321.31254682179804</v>
      </c>
      <c r="AI13" s="72">
        <v>321.31254682179804</v>
      </c>
    </row>
    <row r="14" spans="1:35">
      <c r="A14" s="10" t="s">
        <v>8</v>
      </c>
      <c r="B14" s="33">
        <v>0</v>
      </c>
      <c r="C14" s="33">
        <v>0</v>
      </c>
      <c r="D14" s="33">
        <v>0</v>
      </c>
      <c r="E14" s="33">
        <v>2</v>
      </c>
      <c r="F14" s="33">
        <v>1</v>
      </c>
      <c r="G14" s="33">
        <v>2</v>
      </c>
      <c r="H14" s="33">
        <v>3</v>
      </c>
      <c r="I14" s="33">
        <v>3</v>
      </c>
      <c r="J14" s="33">
        <v>3</v>
      </c>
      <c r="K14" s="33">
        <v>3</v>
      </c>
      <c r="L14" s="33">
        <v>2.3939499999999998</v>
      </c>
      <c r="M14" s="33">
        <v>2.5049999999999999</v>
      </c>
      <c r="N14" s="33">
        <v>2.55593</v>
      </c>
      <c r="O14" s="33">
        <v>4.2687879999999998</v>
      </c>
      <c r="P14" s="33">
        <v>4.3423470000000002</v>
      </c>
      <c r="Q14" s="33">
        <v>4.4422690000000005</v>
      </c>
      <c r="R14" s="73">
        <v>6.8837153010068972</v>
      </c>
      <c r="S14" s="73">
        <v>6.0440878971122682</v>
      </c>
      <c r="T14" s="73">
        <v>5.2044604932176393</v>
      </c>
      <c r="U14" s="73">
        <v>4.3648330893230094</v>
      </c>
      <c r="V14" s="73">
        <v>4.9626428834153398</v>
      </c>
      <c r="W14" s="73">
        <v>5.5604526775076701</v>
      </c>
      <c r="X14" s="73">
        <v>6.1582624718643011</v>
      </c>
      <c r="Y14" s="73">
        <v>4.4157021671166632</v>
      </c>
      <c r="Z14" s="73">
        <v>2.6731418623690253</v>
      </c>
      <c r="AA14" s="73">
        <v>0.93058155762138806</v>
      </c>
      <c r="AB14" s="73">
        <v>1.0284217059739753</v>
      </c>
      <c r="AC14" s="73">
        <v>1.1262618543265626</v>
      </c>
      <c r="AD14" s="73">
        <v>1.22410200267915</v>
      </c>
      <c r="AE14" s="73">
        <v>1.1661381835611166</v>
      </c>
      <c r="AF14" s="73">
        <v>1.1081743644430833</v>
      </c>
      <c r="AG14" s="73">
        <v>1.0502105453250499</v>
      </c>
      <c r="AH14" s="73">
        <v>1.0502105453250499</v>
      </c>
      <c r="AI14" s="72">
        <v>1.0502105453250499</v>
      </c>
    </row>
    <row r="15" spans="1:35">
      <c r="A15" s="10" t="s">
        <v>10</v>
      </c>
      <c r="B15" s="33">
        <v>0</v>
      </c>
      <c r="C15" s="33">
        <v>0</v>
      </c>
      <c r="D15" s="33">
        <v>0</v>
      </c>
      <c r="E15" s="33">
        <v>2</v>
      </c>
      <c r="F15" s="33">
        <v>3</v>
      </c>
      <c r="G15" s="33">
        <v>6</v>
      </c>
      <c r="H15" s="33">
        <v>5</v>
      </c>
      <c r="I15" s="33">
        <v>5</v>
      </c>
      <c r="J15" s="33">
        <v>5</v>
      </c>
      <c r="K15" s="33">
        <v>6</v>
      </c>
      <c r="L15" s="33">
        <v>15.41628</v>
      </c>
      <c r="M15" s="33">
        <v>15.87298</v>
      </c>
      <c r="N15" s="33">
        <v>16.109929999999999</v>
      </c>
      <c r="O15" s="33">
        <v>14.487960999999999</v>
      </c>
      <c r="P15" s="33">
        <v>15.477937000000001</v>
      </c>
      <c r="Q15" s="33">
        <v>16.054811999999998</v>
      </c>
      <c r="R15" s="73">
        <v>19.134947455362997</v>
      </c>
      <c r="S15" s="73">
        <v>18.126297306349759</v>
      </c>
      <c r="T15" s="73">
        <v>17.117647157336521</v>
      </c>
      <c r="U15" s="73">
        <v>16.108997008323279</v>
      </c>
      <c r="V15" s="73">
        <v>14.160868191782185</v>
      </c>
      <c r="W15" s="73">
        <v>12.212739375241092</v>
      </c>
      <c r="X15" s="73">
        <v>10.264610558989501</v>
      </c>
      <c r="Y15" s="73">
        <v>13.360862965478017</v>
      </c>
      <c r="Z15" s="73">
        <v>16.45711537196653</v>
      </c>
      <c r="AA15" s="73">
        <v>19.553367778455048</v>
      </c>
      <c r="AB15" s="73">
        <v>15.025994018577048</v>
      </c>
      <c r="AC15" s="73">
        <v>10.498620258699049</v>
      </c>
      <c r="AD15" s="73">
        <v>5.9712464988210501</v>
      </c>
      <c r="AE15" s="73">
        <v>5.7266856349673834</v>
      </c>
      <c r="AF15" s="73">
        <v>5.4821247711137167</v>
      </c>
      <c r="AG15" s="73">
        <v>5.2375639072600499</v>
      </c>
      <c r="AH15" s="73">
        <v>5.2375639072600499</v>
      </c>
      <c r="AI15" s="72">
        <v>5.2375639072600499</v>
      </c>
    </row>
    <row r="16" spans="1:35">
      <c r="A16" s="10" t="s">
        <v>11</v>
      </c>
      <c r="B16" s="33">
        <v>440</v>
      </c>
      <c r="C16" s="33">
        <v>159</v>
      </c>
      <c r="D16" s="33">
        <v>111</v>
      </c>
      <c r="E16" s="33">
        <v>87</v>
      </c>
      <c r="F16" s="33">
        <v>91</v>
      </c>
      <c r="G16" s="33">
        <v>95</v>
      </c>
      <c r="H16" s="33">
        <v>96</v>
      </c>
      <c r="I16" s="33">
        <v>123</v>
      </c>
      <c r="J16" s="33">
        <v>114</v>
      </c>
      <c r="K16" s="33">
        <v>99</v>
      </c>
      <c r="L16" s="33">
        <v>152.58750000000001</v>
      </c>
      <c r="M16" s="33">
        <v>156.72121999999999</v>
      </c>
      <c r="N16" s="33">
        <v>163.25598000000002</v>
      </c>
      <c r="O16" s="33">
        <v>161.662462</v>
      </c>
      <c r="P16" s="33">
        <v>128.73061100000001</v>
      </c>
      <c r="Q16" s="33">
        <v>130.05542399999999</v>
      </c>
      <c r="R16" s="73">
        <v>110.75884598519221</v>
      </c>
      <c r="S16" s="73">
        <v>122.45176893154651</v>
      </c>
      <c r="T16" s="73">
        <v>134.08415893790081</v>
      </c>
      <c r="U16" s="73">
        <v>145.67798894425513</v>
      </c>
      <c r="V16" s="73">
        <v>129.51245676313343</v>
      </c>
      <c r="W16" s="73">
        <v>113.34692458201171</v>
      </c>
      <c r="X16" s="73">
        <v>97.055642013634028</v>
      </c>
      <c r="Y16" s="73">
        <v>92.475651779094903</v>
      </c>
      <c r="Z16" s="73">
        <v>87.895661544555779</v>
      </c>
      <c r="AA16" s="73">
        <v>83.315671310016654</v>
      </c>
      <c r="AB16" s="73">
        <v>92.166512124496435</v>
      </c>
      <c r="AC16" s="73">
        <v>101.01735293897622</v>
      </c>
      <c r="AD16" s="73">
        <v>109.868193753456</v>
      </c>
      <c r="AE16" s="73">
        <v>100.28920214036707</v>
      </c>
      <c r="AF16" s="73">
        <v>90.710210527278136</v>
      </c>
      <c r="AG16" s="73">
        <v>81.131218914189205</v>
      </c>
      <c r="AH16" s="73">
        <v>81.131218914189205</v>
      </c>
      <c r="AI16" s="72">
        <v>81.131218914189205</v>
      </c>
    </row>
    <row r="17" spans="1:35">
      <c r="A17" s="10" t="s">
        <v>12</v>
      </c>
      <c r="B17" s="83">
        <f>'NOX-Org_and_adj'!B45</f>
        <v>12624</v>
      </c>
      <c r="C17" s="83">
        <f>'NOX-Org_and_adj'!C45</f>
        <v>12061</v>
      </c>
      <c r="D17" s="83">
        <f>'NOX-Org_and_adj'!D45</f>
        <v>11493</v>
      </c>
      <c r="E17" s="83">
        <f>'NOX-Org_and_adj'!E45</f>
        <v>10932</v>
      </c>
      <c r="F17" s="83">
        <f>'NOX-Org_and_adj'!F45</f>
        <v>9592</v>
      </c>
      <c r="G17" s="83">
        <f>'NOX-Org_and_adj'!G45</f>
        <v>9449</v>
      </c>
      <c r="H17" s="83">
        <f>'NOX-Org_and_adj'!H45</f>
        <v>9306</v>
      </c>
      <c r="I17" s="83">
        <f>'NOX-Org_and_adj'!I45</f>
        <v>9162</v>
      </c>
      <c r="J17" s="83">
        <f>'NOX-Org_and_adj'!J45</f>
        <v>9019</v>
      </c>
      <c r="K17" s="83">
        <f>'NOX-Org_and_adj'!K45</f>
        <v>8876</v>
      </c>
      <c r="L17" s="83">
        <f>'NOX-Org_and_adj'!L45</f>
        <v>8732.7439600000016</v>
      </c>
      <c r="M17" s="83">
        <f>'NOX-Org_and_adj'!M45</f>
        <v>8791.7872799999986</v>
      </c>
      <c r="N17" s="83">
        <f>'NOX-Org_and_adj'!N45</f>
        <v>8743.4401649694173</v>
      </c>
      <c r="O17" s="83">
        <f>'NOX-Org_and_adj'!O45</f>
        <v>8619.6814199388355</v>
      </c>
      <c r="P17" s="83">
        <f>'NOX-Org_and_adj'!P45</f>
        <v>8766.0378449082509</v>
      </c>
      <c r="Q17" s="83">
        <f>'NOX-Org_and_adj'!Q45</f>
        <v>8434.5242998776721</v>
      </c>
      <c r="R17" s="83">
        <f>'NOX-Org_and_adj'!R45</f>
        <v>8332.6033898471214</v>
      </c>
      <c r="S17" s="83">
        <f>'NOX-Org_and_adj'!S45</f>
        <v>8026.8870084116497</v>
      </c>
      <c r="T17" s="83">
        <f>'NOX-Org_and_adj'!T45</f>
        <v>7982.8679912363186</v>
      </c>
      <c r="U17" s="83">
        <f>'NOX-Org_and_adj'!U45</f>
        <v>7377.442535574306</v>
      </c>
      <c r="V17" s="83">
        <f>'NOX-Org_and_adj'!V45</f>
        <v>7092.8554139195421</v>
      </c>
      <c r="W17" s="83">
        <f>'NOX-Org_and_adj'!W45</f>
        <v>6808.2682922647518</v>
      </c>
      <c r="X17" s="83">
        <f>'NOX-Org_and_adj'!X45</f>
        <v>6164.3836636452961</v>
      </c>
      <c r="Y17" s="83">
        <f>'NOX-Org_and_adj'!Y45</f>
        <v>5490.3392530338169</v>
      </c>
      <c r="Z17" s="83">
        <f>'NOX-Org_and_adj'!Z45</f>
        <v>5061.6427633975472</v>
      </c>
      <c r="AA17" s="83">
        <f>'NOX-Org_and_adj'!AA45</f>
        <v>5211.8906049045718</v>
      </c>
      <c r="AB17" s="83">
        <f>'NOX-Org_and_adj'!AB45</f>
        <v>4918.5467246538537</v>
      </c>
      <c r="AC17" s="83">
        <f>'NOX-Org_and_adj'!AC45</f>
        <v>4625.2028444031366</v>
      </c>
      <c r="AD17" s="83">
        <f>'NOX-Org_and_adj'!AD45</f>
        <v>4331.8589641524177</v>
      </c>
      <c r="AE17" s="83">
        <f>'NOX-Org_and_adj'!AE45</f>
        <v>3943.1996622190932</v>
      </c>
      <c r="AF17" s="83">
        <f>'NOX-Org_and_adj'!AF45</f>
        <v>3252.4252674638701</v>
      </c>
      <c r="AG17" s="83">
        <f>'NOX-Org_and_adj'!AG45</f>
        <v>3102.8350589802612</v>
      </c>
      <c r="AH17" s="83">
        <f>'NOX-Org_and_adj'!AH45</f>
        <v>2719.0502840432573</v>
      </c>
      <c r="AI17" s="83">
        <f>'NOX-Org_and_adj'!AI45</f>
        <v>2463.4797647931637</v>
      </c>
    </row>
    <row r="18" spans="1:35">
      <c r="A18" s="10" t="s">
        <v>13</v>
      </c>
      <c r="B18" s="83">
        <f>'NOX-Org_and_adj'!B54</f>
        <v>2652</v>
      </c>
      <c r="C18" s="83">
        <f>'NOX-Org_and_adj'!C54</f>
        <v>2968</v>
      </c>
      <c r="D18" s="83">
        <f>'NOX-Org_and_adj'!D54</f>
        <v>3353</v>
      </c>
      <c r="E18" s="83">
        <f>'NOX-Org_and_adj'!E54</f>
        <v>3576</v>
      </c>
      <c r="F18" s="83">
        <f>'NOX-Org_and_adj'!F54</f>
        <v>3781</v>
      </c>
      <c r="G18" s="83">
        <f>'NOX-Org_and_adj'!G54</f>
        <v>3849</v>
      </c>
      <c r="H18" s="83">
        <f>'NOX-Org_and_adj'!H54</f>
        <v>3915</v>
      </c>
      <c r="I18" s="83">
        <f>'NOX-Org_and_adj'!I54</f>
        <v>3981</v>
      </c>
      <c r="J18" s="83">
        <f>'NOX-Org_and_adj'!J54</f>
        <v>4047</v>
      </c>
      <c r="K18" s="83">
        <f>'NOX-Org_and_adj'!K54</f>
        <v>4113</v>
      </c>
      <c r="L18" s="83">
        <f>'NOX-Org_and_adj'!L54</f>
        <v>4179.20856</v>
      </c>
      <c r="M18" s="83">
        <f>'NOX-Org_and_adj'!M54</f>
        <v>4178.1268799999998</v>
      </c>
      <c r="N18" s="83">
        <f>'NOX-Org_and_adj'!N54</f>
        <v>4280.5176649694176</v>
      </c>
      <c r="O18" s="83">
        <f>'NOX-Org_and_adj'!O54</f>
        <v>4332.7595889388349</v>
      </c>
      <c r="P18" s="83">
        <f>'NOX-Org_and_adj'!P54</f>
        <v>4539.4822389082528</v>
      </c>
      <c r="Q18" s="83">
        <f>'NOX-Org_and_adj'!Q54</f>
        <v>4638.34382807767</v>
      </c>
      <c r="R18" s="83">
        <f>'NOX-Org_and_adj'!R54</f>
        <v>4759.156373047088</v>
      </c>
      <c r="S18" s="83">
        <f>'NOX-Org_and_adj'!S54</f>
        <v>4396.7803728936469</v>
      </c>
      <c r="T18" s="83">
        <f>'NOX-Org_and_adj'!T54</f>
        <v>3975.4191608633337</v>
      </c>
      <c r="U18" s="83">
        <f>'NOX-Org_and_adj'!U54</f>
        <v>3807.1517727765549</v>
      </c>
      <c r="V18" s="83">
        <f>'NOX-Org_and_adj'!V54</f>
        <v>3458.3691490126489</v>
      </c>
      <c r="W18" s="83">
        <f>'NOX-Org_and_adj'!W54</f>
        <v>3109.5865252487429</v>
      </c>
      <c r="X18" s="83">
        <f>'NOX-Org_and_adj'!X54</f>
        <v>3101.3375005655721</v>
      </c>
      <c r="Y18" s="83">
        <f>'NOX-Org_and_adj'!Y54</f>
        <v>3035.9900818255437</v>
      </c>
      <c r="Z18" s="83">
        <f>'NOX-Org_and_adj'!Z54</f>
        <v>2943.5890894252016</v>
      </c>
      <c r="AA18" s="83">
        <f>'NOX-Org_and_adj'!AA54</f>
        <v>2735.7511122162914</v>
      </c>
      <c r="AB18" s="83">
        <f>'NOX-Org_and_adj'!AB54</f>
        <v>2616.832427105513</v>
      </c>
      <c r="AC18" s="83">
        <f>'NOX-Org_and_adj'!AC54</f>
        <v>2497.9137419947342</v>
      </c>
      <c r="AD18" s="83">
        <f>'NOX-Org_and_adj'!AD54</f>
        <v>2378.9950568839558</v>
      </c>
      <c r="AE18" s="83">
        <f>'NOX-Org_and_adj'!AE54</f>
        <v>2231.1182793272083</v>
      </c>
      <c r="AF18" s="83">
        <f>'NOX-Org_and_adj'!AF54</f>
        <v>1967.5138833889189</v>
      </c>
      <c r="AG18" s="83">
        <f>'NOX-Org_and_adj'!AG54</f>
        <v>1935.3647242137131</v>
      </c>
      <c r="AH18" s="83">
        <f>'NOX-Org_and_adj'!AH54</f>
        <v>1868.9691321675127</v>
      </c>
      <c r="AI18" s="83">
        <f>'NOX-Org_and_adj'!AI54</f>
        <v>1868.9691321675127</v>
      </c>
    </row>
    <row r="19" spans="1:35">
      <c r="A19" s="10" t="s">
        <v>14</v>
      </c>
      <c r="B19" s="33">
        <v>330</v>
      </c>
      <c r="C19" s="33">
        <v>165</v>
      </c>
      <c r="D19" s="33">
        <v>248</v>
      </c>
      <c r="E19" s="33">
        <v>310</v>
      </c>
      <c r="F19" s="33">
        <v>369</v>
      </c>
      <c r="G19" s="33">
        <v>286</v>
      </c>
      <c r="H19" s="33">
        <v>255</v>
      </c>
      <c r="I19" s="33">
        <v>241</v>
      </c>
      <c r="J19" s="33">
        <v>390</v>
      </c>
      <c r="K19" s="33">
        <v>267</v>
      </c>
      <c r="L19" s="33">
        <v>412.36083000000002</v>
      </c>
      <c r="M19" s="33">
        <v>186.56205</v>
      </c>
      <c r="N19" s="33">
        <v>179.48262</v>
      </c>
      <c r="O19" s="33">
        <v>251.008478</v>
      </c>
      <c r="P19" s="33">
        <v>276.02077600000001</v>
      </c>
      <c r="Q19" s="33">
        <v>184.00074600000002</v>
      </c>
      <c r="R19" s="73">
        <v>210.5218700388956</v>
      </c>
      <c r="S19" s="73">
        <v>178.22100162229688</v>
      </c>
      <c r="T19" s="73">
        <v>145.92013320569814</v>
      </c>
      <c r="U19" s="73">
        <v>270.91317886864238</v>
      </c>
      <c r="V19" s="73">
        <v>267.78411331565155</v>
      </c>
      <c r="W19" s="73">
        <v>264.65504776266073</v>
      </c>
      <c r="X19" s="73">
        <v>261.51536351830242</v>
      </c>
      <c r="Y19" s="73">
        <v>278.02373981873632</v>
      </c>
      <c r="Z19" s="73">
        <v>294.53211611917015</v>
      </c>
      <c r="AA19" s="73">
        <v>399.47283451301178</v>
      </c>
      <c r="AB19" s="73">
        <v>386.33485557925599</v>
      </c>
      <c r="AC19" s="73">
        <v>373.19687664550025</v>
      </c>
      <c r="AD19" s="73">
        <v>294.40362930167942</v>
      </c>
      <c r="AE19" s="73">
        <v>295.56228372314945</v>
      </c>
      <c r="AF19" s="73">
        <v>296.72093814461954</v>
      </c>
      <c r="AG19" s="73">
        <v>409.27343416035387</v>
      </c>
      <c r="AH19" s="73">
        <v>409.27343416035387</v>
      </c>
      <c r="AI19" s="72">
        <v>409.27343416035387</v>
      </c>
    </row>
    <row r="20" spans="1:35">
      <c r="AB20" s="73"/>
      <c r="AC20" s="73"/>
      <c r="AD20" s="73"/>
      <c r="AE20" s="73"/>
      <c r="AF20" s="73"/>
      <c r="AG20" s="73"/>
      <c r="AI20" s="72"/>
    </row>
    <row r="21" spans="1:35">
      <c r="AB21" s="73"/>
      <c r="AC21" s="73"/>
      <c r="AD21" s="73"/>
      <c r="AE21" s="73"/>
      <c r="AF21" s="73"/>
      <c r="AG21" s="73"/>
      <c r="AI21" s="72"/>
    </row>
    <row r="22" spans="1:35">
      <c r="AB22" s="73"/>
      <c r="AC22" s="73"/>
      <c r="AD22" s="73"/>
      <c r="AE22" s="73"/>
      <c r="AF22" s="73"/>
      <c r="AG22" s="73"/>
      <c r="AI22" s="72"/>
    </row>
    <row r="23" spans="1:35">
      <c r="AB23" s="73"/>
      <c r="AC23" s="73"/>
      <c r="AD23" s="73"/>
      <c r="AE23" s="73"/>
      <c r="AF23" s="73"/>
      <c r="AG23" s="73"/>
      <c r="AI23" s="72"/>
    </row>
    <row r="24" spans="1:35">
      <c r="AB24" s="73"/>
      <c r="AC24" s="73"/>
      <c r="AD24" s="73"/>
      <c r="AE24" s="73"/>
      <c r="AF24" s="73"/>
      <c r="AG24" s="73"/>
      <c r="AI24" s="72"/>
    </row>
    <row r="25" spans="1:35">
      <c r="A25" s="48" t="s">
        <v>15</v>
      </c>
      <c r="B25" s="73">
        <f t="shared" ref="B25:AI25" si="0">SUM(B7:B19)</f>
        <v>26882</v>
      </c>
      <c r="C25" s="73">
        <f t="shared" si="0"/>
        <v>26378</v>
      </c>
      <c r="D25" s="73">
        <f t="shared" si="0"/>
        <v>27080</v>
      </c>
      <c r="E25" s="73">
        <f t="shared" si="0"/>
        <v>25757</v>
      </c>
      <c r="F25" s="73">
        <f t="shared" si="0"/>
        <v>25527</v>
      </c>
      <c r="G25" s="73">
        <f t="shared" si="0"/>
        <v>25180</v>
      </c>
      <c r="H25" s="73">
        <f t="shared" si="0"/>
        <v>25261</v>
      </c>
      <c r="I25" s="73">
        <f t="shared" si="0"/>
        <v>25356</v>
      </c>
      <c r="J25" s="73">
        <f t="shared" si="0"/>
        <v>25350</v>
      </c>
      <c r="K25" s="73">
        <f t="shared" si="0"/>
        <v>24955</v>
      </c>
      <c r="L25" s="73">
        <f t="shared" si="0"/>
        <v>24787.361250000005</v>
      </c>
      <c r="M25" s="73">
        <f t="shared" si="0"/>
        <v>24704.956589999998</v>
      </c>
      <c r="N25" s="73">
        <f t="shared" si="0"/>
        <v>24596.103929938836</v>
      </c>
      <c r="O25" s="73">
        <f t="shared" si="0"/>
        <v>23341.431169877673</v>
      </c>
      <c r="P25" s="73">
        <f t="shared" si="0"/>
        <v>23343.465554816506</v>
      </c>
      <c r="Q25" s="73">
        <f t="shared" si="0"/>
        <v>22691.163589955348</v>
      </c>
      <c r="R25" s="73">
        <f t="shared" si="0"/>
        <v>21849.551396946481</v>
      </c>
      <c r="S25" s="73">
        <f t="shared" si="0"/>
        <v>20736.103779919998</v>
      </c>
      <c r="T25" s="73">
        <f t="shared" si="0"/>
        <v>19814.116095494443</v>
      </c>
      <c r="U25" s="73">
        <f t="shared" si="0"/>
        <v>18926.876972542093</v>
      </c>
      <c r="V25" s="73">
        <f t="shared" si="0"/>
        <v>17888.248803784358</v>
      </c>
      <c r="W25" s="73">
        <f t="shared" si="0"/>
        <v>16849.6206350266</v>
      </c>
      <c r="X25" s="73">
        <f t="shared" si="0"/>
        <v>15748.880257523624</v>
      </c>
      <c r="Y25" s="73">
        <f t="shared" si="0"/>
        <v>14700.362533504338</v>
      </c>
      <c r="Z25" s="73">
        <f t="shared" si="0"/>
        <v>13835.094764620875</v>
      </c>
      <c r="AA25" s="73">
        <f t="shared" si="0"/>
        <v>13514.830522803384</v>
      </c>
      <c r="AB25" s="73">
        <f t="shared" si="0"/>
        <v>12926.783496190013</v>
      </c>
      <c r="AC25" s="73">
        <f t="shared" si="0"/>
        <v>12338.736469576637</v>
      </c>
      <c r="AD25" s="73">
        <f t="shared" si="0"/>
        <v>11741.504265626263</v>
      </c>
      <c r="AE25" s="73">
        <f t="shared" si="0"/>
        <v>10901.807145029758</v>
      </c>
      <c r="AF25" s="73">
        <f t="shared" si="0"/>
        <v>9644.2673132298169</v>
      </c>
      <c r="AG25" s="73">
        <f t="shared" si="0"/>
        <v>9270.7607460588351</v>
      </c>
      <c r="AH25" s="73">
        <f t="shared" si="0"/>
        <v>8801.7337620668914</v>
      </c>
      <c r="AI25" s="73">
        <f t="shared" si="0"/>
        <v>8402.5044478167983</v>
      </c>
    </row>
    <row r="26" spans="1:35">
      <c r="A26" s="48" t="s">
        <v>16</v>
      </c>
      <c r="B26" s="33" t="s">
        <v>9</v>
      </c>
      <c r="C26" s="33" t="s">
        <v>9</v>
      </c>
      <c r="D26" s="33" t="s">
        <v>9</v>
      </c>
      <c r="E26" s="33" t="s">
        <v>9</v>
      </c>
      <c r="F26" s="33">
        <v>361.68541999999997</v>
      </c>
      <c r="G26" s="33">
        <v>246.9358</v>
      </c>
      <c r="H26" s="33">
        <v>233.74489000000003</v>
      </c>
      <c r="I26" s="33">
        <v>233.74489000000003</v>
      </c>
      <c r="J26" s="33">
        <v>381.68380999999999</v>
      </c>
      <c r="K26" s="33">
        <v>258.19341000000003</v>
      </c>
      <c r="L26" s="33">
        <v>404.98626999999999</v>
      </c>
      <c r="M26" s="33">
        <v>179.11698000000001</v>
      </c>
      <c r="N26" s="33">
        <v>171.95885000000001</v>
      </c>
      <c r="O26" s="33">
        <v>236.147471</v>
      </c>
      <c r="P26" s="33">
        <v>263.201187</v>
      </c>
      <c r="Q26" s="33">
        <v>170.963967</v>
      </c>
      <c r="R26" s="33">
        <v>113.619264789</v>
      </c>
      <c r="S26" s="73">
        <v>113.619264789</v>
      </c>
      <c r="T26" s="73">
        <v>113.619264789</v>
      </c>
      <c r="U26" s="73">
        <v>93.808955837276386</v>
      </c>
      <c r="V26" s="33">
        <v>93.808955837276386</v>
      </c>
      <c r="W26" s="33">
        <v>93.808955837276386</v>
      </c>
      <c r="X26" s="33">
        <v>96.370082406500003</v>
      </c>
      <c r="Y26" s="33">
        <v>96.370082406500003</v>
      </c>
      <c r="Z26" s="33">
        <v>96.370082406500003</v>
      </c>
      <c r="AA26" s="33">
        <v>184.80242449990774</v>
      </c>
      <c r="AB26" s="73">
        <v>184.80242449990774</v>
      </c>
      <c r="AC26" s="73">
        <v>184.80242449990774</v>
      </c>
      <c r="AD26" s="73">
        <v>119.1471560898427</v>
      </c>
      <c r="AE26" s="73">
        <v>119.1471560898427</v>
      </c>
      <c r="AF26" s="73">
        <v>119.1471560898427</v>
      </c>
      <c r="AG26" s="73">
        <v>230.540997684107</v>
      </c>
      <c r="AH26" s="73">
        <v>230.540997684107</v>
      </c>
      <c r="AI26" s="73">
        <v>230.540997684107</v>
      </c>
    </row>
    <row r="27" spans="1:35">
      <c r="A27" s="41" t="s">
        <v>17</v>
      </c>
      <c r="B27" s="33">
        <v>26883</v>
      </c>
      <c r="C27" s="33">
        <v>26377</v>
      </c>
      <c r="D27" s="33">
        <v>27079</v>
      </c>
      <c r="E27" s="33">
        <v>25757</v>
      </c>
      <c r="F27" s="73">
        <f t="shared" ref="F27:AI27" si="1">F25 - F26</f>
        <v>25165.314579999998</v>
      </c>
      <c r="G27" s="73">
        <f t="shared" si="1"/>
        <v>24933.064200000001</v>
      </c>
      <c r="H27" s="73">
        <f t="shared" si="1"/>
        <v>25027.255109999998</v>
      </c>
      <c r="I27" s="73">
        <f t="shared" si="1"/>
        <v>25122.255109999998</v>
      </c>
      <c r="J27" s="73">
        <f t="shared" si="1"/>
        <v>24968.316190000001</v>
      </c>
      <c r="K27" s="73">
        <f t="shared" si="1"/>
        <v>24696.80659</v>
      </c>
      <c r="L27" s="73">
        <f t="shared" si="1"/>
        <v>24382.374980000004</v>
      </c>
      <c r="M27" s="73">
        <f t="shared" si="1"/>
        <v>24525.839609999999</v>
      </c>
      <c r="N27" s="73">
        <f t="shared" si="1"/>
        <v>24424.145079938837</v>
      </c>
      <c r="O27" s="73">
        <f t="shared" si="1"/>
        <v>23105.283698877673</v>
      </c>
      <c r="P27" s="73">
        <f t="shared" si="1"/>
        <v>23080.264367816508</v>
      </c>
      <c r="Q27" s="73">
        <f t="shared" si="1"/>
        <v>22520.199622955348</v>
      </c>
      <c r="R27" s="73">
        <f t="shared" si="1"/>
        <v>21735.932132157483</v>
      </c>
      <c r="S27" s="73">
        <f t="shared" si="1"/>
        <v>20622.484515131</v>
      </c>
      <c r="T27" s="73">
        <f t="shared" si="1"/>
        <v>19700.496830705444</v>
      </c>
      <c r="U27" s="73">
        <f t="shared" si="1"/>
        <v>18833.068016704816</v>
      </c>
      <c r="V27" s="73">
        <f t="shared" si="1"/>
        <v>17794.43984794708</v>
      </c>
      <c r="W27" s="73">
        <f t="shared" si="1"/>
        <v>16755.811679189323</v>
      </c>
      <c r="X27" s="73">
        <f t="shared" si="1"/>
        <v>15652.510175117124</v>
      </c>
      <c r="Y27" s="73">
        <f t="shared" si="1"/>
        <v>14603.992451097838</v>
      </c>
      <c r="Z27" s="73">
        <f t="shared" si="1"/>
        <v>13738.724682214375</v>
      </c>
      <c r="AA27" s="73">
        <f t="shared" si="1"/>
        <v>13330.028098303477</v>
      </c>
      <c r="AB27" s="73">
        <f t="shared" si="1"/>
        <v>12741.981071690107</v>
      </c>
      <c r="AC27" s="73">
        <f t="shared" si="1"/>
        <v>12153.93404507673</v>
      </c>
      <c r="AD27" s="73">
        <f t="shared" si="1"/>
        <v>11622.35710953642</v>
      </c>
      <c r="AE27" s="73">
        <f t="shared" si="1"/>
        <v>10782.659988939915</v>
      </c>
      <c r="AF27" s="73">
        <f t="shared" si="1"/>
        <v>9525.1201571399743</v>
      </c>
      <c r="AG27" s="73">
        <f t="shared" si="1"/>
        <v>9040.2197483747277</v>
      </c>
      <c r="AH27" s="73">
        <f t="shared" si="1"/>
        <v>8571.1927643827839</v>
      </c>
      <c r="AI27" s="73">
        <f t="shared" si="1"/>
        <v>8171.9634501326909</v>
      </c>
    </row>
    <row r="28" spans="1:35">
      <c r="A28" s="43" t="s">
        <v>18</v>
      </c>
      <c r="B28" s="33"/>
      <c r="C28" s="33"/>
      <c r="D28" s="33"/>
      <c r="E28" s="33"/>
      <c r="F28" s="73">
        <f t="shared" ref="F28:AI28" si="2">F19 - F26</f>
        <v>7.3145800000000349</v>
      </c>
      <c r="G28" s="73">
        <f t="shared" si="2"/>
        <v>39.0642</v>
      </c>
      <c r="H28" s="73">
        <f t="shared" si="2"/>
        <v>21.255109999999974</v>
      </c>
      <c r="I28" s="73">
        <f t="shared" si="2"/>
        <v>7.2551099999999735</v>
      </c>
      <c r="J28" s="73">
        <f t="shared" si="2"/>
        <v>8.316190000000006</v>
      </c>
      <c r="K28" s="73">
        <f t="shared" si="2"/>
        <v>8.8065899999999715</v>
      </c>
      <c r="L28" s="73">
        <f t="shared" si="2"/>
        <v>7.3745600000000309</v>
      </c>
      <c r="M28" s="73">
        <f t="shared" si="2"/>
        <v>7.445069999999987</v>
      </c>
      <c r="N28" s="73">
        <f t="shared" si="2"/>
        <v>7.5237699999999847</v>
      </c>
      <c r="O28" s="73">
        <f t="shared" si="2"/>
        <v>14.861007000000001</v>
      </c>
      <c r="P28" s="73">
        <f t="shared" si="2"/>
        <v>12.819589000000008</v>
      </c>
      <c r="Q28" s="73">
        <f t="shared" si="2"/>
        <v>13.036779000000024</v>
      </c>
      <c r="R28" s="73">
        <f t="shared" si="2"/>
        <v>96.902605249895601</v>
      </c>
      <c r="S28" s="73">
        <f t="shared" si="2"/>
        <v>64.601736833296883</v>
      </c>
      <c r="T28" s="73">
        <f t="shared" si="2"/>
        <v>32.300868416698137</v>
      </c>
      <c r="U28" s="73">
        <f t="shared" si="2"/>
        <v>177.10422303136599</v>
      </c>
      <c r="V28" s="73">
        <f t="shared" si="2"/>
        <v>173.97515747837517</v>
      </c>
      <c r="W28" s="73">
        <f t="shared" si="2"/>
        <v>170.84609192538434</v>
      </c>
      <c r="X28" s="73">
        <f t="shared" si="2"/>
        <v>165.14528111180243</v>
      </c>
      <c r="Y28" s="73">
        <f t="shared" si="2"/>
        <v>181.65365741223633</v>
      </c>
      <c r="Z28" s="73">
        <f t="shared" si="2"/>
        <v>198.16203371267017</v>
      </c>
      <c r="AA28" s="73">
        <f t="shared" si="2"/>
        <v>214.67041001310403</v>
      </c>
      <c r="AB28" s="73">
        <f t="shared" si="2"/>
        <v>201.53243107934824</v>
      </c>
      <c r="AC28" s="73">
        <f t="shared" si="2"/>
        <v>188.39445214559251</v>
      </c>
      <c r="AD28" s="73">
        <f t="shared" si="2"/>
        <v>175.25647321183672</v>
      </c>
      <c r="AE28" s="73">
        <f t="shared" si="2"/>
        <v>176.41512763330675</v>
      </c>
      <c r="AF28" s="73">
        <f t="shared" si="2"/>
        <v>177.57378205477684</v>
      </c>
      <c r="AG28" s="73">
        <f t="shared" si="2"/>
        <v>178.73243647624687</v>
      </c>
      <c r="AH28" s="73">
        <f t="shared" si="2"/>
        <v>178.73243647624687</v>
      </c>
      <c r="AI28" s="73">
        <f t="shared" si="2"/>
        <v>178.73243647624687</v>
      </c>
    </row>
    <row r="29" spans="1:35">
      <c r="A29" s="4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73"/>
      <c r="AC29" s="73"/>
      <c r="AD29" s="73"/>
      <c r="AE29" s="73"/>
      <c r="AF29" s="73"/>
      <c r="AG29" s="73"/>
    </row>
    <row r="30" spans="1:35">
      <c r="A30" s="4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73"/>
      <c r="AC30" s="73"/>
      <c r="AD30" s="73"/>
      <c r="AE30" s="73"/>
      <c r="AF30" s="73"/>
      <c r="AG30" s="73"/>
    </row>
    <row r="31" spans="1:35">
      <c r="A31" s="43" t="s">
        <v>19</v>
      </c>
      <c r="B31" s="73">
        <f t="shared" ref="B31:AA31" si="3">SUM(B7:B9)</f>
        <v>10061</v>
      </c>
      <c r="C31" s="73">
        <f t="shared" si="3"/>
        <v>10486</v>
      </c>
      <c r="D31" s="73">
        <f t="shared" si="3"/>
        <v>11320</v>
      </c>
      <c r="E31" s="73">
        <f t="shared" si="3"/>
        <v>10048</v>
      </c>
      <c r="F31" s="73">
        <f t="shared" si="3"/>
        <v>10894</v>
      </c>
      <c r="G31" s="73">
        <f t="shared" si="3"/>
        <v>10779</v>
      </c>
      <c r="H31" s="73">
        <f t="shared" si="3"/>
        <v>10928</v>
      </c>
      <c r="I31" s="73">
        <f t="shared" si="3"/>
        <v>11110</v>
      </c>
      <c r="J31" s="73">
        <f t="shared" si="3"/>
        <v>11015</v>
      </c>
      <c r="K31" s="73">
        <f t="shared" si="3"/>
        <v>10826</v>
      </c>
      <c r="L31" s="73">
        <f t="shared" si="3"/>
        <v>10512.581590000002</v>
      </c>
      <c r="M31" s="73">
        <f t="shared" si="3"/>
        <v>10554.109419999999</v>
      </c>
      <c r="N31" s="73">
        <f t="shared" si="3"/>
        <v>10382.87221</v>
      </c>
      <c r="O31" s="73">
        <f t="shared" si="3"/>
        <v>9198.0252550000005</v>
      </c>
      <c r="P31" s="73">
        <f t="shared" si="3"/>
        <v>8818.9369289999995</v>
      </c>
      <c r="Q31" s="73">
        <f t="shared" si="3"/>
        <v>8453.6128960000005</v>
      </c>
      <c r="R31" s="73">
        <f t="shared" si="3"/>
        <v>7488.1094400096754</v>
      </c>
      <c r="S31" s="73">
        <f t="shared" si="3"/>
        <v>7047.4171602011756</v>
      </c>
      <c r="T31" s="73">
        <f t="shared" si="3"/>
        <v>6600.477532960329</v>
      </c>
      <c r="U31" s="73">
        <f t="shared" si="3"/>
        <v>6342.5192676562992</v>
      </c>
      <c r="V31" s="73">
        <f t="shared" si="3"/>
        <v>5950.9201670612429</v>
      </c>
      <c r="W31" s="73">
        <f t="shared" si="3"/>
        <v>5559.3210664661865</v>
      </c>
      <c r="X31" s="73">
        <f t="shared" si="3"/>
        <v>5127.4593656573697</v>
      </c>
      <c r="Y31" s="73">
        <f t="shared" si="3"/>
        <v>4745.1955883202154</v>
      </c>
      <c r="Z31" s="73">
        <f t="shared" si="3"/>
        <v>4327.8874188039936</v>
      </c>
      <c r="AA31" s="73">
        <f t="shared" si="3"/>
        <v>3903.643087925605</v>
      </c>
      <c r="AB31" s="73">
        <f t="shared" ref="AB31:AI31" si="4">SUM(AB7:AB9)</f>
        <v>3735.1637634161993</v>
      </c>
      <c r="AC31" s="73">
        <f t="shared" si="4"/>
        <v>3566.6844389067933</v>
      </c>
      <c r="AD31" s="73">
        <f t="shared" si="4"/>
        <v>3454.6752054704548</v>
      </c>
      <c r="AE31" s="73">
        <f t="shared" si="4"/>
        <v>3198.0132880667788</v>
      </c>
      <c r="AF31" s="73">
        <f t="shared" si="4"/>
        <v>2941.351370663102</v>
      </c>
      <c r="AG31" s="73">
        <f t="shared" si="4"/>
        <v>2684.6894532594251</v>
      </c>
      <c r="AH31" s="73">
        <f t="shared" si="4"/>
        <v>2665.8428362506847</v>
      </c>
      <c r="AI31" s="73">
        <f t="shared" si="4"/>
        <v>2522.1840412506854</v>
      </c>
    </row>
    <row r="32" spans="1:35">
      <c r="A32" s="43" t="s">
        <v>20</v>
      </c>
      <c r="B32" s="73">
        <f t="shared" ref="B32:AI32" si="5">SUM(B10:B16)</f>
        <v>1215</v>
      </c>
      <c r="C32" s="73">
        <f t="shared" si="5"/>
        <v>698</v>
      </c>
      <c r="D32" s="73">
        <f t="shared" si="5"/>
        <v>666</v>
      </c>
      <c r="E32" s="73">
        <f t="shared" si="5"/>
        <v>891</v>
      </c>
      <c r="F32" s="73">
        <f t="shared" si="5"/>
        <v>891</v>
      </c>
      <c r="G32" s="73">
        <f t="shared" si="5"/>
        <v>817</v>
      </c>
      <c r="H32" s="73">
        <f t="shared" si="5"/>
        <v>857</v>
      </c>
      <c r="I32" s="73">
        <f t="shared" si="5"/>
        <v>862</v>
      </c>
      <c r="J32" s="73">
        <f t="shared" si="5"/>
        <v>879</v>
      </c>
      <c r="K32" s="73">
        <f t="shared" si="5"/>
        <v>873</v>
      </c>
      <c r="L32" s="73">
        <f t="shared" si="5"/>
        <v>950.46630999999991</v>
      </c>
      <c r="M32" s="73">
        <f t="shared" si="5"/>
        <v>994.37095999999997</v>
      </c>
      <c r="N32" s="73">
        <f t="shared" si="5"/>
        <v>1009.7912699999999</v>
      </c>
      <c r="O32" s="73">
        <f t="shared" si="5"/>
        <v>939.95642800000007</v>
      </c>
      <c r="P32" s="73">
        <f t="shared" si="5"/>
        <v>942.98776599999997</v>
      </c>
      <c r="Q32" s="73">
        <f t="shared" si="5"/>
        <v>980.6818199999999</v>
      </c>
      <c r="R32" s="73">
        <f t="shared" si="5"/>
        <v>1059.1603240037043</v>
      </c>
      <c r="S32" s="73">
        <f t="shared" si="5"/>
        <v>1086.7982367912332</v>
      </c>
      <c r="T32" s="73">
        <f t="shared" si="5"/>
        <v>1109.4312772287622</v>
      </c>
      <c r="U32" s="73">
        <f t="shared" si="5"/>
        <v>1128.8502176662912</v>
      </c>
      <c r="V32" s="73">
        <f t="shared" si="5"/>
        <v>1118.319960475274</v>
      </c>
      <c r="W32" s="73">
        <f t="shared" si="5"/>
        <v>1107.789703284257</v>
      </c>
      <c r="X32" s="73">
        <f t="shared" si="5"/>
        <v>1094.1843641370833</v>
      </c>
      <c r="Y32" s="73">
        <f t="shared" si="5"/>
        <v>1150.8138705060242</v>
      </c>
      <c r="Z32" s="73">
        <f t="shared" si="5"/>
        <v>1207.4433768749645</v>
      </c>
      <c r="AA32" s="73">
        <f t="shared" si="5"/>
        <v>1264.0728832439052</v>
      </c>
      <c r="AB32" s="73">
        <f t="shared" si="5"/>
        <v>1269.9057254351883</v>
      </c>
      <c r="AC32" s="73">
        <f t="shared" si="5"/>
        <v>1275.7385676264719</v>
      </c>
      <c r="AD32" s="73">
        <f t="shared" si="5"/>
        <v>1281.5714098177548</v>
      </c>
      <c r="AE32" s="73">
        <f t="shared" si="5"/>
        <v>1233.9136316935305</v>
      </c>
      <c r="AF32" s="73">
        <f t="shared" si="5"/>
        <v>1186.2558535693061</v>
      </c>
      <c r="AG32" s="73">
        <f t="shared" si="5"/>
        <v>1138.5980754450813</v>
      </c>
      <c r="AH32" s="73">
        <f t="shared" si="5"/>
        <v>1138.5980754450813</v>
      </c>
      <c r="AI32" s="73">
        <f t="shared" si="5"/>
        <v>1138.5980754450813</v>
      </c>
    </row>
    <row r="33" spans="1:35">
      <c r="A33" s="43" t="s">
        <v>21</v>
      </c>
      <c r="B33" s="73">
        <f t="shared" ref="B33:AI33" si="6">B17+B18</f>
        <v>15276</v>
      </c>
      <c r="C33" s="73">
        <f t="shared" si="6"/>
        <v>15029</v>
      </c>
      <c r="D33" s="73">
        <f t="shared" si="6"/>
        <v>14846</v>
      </c>
      <c r="E33" s="73">
        <f t="shared" si="6"/>
        <v>14508</v>
      </c>
      <c r="F33" s="73">
        <f t="shared" si="6"/>
        <v>13373</v>
      </c>
      <c r="G33" s="73">
        <f t="shared" si="6"/>
        <v>13298</v>
      </c>
      <c r="H33" s="73">
        <f t="shared" si="6"/>
        <v>13221</v>
      </c>
      <c r="I33" s="73">
        <f t="shared" si="6"/>
        <v>13143</v>
      </c>
      <c r="J33" s="73">
        <f t="shared" si="6"/>
        <v>13066</v>
      </c>
      <c r="K33" s="73">
        <f t="shared" si="6"/>
        <v>12989</v>
      </c>
      <c r="L33" s="73">
        <f t="shared" si="6"/>
        <v>12911.952520000003</v>
      </c>
      <c r="M33" s="73">
        <f t="shared" si="6"/>
        <v>12969.914159999998</v>
      </c>
      <c r="N33" s="73">
        <f t="shared" si="6"/>
        <v>13023.957829938834</v>
      </c>
      <c r="O33" s="73">
        <f t="shared" si="6"/>
        <v>12952.441008877671</v>
      </c>
      <c r="P33" s="73">
        <f t="shared" si="6"/>
        <v>13305.520083816504</v>
      </c>
      <c r="Q33" s="73">
        <f t="shared" si="6"/>
        <v>13072.868127955342</v>
      </c>
      <c r="R33" s="73">
        <f t="shared" si="6"/>
        <v>13091.759762894209</v>
      </c>
      <c r="S33" s="73">
        <f t="shared" si="6"/>
        <v>12423.667381305297</v>
      </c>
      <c r="T33" s="73">
        <f t="shared" si="6"/>
        <v>11958.287152099652</v>
      </c>
      <c r="U33" s="73">
        <f t="shared" si="6"/>
        <v>11184.594308350861</v>
      </c>
      <c r="V33" s="73">
        <f t="shared" si="6"/>
        <v>10551.224562932191</v>
      </c>
      <c r="W33" s="73">
        <f t="shared" si="6"/>
        <v>9917.8548175134947</v>
      </c>
      <c r="X33" s="73">
        <f t="shared" si="6"/>
        <v>9265.7211642108687</v>
      </c>
      <c r="Y33" s="73">
        <f t="shared" si="6"/>
        <v>8526.3293348593616</v>
      </c>
      <c r="Z33" s="73">
        <f t="shared" si="6"/>
        <v>8005.2318528227488</v>
      </c>
      <c r="AA33" s="73">
        <f t="shared" si="6"/>
        <v>7947.6417171208632</v>
      </c>
      <c r="AB33" s="73">
        <f t="shared" si="6"/>
        <v>7535.3791517593672</v>
      </c>
      <c r="AC33" s="73">
        <f t="shared" si="6"/>
        <v>7123.1165863978713</v>
      </c>
      <c r="AD33" s="73">
        <f t="shared" si="6"/>
        <v>6710.8540210363735</v>
      </c>
      <c r="AE33" s="73">
        <f t="shared" si="6"/>
        <v>6174.3179415463019</v>
      </c>
      <c r="AF33" s="73">
        <f t="shared" si="6"/>
        <v>5219.9391508527888</v>
      </c>
      <c r="AG33" s="73">
        <f t="shared" si="6"/>
        <v>5038.1997831939743</v>
      </c>
      <c r="AH33" s="73">
        <f t="shared" si="6"/>
        <v>4588.01941621077</v>
      </c>
      <c r="AI33" s="73">
        <f t="shared" si="6"/>
        <v>4332.4488969606764</v>
      </c>
    </row>
    <row r="34" spans="1:35">
      <c r="A34" s="43" t="s">
        <v>22</v>
      </c>
      <c r="B34" s="73">
        <f t="shared" ref="B34:AI34" si="7">B19</f>
        <v>330</v>
      </c>
      <c r="C34" s="73">
        <f t="shared" si="7"/>
        <v>165</v>
      </c>
      <c r="D34" s="73">
        <f t="shared" si="7"/>
        <v>248</v>
      </c>
      <c r="E34" s="73">
        <f t="shared" si="7"/>
        <v>310</v>
      </c>
      <c r="F34" s="73">
        <f t="shared" si="7"/>
        <v>369</v>
      </c>
      <c r="G34" s="73">
        <f t="shared" si="7"/>
        <v>286</v>
      </c>
      <c r="H34" s="73">
        <f t="shared" si="7"/>
        <v>255</v>
      </c>
      <c r="I34" s="73">
        <f t="shared" si="7"/>
        <v>241</v>
      </c>
      <c r="J34" s="73">
        <f t="shared" si="7"/>
        <v>390</v>
      </c>
      <c r="K34" s="73">
        <f t="shared" si="7"/>
        <v>267</v>
      </c>
      <c r="L34" s="73">
        <f t="shared" si="7"/>
        <v>412.36083000000002</v>
      </c>
      <c r="M34" s="73">
        <f t="shared" si="7"/>
        <v>186.56205</v>
      </c>
      <c r="N34" s="73">
        <f t="shared" si="7"/>
        <v>179.48262</v>
      </c>
      <c r="O34" s="73">
        <f t="shared" si="7"/>
        <v>251.008478</v>
      </c>
      <c r="P34" s="73">
        <f t="shared" si="7"/>
        <v>276.02077600000001</v>
      </c>
      <c r="Q34" s="73">
        <f t="shared" si="7"/>
        <v>184.00074600000002</v>
      </c>
      <c r="R34" s="73">
        <f t="shared" si="7"/>
        <v>210.5218700388956</v>
      </c>
      <c r="S34" s="73">
        <f t="shared" si="7"/>
        <v>178.22100162229688</v>
      </c>
      <c r="T34" s="73">
        <f t="shared" si="7"/>
        <v>145.92013320569814</v>
      </c>
      <c r="U34" s="73">
        <f t="shared" si="7"/>
        <v>270.91317886864238</v>
      </c>
      <c r="V34" s="73">
        <f t="shared" si="7"/>
        <v>267.78411331565155</v>
      </c>
      <c r="W34" s="73">
        <f t="shared" si="7"/>
        <v>264.65504776266073</v>
      </c>
      <c r="X34" s="73">
        <f t="shared" si="7"/>
        <v>261.51536351830242</v>
      </c>
      <c r="Y34" s="73">
        <f t="shared" si="7"/>
        <v>278.02373981873632</v>
      </c>
      <c r="Z34" s="73">
        <f t="shared" si="7"/>
        <v>294.53211611917015</v>
      </c>
      <c r="AA34" s="73">
        <f t="shared" si="7"/>
        <v>399.47283451301178</v>
      </c>
      <c r="AB34" s="73">
        <f t="shared" si="7"/>
        <v>386.33485557925599</v>
      </c>
      <c r="AC34" s="73">
        <f t="shared" si="7"/>
        <v>373.19687664550025</v>
      </c>
      <c r="AD34" s="73">
        <f t="shared" si="7"/>
        <v>294.40362930167942</v>
      </c>
      <c r="AE34" s="73">
        <f t="shared" si="7"/>
        <v>295.56228372314945</v>
      </c>
      <c r="AF34" s="73">
        <f t="shared" si="7"/>
        <v>296.72093814461954</v>
      </c>
      <c r="AG34" s="73">
        <f t="shared" si="7"/>
        <v>409.27343416035387</v>
      </c>
      <c r="AH34" s="73">
        <f t="shared" si="7"/>
        <v>409.27343416035387</v>
      </c>
      <c r="AI34" s="73">
        <f t="shared" si="7"/>
        <v>409.27343416035387</v>
      </c>
    </row>
    <row r="35" spans="1:35">
      <c r="A35" s="43" t="s">
        <v>15</v>
      </c>
      <c r="B35" s="73">
        <f t="shared" ref="B35:AI35" si="8">SUM(B31:B34)</f>
        <v>26882</v>
      </c>
      <c r="C35" s="73">
        <f t="shared" si="8"/>
        <v>26378</v>
      </c>
      <c r="D35" s="73">
        <f t="shared" si="8"/>
        <v>27080</v>
      </c>
      <c r="E35" s="73">
        <f t="shared" si="8"/>
        <v>25757</v>
      </c>
      <c r="F35" s="73">
        <f t="shared" si="8"/>
        <v>25527</v>
      </c>
      <c r="G35" s="73">
        <f t="shared" si="8"/>
        <v>25180</v>
      </c>
      <c r="H35" s="73">
        <f t="shared" si="8"/>
        <v>25261</v>
      </c>
      <c r="I35" s="73">
        <f t="shared" si="8"/>
        <v>25356</v>
      </c>
      <c r="J35" s="73">
        <f t="shared" si="8"/>
        <v>25350</v>
      </c>
      <c r="K35" s="73">
        <f t="shared" si="8"/>
        <v>24955</v>
      </c>
      <c r="L35" s="73">
        <f t="shared" si="8"/>
        <v>24787.361250000005</v>
      </c>
      <c r="M35" s="73">
        <f t="shared" si="8"/>
        <v>24704.956589999998</v>
      </c>
      <c r="N35" s="73">
        <f t="shared" si="8"/>
        <v>24596.103929938832</v>
      </c>
      <c r="O35" s="73">
        <f t="shared" si="8"/>
        <v>23341.431169877669</v>
      </c>
      <c r="P35" s="73">
        <f t="shared" si="8"/>
        <v>23343.465554816506</v>
      </c>
      <c r="Q35" s="73">
        <f t="shared" si="8"/>
        <v>22691.163589955344</v>
      </c>
      <c r="R35" s="73">
        <f t="shared" si="8"/>
        <v>21849.551396946481</v>
      </c>
      <c r="S35" s="73">
        <f t="shared" si="8"/>
        <v>20736.103779920002</v>
      </c>
      <c r="T35" s="73">
        <f t="shared" si="8"/>
        <v>19814.116095494443</v>
      </c>
      <c r="U35" s="73">
        <f t="shared" si="8"/>
        <v>18926.876972542093</v>
      </c>
      <c r="V35" s="73">
        <f t="shared" si="8"/>
        <v>17888.248803784361</v>
      </c>
      <c r="W35" s="73">
        <f t="shared" si="8"/>
        <v>16849.6206350266</v>
      </c>
      <c r="X35" s="73">
        <f t="shared" si="8"/>
        <v>15748.880257523624</v>
      </c>
      <c r="Y35" s="73">
        <f t="shared" si="8"/>
        <v>14700.362533504338</v>
      </c>
      <c r="Z35" s="73">
        <f t="shared" si="8"/>
        <v>13835.094764620875</v>
      </c>
      <c r="AA35" s="73">
        <f t="shared" si="8"/>
        <v>13514.830522803384</v>
      </c>
      <c r="AB35" s="73">
        <f t="shared" si="8"/>
        <v>12926.783496190012</v>
      </c>
      <c r="AC35" s="73">
        <f t="shared" si="8"/>
        <v>12338.736469576637</v>
      </c>
      <c r="AD35" s="73">
        <f t="shared" si="8"/>
        <v>11741.504265626263</v>
      </c>
      <c r="AE35" s="73">
        <f t="shared" si="8"/>
        <v>10901.807145029761</v>
      </c>
      <c r="AF35" s="73">
        <f t="shared" si="8"/>
        <v>9644.267313229815</v>
      </c>
      <c r="AG35" s="73">
        <f t="shared" si="8"/>
        <v>9270.7607460588333</v>
      </c>
      <c r="AH35" s="73">
        <f t="shared" si="8"/>
        <v>8801.7337620668895</v>
      </c>
      <c r="AI35" s="73">
        <f t="shared" si="8"/>
        <v>8402.5044478167965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31"/>
  <sheetViews>
    <sheetView workbookViewId="0">
      <pane xSplit="1" ySplit="6" topLeftCell="N7" activePane="bottomRight" state="frozen"/>
      <selection pane="topRight" activeCell="B1" sqref="B1"/>
      <selection pane="bottomLeft" activeCell="A2" sqref="A2"/>
      <selection pane="bottomRight" activeCell="AD6" sqref="AD6:AI19"/>
    </sheetView>
  </sheetViews>
  <sheetFormatPr baseColWidth="10" defaultColWidth="8.83203125" defaultRowHeight="15"/>
  <cols>
    <col min="1" max="1" width="35.5" bestFit="1" customWidth="1"/>
  </cols>
  <sheetData>
    <row r="1" spans="1:35" s="56" customFormat="1" ht="32">
      <c r="A1" s="14" t="s">
        <v>27</v>
      </c>
    </row>
    <row r="2" spans="1:35" s="56" customFormat="1" ht="16">
      <c r="A2" s="14" t="s">
        <v>25</v>
      </c>
    </row>
    <row r="3" spans="1:35" s="56" customFormat="1">
      <c r="A3" s="14"/>
    </row>
    <row r="4" spans="1:35" s="56" customFormat="1">
      <c r="A4" s="14"/>
    </row>
    <row r="5" spans="1:35" s="56" customFormat="1"/>
    <row r="6" spans="1:35">
      <c r="A6" s="7" t="s">
        <v>0</v>
      </c>
      <c r="B6" s="8">
        <v>1970</v>
      </c>
      <c r="C6" s="8">
        <v>1975</v>
      </c>
      <c r="D6" s="8">
        <v>1980</v>
      </c>
      <c r="E6" s="8">
        <v>1985</v>
      </c>
      <c r="F6" s="8">
        <v>1990</v>
      </c>
      <c r="G6" s="8">
        <v>1991</v>
      </c>
      <c r="H6" s="8">
        <v>1992</v>
      </c>
      <c r="I6" s="8">
        <v>1993</v>
      </c>
      <c r="J6" s="8">
        <v>1994</v>
      </c>
      <c r="K6" s="8">
        <v>1995</v>
      </c>
      <c r="L6" s="8">
        <v>1996</v>
      </c>
      <c r="M6" s="8">
        <v>1997</v>
      </c>
      <c r="N6" s="8">
        <v>1998</v>
      </c>
      <c r="O6" s="8">
        <v>1999</v>
      </c>
      <c r="P6" s="8">
        <v>2000</v>
      </c>
      <c r="Q6" s="8">
        <v>2001</v>
      </c>
      <c r="R6" s="8">
        <v>2002</v>
      </c>
      <c r="S6" s="8">
        <v>2003</v>
      </c>
      <c r="T6" s="8">
        <v>2004</v>
      </c>
      <c r="U6" s="8">
        <v>2005</v>
      </c>
      <c r="V6" s="8">
        <v>2006</v>
      </c>
      <c r="W6" s="8">
        <v>2007</v>
      </c>
      <c r="X6" s="8">
        <v>2008</v>
      </c>
      <c r="Y6" s="8">
        <v>2009</v>
      </c>
      <c r="Z6" s="8">
        <v>2010</v>
      </c>
      <c r="AA6" s="8">
        <v>2011</v>
      </c>
      <c r="AB6" s="9">
        <v>2012</v>
      </c>
      <c r="AC6" s="9">
        <v>2013</v>
      </c>
      <c r="AD6" s="9">
        <v>2014</v>
      </c>
      <c r="AE6" s="9">
        <v>2015</v>
      </c>
      <c r="AF6" s="9">
        <v>2016</v>
      </c>
      <c r="AG6" s="13">
        <v>2017</v>
      </c>
      <c r="AH6" s="9">
        <v>2018</v>
      </c>
      <c r="AI6" s="9">
        <v>2019</v>
      </c>
    </row>
    <row r="7" spans="1:35">
      <c r="A7" s="10" t="s">
        <v>1</v>
      </c>
      <c r="B7" s="11">
        <v>1775</v>
      </c>
      <c r="C7" s="11">
        <v>1191</v>
      </c>
      <c r="D7" s="11">
        <v>879</v>
      </c>
      <c r="E7" s="11">
        <v>280</v>
      </c>
      <c r="F7" s="11">
        <v>295</v>
      </c>
      <c r="G7" s="11">
        <v>257</v>
      </c>
      <c r="H7" s="11">
        <v>257</v>
      </c>
      <c r="I7" s="11">
        <v>279</v>
      </c>
      <c r="J7" s="11">
        <v>273</v>
      </c>
      <c r="K7" s="11">
        <v>268</v>
      </c>
      <c r="L7" s="11">
        <v>288.798</v>
      </c>
      <c r="M7" s="11">
        <v>294.51600000000002</v>
      </c>
      <c r="N7" s="11">
        <v>228.99799999999999</v>
      </c>
      <c r="O7" s="11">
        <v>722.78499999999997</v>
      </c>
      <c r="P7" s="11">
        <v>686.77499999999998</v>
      </c>
      <c r="Q7" s="11">
        <v>696.35299999999995</v>
      </c>
      <c r="R7" s="5">
        <v>620.04125192236643</v>
      </c>
      <c r="S7" s="5">
        <v>622.40986114455814</v>
      </c>
      <c r="T7" s="5">
        <v>624.71324373840207</v>
      </c>
      <c r="U7" s="5">
        <v>627.01662633224601</v>
      </c>
      <c r="V7" s="5">
        <v>555.5212443869973</v>
      </c>
      <c r="W7" s="5">
        <v>484.02586244174864</v>
      </c>
      <c r="X7" s="5">
        <v>408.7574299195839</v>
      </c>
      <c r="Y7" s="5">
        <v>365.89188177038147</v>
      </c>
      <c r="Z7" s="5">
        <v>323.02633362117905</v>
      </c>
      <c r="AA7" s="5">
        <v>280.16078547197657</v>
      </c>
      <c r="AB7" s="52">
        <v>264.60922475431641</v>
      </c>
      <c r="AC7" s="52">
        <v>249.05766403665626</v>
      </c>
      <c r="AD7" s="52">
        <v>233.50610331899608</v>
      </c>
      <c r="AE7" s="52">
        <v>199.64384900099839</v>
      </c>
      <c r="AF7" s="52">
        <v>165.78159468300069</v>
      </c>
      <c r="AG7" s="52">
        <v>131.91934036500299</v>
      </c>
      <c r="AH7" s="73">
        <v>131.91934036500299</v>
      </c>
      <c r="AI7" s="72">
        <v>131.91934036500299</v>
      </c>
    </row>
    <row r="8" spans="1:35">
      <c r="A8" s="10" t="s">
        <v>2</v>
      </c>
      <c r="B8" s="11">
        <v>641</v>
      </c>
      <c r="C8" s="11">
        <v>564</v>
      </c>
      <c r="D8" s="11">
        <v>679</v>
      </c>
      <c r="E8" s="11">
        <v>247</v>
      </c>
      <c r="F8" s="11">
        <v>270</v>
      </c>
      <c r="G8" s="11">
        <v>233</v>
      </c>
      <c r="H8" s="11">
        <v>243</v>
      </c>
      <c r="I8" s="11">
        <v>257</v>
      </c>
      <c r="J8" s="11">
        <v>270</v>
      </c>
      <c r="K8" s="11">
        <v>302</v>
      </c>
      <c r="L8" s="11">
        <v>238.40700000000001</v>
      </c>
      <c r="M8" s="11">
        <v>232.35400000000001</v>
      </c>
      <c r="N8" s="11">
        <v>228.94399999999999</v>
      </c>
      <c r="O8" s="11">
        <v>317.49700000000001</v>
      </c>
      <c r="P8" s="11">
        <v>319.745</v>
      </c>
      <c r="Q8" s="11">
        <v>329.92500000000001</v>
      </c>
      <c r="R8" s="5">
        <v>339.09766975272237</v>
      </c>
      <c r="S8" s="5">
        <v>344.62579358279737</v>
      </c>
      <c r="T8" s="5">
        <v>348.26678889636923</v>
      </c>
      <c r="U8" s="5">
        <v>350.03223250633778</v>
      </c>
      <c r="V8" s="5">
        <v>296.57708084908433</v>
      </c>
      <c r="W8" s="5">
        <v>243.12192919183084</v>
      </c>
      <c r="X8" s="5">
        <v>189.08800683903758</v>
      </c>
      <c r="Y8" s="5">
        <v>217.58418832797426</v>
      </c>
      <c r="Z8" s="5">
        <v>246.08036981691095</v>
      </c>
      <c r="AA8" s="5">
        <v>274.57655130584766</v>
      </c>
      <c r="AB8" s="52">
        <v>278.28245385004806</v>
      </c>
      <c r="AC8" s="52">
        <v>281.98835639424846</v>
      </c>
      <c r="AD8" s="52">
        <v>285.6942589384488</v>
      </c>
      <c r="AE8" s="52">
        <v>272.38651009293255</v>
      </c>
      <c r="AF8" s="52">
        <v>259.07876124741631</v>
      </c>
      <c r="AG8" s="52">
        <v>245.77101240189998</v>
      </c>
      <c r="AH8" s="73">
        <v>245.77101240189998</v>
      </c>
      <c r="AI8" s="72">
        <v>245.77101240189998</v>
      </c>
    </row>
    <row r="9" spans="1:35">
      <c r="A9" s="10" t="s">
        <v>3</v>
      </c>
      <c r="B9" s="11">
        <v>455</v>
      </c>
      <c r="C9" s="11">
        <v>492</v>
      </c>
      <c r="D9" s="11">
        <v>887</v>
      </c>
      <c r="E9" s="11">
        <v>1009</v>
      </c>
      <c r="F9" s="11">
        <v>631</v>
      </c>
      <c r="G9" s="11">
        <v>657</v>
      </c>
      <c r="H9" s="11">
        <v>683</v>
      </c>
      <c r="I9" s="11">
        <v>588</v>
      </c>
      <c r="J9" s="11">
        <v>570</v>
      </c>
      <c r="K9" s="11">
        <v>610</v>
      </c>
      <c r="L9" s="11">
        <v>380.17399999999998</v>
      </c>
      <c r="M9" s="11">
        <v>380.75599999999997</v>
      </c>
      <c r="N9" s="11">
        <v>378.33600000000001</v>
      </c>
      <c r="O9" s="11">
        <v>421.44600000000003</v>
      </c>
      <c r="P9" s="11">
        <v>464.55599999999998</v>
      </c>
      <c r="Q9" s="11">
        <v>467.125</v>
      </c>
      <c r="R9" s="5">
        <v>490.78173310671139</v>
      </c>
      <c r="S9" s="5">
        <v>482.17711988965749</v>
      </c>
      <c r="T9" s="5">
        <v>473.35842190228726</v>
      </c>
      <c r="U9" s="5">
        <v>464.41802008011126</v>
      </c>
      <c r="V9" s="5">
        <v>439.0282779088742</v>
      </c>
      <c r="W9" s="5">
        <v>413.63853573763714</v>
      </c>
      <c r="X9" s="5">
        <v>388.22045990230396</v>
      </c>
      <c r="Y9" s="5">
        <v>400.12031870096115</v>
      </c>
      <c r="Z9" s="5">
        <v>412.02017749961834</v>
      </c>
      <c r="AA9" s="5">
        <v>423.92003629827548</v>
      </c>
      <c r="AB9" s="52">
        <v>398.6322944865052</v>
      </c>
      <c r="AC9" s="52">
        <v>373.34455267473493</v>
      </c>
      <c r="AD9" s="52">
        <v>348.05681086296465</v>
      </c>
      <c r="AE9" s="52">
        <v>355.30846706772979</v>
      </c>
      <c r="AF9" s="52">
        <v>362.56012327249493</v>
      </c>
      <c r="AG9" s="52">
        <v>369.81177947726002</v>
      </c>
      <c r="AH9" s="73">
        <v>369.81177947726002</v>
      </c>
      <c r="AI9" s="72">
        <v>369.81177947726002</v>
      </c>
    </row>
    <row r="10" spans="1:35">
      <c r="A10" s="10" t="s">
        <v>4</v>
      </c>
      <c r="B10" s="11">
        <v>235</v>
      </c>
      <c r="C10" s="11">
        <v>127</v>
      </c>
      <c r="D10" s="11">
        <v>148</v>
      </c>
      <c r="E10" s="11">
        <v>58</v>
      </c>
      <c r="F10" s="11">
        <v>77</v>
      </c>
      <c r="G10" s="11">
        <v>68</v>
      </c>
      <c r="H10" s="11">
        <v>71</v>
      </c>
      <c r="I10" s="11">
        <v>66</v>
      </c>
      <c r="J10" s="11">
        <v>76</v>
      </c>
      <c r="K10" s="11">
        <v>67</v>
      </c>
      <c r="L10" s="11">
        <v>63.113999999999997</v>
      </c>
      <c r="M10" s="11">
        <v>63.838000000000001</v>
      </c>
      <c r="N10" s="11">
        <v>64.835999999999999</v>
      </c>
      <c r="O10" s="11">
        <v>53.722999999999999</v>
      </c>
      <c r="P10" s="11">
        <v>54.972999999999999</v>
      </c>
      <c r="Q10" s="11">
        <v>56.561999999999998</v>
      </c>
      <c r="R10" s="5">
        <v>39.762792402003484</v>
      </c>
      <c r="S10" s="5">
        <v>38.440609813473081</v>
      </c>
      <c r="T10" s="5">
        <v>37.116997224942679</v>
      </c>
      <c r="U10" s="5">
        <v>35.793384636412277</v>
      </c>
      <c r="V10" s="5">
        <v>32.503366587494853</v>
      </c>
      <c r="W10" s="5">
        <v>29.213348538577428</v>
      </c>
      <c r="X10" s="5">
        <v>25.923330490425595</v>
      </c>
      <c r="Y10" s="5">
        <v>24.678901227595262</v>
      </c>
      <c r="Z10" s="5">
        <v>23.434471964764928</v>
      </c>
      <c r="AA10" s="5">
        <v>22.19004270193459</v>
      </c>
      <c r="AB10" s="52">
        <v>21.181417771110731</v>
      </c>
      <c r="AC10" s="52">
        <v>20.172792840286871</v>
      </c>
      <c r="AD10" s="52">
        <v>19.164167909463011</v>
      </c>
      <c r="AE10" s="52">
        <v>19.228793235914541</v>
      </c>
      <c r="AF10" s="52">
        <v>19.293418562366071</v>
      </c>
      <c r="AG10" s="52">
        <v>19.358043888817601</v>
      </c>
      <c r="AH10" s="73">
        <v>19.358043888817601</v>
      </c>
      <c r="AI10" s="72">
        <v>19.358043888817601</v>
      </c>
    </row>
    <row r="11" spans="1:35">
      <c r="A11" s="10" t="s">
        <v>5</v>
      </c>
      <c r="B11" s="11">
        <v>1316</v>
      </c>
      <c r="C11" s="11">
        <v>825</v>
      </c>
      <c r="D11" s="11">
        <v>622</v>
      </c>
      <c r="E11" s="11">
        <v>220</v>
      </c>
      <c r="F11" s="11">
        <v>214</v>
      </c>
      <c r="G11" s="11">
        <v>251</v>
      </c>
      <c r="H11" s="11">
        <v>250</v>
      </c>
      <c r="I11" s="11">
        <v>181</v>
      </c>
      <c r="J11" s="11">
        <v>184</v>
      </c>
      <c r="K11" s="11">
        <v>212</v>
      </c>
      <c r="L11" s="11">
        <v>144.05099999999999</v>
      </c>
      <c r="M11" s="11">
        <v>151.08199999999999</v>
      </c>
      <c r="N11" s="11">
        <v>150.11699999999999</v>
      </c>
      <c r="O11" s="11">
        <v>135.86699999999999</v>
      </c>
      <c r="P11" s="11">
        <v>139.762</v>
      </c>
      <c r="Q11" s="11">
        <v>147.798</v>
      </c>
      <c r="R11" s="5">
        <v>81.177793980734137</v>
      </c>
      <c r="S11" s="5">
        <v>81.852192603772224</v>
      </c>
      <c r="T11" s="5">
        <v>82.514101226810311</v>
      </c>
      <c r="U11" s="5">
        <v>83.176009849848384</v>
      </c>
      <c r="V11" s="5">
        <v>82.469323512070602</v>
      </c>
      <c r="W11" s="5">
        <v>81.762637174292806</v>
      </c>
      <c r="X11" s="5">
        <v>81.055950837610823</v>
      </c>
      <c r="Y11" s="5">
        <v>75.047011263886091</v>
      </c>
      <c r="Z11" s="5">
        <v>69.03807169016136</v>
      </c>
      <c r="AA11" s="5">
        <v>63.029132116436614</v>
      </c>
      <c r="AB11" s="52">
        <v>61.39610731684963</v>
      </c>
      <c r="AC11" s="52">
        <v>59.763082517262646</v>
      </c>
      <c r="AD11" s="52">
        <v>58.130057717675662</v>
      </c>
      <c r="AE11" s="52">
        <v>55.697151704309576</v>
      </c>
      <c r="AF11" s="52">
        <v>53.26424569094349</v>
      </c>
      <c r="AG11" s="52">
        <v>50.831339677577404</v>
      </c>
      <c r="AH11" s="73">
        <v>50.831339677577404</v>
      </c>
      <c r="AI11" s="72">
        <v>50.831339677577404</v>
      </c>
    </row>
    <row r="12" spans="1:35">
      <c r="A12" s="10" t="s">
        <v>6</v>
      </c>
      <c r="B12" s="11">
        <v>286</v>
      </c>
      <c r="C12" s="11">
        <v>179</v>
      </c>
      <c r="D12" s="11">
        <v>138</v>
      </c>
      <c r="E12" s="11">
        <v>63</v>
      </c>
      <c r="F12" s="11">
        <v>55</v>
      </c>
      <c r="G12" s="11">
        <v>43</v>
      </c>
      <c r="H12" s="11">
        <v>43</v>
      </c>
      <c r="I12" s="11">
        <v>38</v>
      </c>
      <c r="J12" s="11">
        <v>38</v>
      </c>
      <c r="K12" s="11">
        <v>40</v>
      </c>
      <c r="L12" s="11">
        <v>29.280999999999999</v>
      </c>
      <c r="M12" s="11">
        <v>29.86</v>
      </c>
      <c r="N12" s="11">
        <v>29.530999999999999</v>
      </c>
      <c r="O12" s="11">
        <v>38.009</v>
      </c>
      <c r="P12" s="11">
        <v>38.417000000000002</v>
      </c>
      <c r="Q12" s="11">
        <v>38.814999999999998</v>
      </c>
      <c r="R12" s="5">
        <v>24.59814210622099</v>
      </c>
      <c r="S12" s="5">
        <v>25.778845034368967</v>
      </c>
      <c r="T12" s="5">
        <v>26.88008695251694</v>
      </c>
      <c r="U12" s="5">
        <v>27.981328870664914</v>
      </c>
      <c r="V12" s="5">
        <v>28.622774301899945</v>
      </c>
      <c r="W12" s="5">
        <v>29.264219733134979</v>
      </c>
      <c r="X12" s="5">
        <v>29.893492998561285</v>
      </c>
      <c r="Y12" s="5">
        <v>31.62173695193572</v>
      </c>
      <c r="Z12" s="5">
        <v>33.349980905310154</v>
      </c>
      <c r="AA12" s="5">
        <v>35.078224858684592</v>
      </c>
      <c r="AB12" s="52">
        <v>34.513135018251987</v>
      </c>
      <c r="AC12" s="52">
        <v>33.948045177819381</v>
      </c>
      <c r="AD12" s="52">
        <v>33.382955337386782</v>
      </c>
      <c r="AE12" s="52">
        <v>31.404282375775054</v>
      </c>
      <c r="AF12" s="52">
        <v>29.425609414163326</v>
      </c>
      <c r="AG12" s="52">
        <v>27.446936452551601</v>
      </c>
      <c r="AH12" s="73">
        <v>27.446936452551601</v>
      </c>
      <c r="AI12" s="72">
        <v>27.446936452551601</v>
      </c>
    </row>
    <row r="13" spans="1:35">
      <c r="A13" s="10" t="s">
        <v>7</v>
      </c>
      <c r="B13" s="11">
        <v>5832</v>
      </c>
      <c r="C13" s="11">
        <v>2572</v>
      </c>
      <c r="D13" s="11">
        <v>1846</v>
      </c>
      <c r="E13" s="11">
        <v>611</v>
      </c>
      <c r="F13" s="11">
        <v>583</v>
      </c>
      <c r="G13" s="11">
        <v>520</v>
      </c>
      <c r="H13" s="11">
        <v>506</v>
      </c>
      <c r="I13" s="11">
        <v>501</v>
      </c>
      <c r="J13" s="11">
        <v>495</v>
      </c>
      <c r="K13" s="11">
        <v>511</v>
      </c>
      <c r="L13" s="11">
        <v>325.16699999999997</v>
      </c>
      <c r="M13" s="11">
        <v>336.26600000000002</v>
      </c>
      <c r="N13" s="11">
        <v>338.04</v>
      </c>
      <c r="O13" s="11">
        <v>364.78500000000003</v>
      </c>
      <c r="P13" s="11">
        <v>378.35399999999998</v>
      </c>
      <c r="Q13" s="11">
        <v>393.55599999999998</v>
      </c>
      <c r="R13" s="5">
        <v>976.42755834609034</v>
      </c>
      <c r="S13" s="5">
        <v>988.34534694192405</v>
      </c>
      <c r="T13" s="5">
        <v>998.86492072826775</v>
      </c>
      <c r="U13" s="5">
        <v>1009.2498824892944</v>
      </c>
      <c r="V13" s="5">
        <v>1032.0488414719096</v>
      </c>
      <c r="W13" s="5">
        <v>1054.8478004545248</v>
      </c>
      <c r="X13" s="5">
        <v>1076.2264167895439</v>
      </c>
      <c r="Y13" s="5">
        <v>972.87515023915944</v>
      </c>
      <c r="Z13" s="5">
        <v>869.52388368877496</v>
      </c>
      <c r="AA13" s="5">
        <v>766.17261713839048</v>
      </c>
      <c r="AB13" s="52">
        <v>736.32817391428603</v>
      </c>
      <c r="AC13" s="52">
        <v>706.48373069018157</v>
      </c>
      <c r="AD13" s="52">
        <v>676.63928746607712</v>
      </c>
      <c r="AE13" s="52">
        <v>706.66298240910771</v>
      </c>
      <c r="AF13" s="52">
        <v>736.6866773521383</v>
      </c>
      <c r="AG13" s="52">
        <v>766.71037229516901</v>
      </c>
      <c r="AH13" s="73">
        <v>766.71037229516901</v>
      </c>
      <c r="AI13" s="72">
        <v>766.71037229516901</v>
      </c>
    </row>
    <row r="14" spans="1:35">
      <c r="A14" s="10" t="s">
        <v>8</v>
      </c>
      <c r="B14" s="11" t="s">
        <v>9</v>
      </c>
      <c r="C14" s="11" t="s">
        <v>9</v>
      </c>
      <c r="D14" s="11" t="s">
        <v>9</v>
      </c>
      <c r="E14" s="11">
        <v>2</v>
      </c>
      <c r="F14" s="11">
        <v>4</v>
      </c>
      <c r="G14" s="11">
        <v>5</v>
      </c>
      <c r="H14" s="11">
        <v>5</v>
      </c>
      <c r="I14" s="11">
        <v>6</v>
      </c>
      <c r="J14" s="11">
        <v>6</v>
      </c>
      <c r="K14" s="11">
        <v>6</v>
      </c>
      <c r="L14" s="11">
        <v>5.7670000000000003</v>
      </c>
      <c r="M14" s="11">
        <v>6.0149999999999997</v>
      </c>
      <c r="N14" s="11">
        <v>6.1790000000000003</v>
      </c>
      <c r="O14" s="11">
        <v>16.812000000000001</v>
      </c>
      <c r="P14" s="11">
        <v>17.149999999999999</v>
      </c>
      <c r="Q14" s="11">
        <v>17.617999999999999</v>
      </c>
      <c r="R14" s="5">
        <v>8.1274688652059126</v>
      </c>
      <c r="S14" s="5">
        <v>8.1577362441042052</v>
      </c>
      <c r="T14" s="5">
        <v>8.1880036230024995</v>
      </c>
      <c r="U14" s="5">
        <v>8.2182710019007903</v>
      </c>
      <c r="V14" s="5">
        <v>6.9823985434001932</v>
      </c>
      <c r="W14" s="5">
        <v>5.7465260848995969</v>
      </c>
      <c r="X14" s="5">
        <v>4.510653626322803</v>
      </c>
      <c r="Y14" s="5">
        <v>4.4603537384461909</v>
      </c>
      <c r="Z14" s="5">
        <v>4.4100538505695788</v>
      </c>
      <c r="AA14" s="5">
        <v>4.3597539626929676</v>
      </c>
      <c r="AB14" s="52">
        <v>4.291639659007183</v>
      </c>
      <c r="AC14" s="52">
        <v>4.2235253553213985</v>
      </c>
      <c r="AD14" s="52">
        <v>4.155411051635614</v>
      </c>
      <c r="AE14" s="52">
        <v>4.2928987669787322</v>
      </c>
      <c r="AF14" s="52">
        <v>4.4303864823218504</v>
      </c>
      <c r="AG14" s="52">
        <v>4.5678741976649695</v>
      </c>
      <c r="AH14" s="73">
        <v>4.5678741976649695</v>
      </c>
      <c r="AI14" s="72">
        <v>4.5678741976649695</v>
      </c>
    </row>
    <row r="15" spans="1:35">
      <c r="A15" s="10" t="s">
        <v>10</v>
      </c>
      <c r="B15" s="11" t="s">
        <v>9</v>
      </c>
      <c r="C15" s="11" t="s">
        <v>9</v>
      </c>
      <c r="D15" s="11" t="s">
        <v>9</v>
      </c>
      <c r="E15" s="11">
        <v>107</v>
      </c>
      <c r="F15" s="11">
        <v>102</v>
      </c>
      <c r="G15" s="11">
        <v>101</v>
      </c>
      <c r="H15" s="11">
        <v>117</v>
      </c>
      <c r="I15" s="11">
        <v>114</v>
      </c>
      <c r="J15" s="11">
        <v>106</v>
      </c>
      <c r="K15" s="11">
        <v>109</v>
      </c>
      <c r="L15" s="11">
        <v>80.506</v>
      </c>
      <c r="M15" s="11">
        <v>83.119</v>
      </c>
      <c r="N15" s="11">
        <v>84.016999999999996</v>
      </c>
      <c r="O15" s="11">
        <v>82.606999999999999</v>
      </c>
      <c r="P15" s="11">
        <v>84.274000000000001</v>
      </c>
      <c r="Q15" s="11">
        <v>88.075000000000003</v>
      </c>
      <c r="R15" s="5">
        <v>59.921086644606788</v>
      </c>
      <c r="S15" s="5">
        <v>59.256800037540692</v>
      </c>
      <c r="T15" s="5">
        <v>58.509292181724597</v>
      </c>
      <c r="U15" s="5">
        <v>57.761784325908501</v>
      </c>
      <c r="V15" s="5">
        <v>55.650455636418698</v>
      </c>
      <c r="W15" s="5">
        <v>53.539126946928896</v>
      </c>
      <c r="X15" s="5">
        <v>51.31641124425969</v>
      </c>
      <c r="Y15" s="5">
        <v>51.533564989224722</v>
      </c>
      <c r="Z15" s="5">
        <v>51.750718734189753</v>
      </c>
      <c r="AA15" s="5">
        <v>51.967872479154792</v>
      </c>
      <c r="AB15" s="52">
        <v>49.069561987467942</v>
      </c>
      <c r="AC15" s="52">
        <v>46.171251495781092</v>
      </c>
      <c r="AD15" s="52">
        <v>43.272941004094243</v>
      </c>
      <c r="AE15" s="52">
        <v>40.779644706588563</v>
      </c>
      <c r="AF15" s="52">
        <v>38.286348409082883</v>
      </c>
      <c r="AG15" s="52">
        <v>35.793052111577197</v>
      </c>
      <c r="AH15" s="73">
        <v>35.793052111577197</v>
      </c>
      <c r="AI15" s="72">
        <v>35.793052111577197</v>
      </c>
    </row>
    <row r="16" spans="1:35">
      <c r="A16" s="10" t="s">
        <v>11</v>
      </c>
      <c r="B16" s="11">
        <v>999</v>
      </c>
      <c r="C16" s="11">
        <v>371</v>
      </c>
      <c r="D16" s="11">
        <v>273</v>
      </c>
      <c r="E16" s="11">
        <v>278</v>
      </c>
      <c r="F16" s="11">
        <v>271</v>
      </c>
      <c r="G16" s="11">
        <v>276</v>
      </c>
      <c r="H16" s="11">
        <v>278</v>
      </c>
      <c r="I16" s="11">
        <v>334</v>
      </c>
      <c r="J16" s="11">
        <v>313</v>
      </c>
      <c r="K16" s="11">
        <v>287</v>
      </c>
      <c r="L16" s="11">
        <v>453.84800000000001</v>
      </c>
      <c r="M16" s="11">
        <v>467.56099999999998</v>
      </c>
      <c r="N16" s="11">
        <v>488.327</v>
      </c>
      <c r="O16" s="11">
        <v>467.827</v>
      </c>
      <c r="P16" s="11">
        <v>361.68200000000002</v>
      </c>
      <c r="Q16" s="11">
        <v>362.50799999999998</v>
      </c>
      <c r="R16" s="5">
        <v>288.93887775040366</v>
      </c>
      <c r="S16" s="5">
        <v>289.29318331788511</v>
      </c>
      <c r="T16" s="5">
        <v>289.34289102536655</v>
      </c>
      <c r="U16" s="5">
        <v>289.10846499472802</v>
      </c>
      <c r="V16" s="5">
        <v>272.00802351111867</v>
      </c>
      <c r="W16" s="5">
        <v>254.90758202750936</v>
      </c>
      <c r="X16" s="5">
        <v>237.59190334822034</v>
      </c>
      <c r="Y16" s="5">
        <v>222.35559237854568</v>
      </c>
      <c r="Z16" s="5">
        <v>207.11928140887102</v>
      </c>
      <c r="AA16" s="5">
        <v>191.88297043919638</v>
      </c>
      <c r="AB16" s="52">
        <v>220.22037834711452</v>
      </c>
      <c r="AC16" s="52">
        <v>248.55778625503265</v>
      </c>
      <c r="AD16" s="52">
        <v>276.89519416295076</v>
      </c>
      <c r="AE16" s="52">
        <v>260.30887433797949</v>
      </c>
      <c r="AF16" s="52">
        <v>243.72255451300822</v>
      </c>
      <c r="AG16" s="52">
        <v>227.13623468803698</v>
      </c>
      <c r="AH16" s="73">
        <v>227.13623468803698</v>
      </c>
      <c r="AI16" s="72">
        <v>227.13623468803698</v>
      </c>
    </row>
    <row r="17" spans="1:35">
      <c r="A17" s="10" t="s">
        <v>12</v>
      </c>
      <c r="B17" s="11">
        <v>480</v>
      </c>
      <c r="C17" s="11">
        <v>456</v>
      </c>
      <c r="D17" s="11">
        <v>432</v>
      </c>
      <c r="E17" s="11">
        <v>408</v>
      </c>
      <c r="F17" s="11">
        <v>387</v>
      </c>
      <c r="G17" s="11">
        <v>370</v>
      </c>
      <c r="H17" s="11">
        <v>354</v>
      </c>
      <c r="I17" s="11">
        <v>337</v>
      </c>
      <c r="J17" s="11">
        <v>321</v>
      </c>
      <c r="K17" s="11">
        <v>304</v>
      </c>
      <c r="L17" s="11">
        <v>287.14699999999999</v>
      </c>
      <c r="M17" s="11">
        <v>274.05</v>
      </c>
      <c r="N17" s="11">
        <v>256.18</v>
      </c>
      <c r="O17" s="11">
        <v>240.77199999999999</v>
      </c>
      <c r="P17" s="11">
        <v>229.83500000000001</v>
      </c>
      <c r="Q17" s="11">
        <v>212.499</v>
      </c>
      <c r="R17" s="5">
        <v>401.749321676188</v>
      </c>
      <c r="S17" s="5">
        <v>395.42195942815664</v>
      </c>
      <c r="T17" s="5">
        <v>389.09459718012533</v>
      </c>
      <c r="U17" s="5">
        <v>382.76723493209403</v>
      </c>
      <c r="V17" s="5">
        <v>376.27577823486689</v>
      </c>
      <c r="W17" s="5">
        <v>369.78432153763976</v>
      </c>
      <c r="X17" s="5">
        <v>331.89977297923997</v>
      </c>
      <c r="Y17" s="5">
        <v>304.62954321637841</v>
      </c>
      <c r="Z17" s="5">
        <v>278.72452749677018</v>
      </c>
      <c r="AA17" s="5">
        <v>370.82588154454737</v>
      </c>
      <c r="AB17" s="52">
        <v>348.64034841154506</v>
      </c>
      <c r="AC17" s="52">
        <v>326.45481527854275</v>
      </c>
      <c r="AD17" s="52">
        <v>304.26928214554044</v>
      </c>
      <c r="AE17" s="52">
        <v>287.98889456747162</v>
      </c>
      <c r="AF17" s="52">
        <v>242.56824777934901</v>
      </c>
      <c r="AG17" s="52">
        <v>239.58921746367901</v>
      </c>
      <c r="AH17" s="73">
        <v>258.75896614096507</v>
      </c>
      <c r="AI17" s="72">
        <v>252.53686201963973</v>
      </c>
    </row>
    <row r="18" spans="1:35">
      <c r="A18" s="10" t="s">
        <v>13</v>
      </c>
      <c r="B18" s="11">
        <v>164</v>
      </c>
      <c r="C18" s="11">
        <v>209</v>
      </c>
      <c r="D18" s="11">
        <v>257</v>
      </c>
      <c r="E18" s="11">
        <v>304</v>
      </c>
      <c r="F18" s="11">
        <v>328</v>
      </c>
      <c r="G18" s="11">
        <v>331</v>
      </c>
      <c r="H18" s="11">
        <v>333</v>
      </c>
      <c r="I18" s="11">
        <v>335</v>
      </c>
      <c r="J18" s="11">
        <v>337</v>
      </c>
      <c r="K18" s="11">
        <v>339</v>
      </c>
      <c r="L18" s="11">
        <v>341.42500000000001</v>
      </c>
      <c r="M18" s="11">
        <v>336.661</v>
      </c>
      <c r="N18" s="11">
        <v>331.69600000000003</v>
      </c>
      <c r="O18" s="11">
        <v>335.51</v>
      </c>
      <c r="P18" s="11">
        <v>322.245</v>
      </c>
      <c r="Q18" s="11">
        <v>316.51</v>
      </c>
      <c r="R18" s="5">
        <v>362.42749983522202</v>
      </c>
      <c r="S18" s="5">
        <v>342.84165085941333</v>
      </c>
      <c r="T18" s="5">
        <v>323.25580188360465</v>
      </c>
      <c r="U18" s="5">
        <v>303.66995290779602</v>
      </c>
      <c r="V18" s="5">
        <v>283.35292349188006</v>
      </c>
      <c r="W18" s="5">
        <v>263.03589407596417</v>
      </c>
      <c r="X18" s="5">
        <v>259.82773366055494</v>
      </c>
      <c r="Y18" s="5">
        <v>242.39270186126541</v>
      </c>
      <c r="Z18" s="5">
        <v>228.0671253247987</v>
      </c>
      <c r="AA18" s="5">
        <v>223.3974228790905</v>
      </c>
      <c r="AB18" s="52">
        <v>211.32451325525233</v>
      </c>
      <c r="AC18" s="52">
        <v>199.25160363141416</v>
      </c>
      <c r="AD18" s="52">
        <v>187.17869400757596</v>
      </c>
      <c r="AE18" s="52">
        <v>171.69287581973731</v>
      </c>
      <c r="AF18" s="52">
        <v>147.02598184811399</v>
      </c>
      <c r="AG18" s="52">
        <v>140.72123944405999</v>
      </c>
      <c r="AH18" s="73">
        <v>134.74662945493083</v>
      </c>
      <c r="AI18" s="72">
        <v>134.74662945493083</v>
      </c>
    </row>
    <row r="19" spans="1:35">
      <c r="A19" s="10" t="s">
        <v>14</v>
      </c>
      <c r="B19" s="11">
        <v>839</v>
      </c>
      <c r="C19" s="11">
        <v>569</v>
      </c>
      <c r="D19" s="11">
        <v>852</v>
      </c>
      <c r="E19" s="11">
        <v>37736</v>
      </c>
      <c r="F19" s="11">
        <v>24536</v>
      </c>
      <c r="G19" s="11">
        <v>24233</v>
      </c>
      <c r="H19" s="11">
        <v>23958</v>
      </c>
      <c r="I19" s="11">
        <v>24328</v>
      </c>
      <c r="J19" s="11">
        <v>25619</v>
      </c>
      <c r="K19" s="11">
        <v>22765</v>
      </c>
      <c r="L19" s="11">
        <v>20219.312000000002</v>
      </c>
      <c r="M19" s="11">
        <v>20252.550999999999</v>
      </c>
      <c r="N19" s="11">
        <v>20307.467000000001</v>
      </c>
      <c r="O19" s="11">
        <v>20185.744999999999</v>
      </c>
      <c r="P19" s="11">
        <v>20649.109</v>
      </c>
      <c r="Q19" s="11">
        <v>20580.25</v>
      </c>
      <c r="R19" s="5">
        <v>17882.827907800489</v>
      </c>
      <c r="S19" s="5">
        <v>17985.884212564724</v>
      </c>
      <c r="T19" s="5">
        <v>18088.94051732896</v>
      </c>
      <c r="U19" s="5">
        <v>17662.329135404554</v>
      </c>
      <c r="V19" s="5">
        <v>17940.09321314051</v>
      </c>
      <c r="W19" s="5">
        <v>18217.857290876465</v>
      </c>
      <c r="X19" s="5">
        <v>18495.620668860582</v>
      </c>
      <c r="Y19" s="5">
        <v>18286.050507690634</v>
      </c>
      <c r="Z19" s="5">
        <v>18076.480346520686</v>
      </c>
      <c r="AA19" s="5">
        <v>18014.966925318917</v>
      </c>
      <c r="AB19" s="52">
        <v>17341.033856568272</v>
      </c>
      <c r="AC19" s="52">
        <v>16667.100787817631</v>
      </c>
      <c r="AD19" s="52">
        <v>15712.932443255846</v>
      </c>
      <c r="AE19" s="52">
        <v>15120.588786894175</v>
      </c>
      <c r="AF19" s="52">
        <v>14528.245130532501</v>
      </c>
      <c r="AG19" s="52">
        <v>14843.133751251278</v>
      </c>
      <c r="AH19" s="73">
        <v>14843.133751251278</v>
      </c>
      <c r="AI19" s="72">
        <v>14843.133751251278</v>
      </c>
    </row>
    <row r="20" spans="1:35">
      <c r="AB20" s="52"/>
      <c r="AC20" s="52"/>
      <c r="AD20" s="52"/>
      <c r="AE20" s="52"/>
      <c r="AF20" s="52"/>
      <c r="AG20" s="52"/>
      <c r="AI20" s="72"/>
    </row>
    <row r="21" spans="1:35">
      <c r="AB21" s="52"/>
      <c r="AC21" s="52"/>
      <c r="AD21" s="52"/>
      <c r="AE21" s="52"/>
      <c r="AF21" s="52"/>
      <c r="AG21" s="52"/>
      <c r="AI21" s="72"/>
    </row>
    <row r="22" spans="1:35">
      <c r="AB22" s="52"/>
      <c r="AC22" s="52"/>
      <c r="AD22" s="52"/>
      <c r="AE22" s="52"/>
      <c r="AF22" s="52"/>
      <c r="AG22" s="52"/>
      <c r="AI22" s="72"/>
    </row>
    <row r="23" spans="1:35">
      <c r="AB23" s="52"/>
      <c r="AC23" s="52"/>
      <c r="AD23" s="52"/>
      <c r="AE23" s="52"/>
      <c r="AF23" s="52"/>
      <c r="AG23" s="52"/>
      <c r="AI23" s="72"/>
    </row>
    <row r="24" spans="1:35">
      <c r="AB24" s="52"/>
      <c r="AC24" s="52"/>
      <c r="AD24" s="52"/>
      <c r="AE24" s="52"/>
      <c r="AF24" s="52"/>
      <c r="AG24" s="52"/>
      <c r="AI24" s="72"/>
    </row>
    <row r="25" spans="1:35">
      <c r="AB25" s="52"/>
      <c r="AC25" s="52"/>
      <c r="AD25" s="52"/>
      <c r="AE25" s="52"/>
      <c r="AF25" s="52"/>
      <c r="AG25" s="52"/>
      <c r="AI25" s="72"/>
    </row>
    <row r="26" spans="1:35">
      <c r="A26" s="24" t="s">
        <v>15</v>
      </c>
      <c r="B26" s="52">
        <f t="shared" ref="B26:AA26" si="0">SUM(B7:B19)</f>
        <v>13022</v>
      </c>
      <c r="C26" s="52">
        <f t="shared" si="0"/>
        <v>7555</v>
      </c>
      <c r="D26" s="52">
        <f t="shared" si="0"/>
        <v>7013</v>
      </c>
      <c r="E26" s="52">
        <f t="shared" si="0"/>
        <v>41323</v>
      </c>
      <c r="F26" s="52">
        <f t="shared" si="0"/>
        <v>27753</v>
      </c>
      <c r="G26" s="52">
        <f t="shared" si="0"/>
        <v>27345</v>
      </c>
      <c r="H26" s="52">
        <f t="shared" si="0"/>
        <v>27098</v>
      </c>
      <c r="I26" s="52">
        <f t="shared" si="0"/>
        <v>27364</v>
      </c>
      <c r="J26" s="52">
        <f t="shared" si="0"/>
        <v>28608</v>
      </c>
      <c r="K26" s="52">
        <f t="shared" si="0"/>
        <v>25820</v>
      </c>
      <c r="L26" s="52">
        <f t="shared" si="0"/>
        <v>22856.997000000003</v>
      </c>
      <c r="M26" s="52">
        <f t="shared" si="0"/>
        <v>22908.629000000001</v>
      </c>
      <c r="N26" s="52">
        <f t="shared" si="0"/>
        <v>22892.668000000001</v>
      </c>
      <c r="O26" s="52">
        <f t="shared" si="0"/>
        <v>23383.384999999998</v>
      </c>
      <c r="P26" s="52">
        <f t="shared" si="0"/>
        <v>23746.877</v>
      </c>
      <c r="Q26" s="52">
        <f t="shared" si="0"/>
        <v>23707.593999999997</v>
      </c>
      <c r="R26" s="52">
        <f t="shared" si="0"/>
        <v>21575.879104188964</v>
      </c>
      <c r="S26" s="52">
        <f t="shared" si="0"/>
        <v>21664.485311462377</v>
      </c>
      <c r="T26" s="52">
        <f t="shared" si="0"/>
        <v>21749.045663892379</v>
      </c>
      <c r="U26" s="52">
        <f t="shared" si="0"/>
        <v>21301.522328331896</v>
      </c>
      <c r="V26" s="52">
        <f t="shared" si="0"/>
        <v>21401.133701576524</v>
      </c>
      <c r="W26" s="52">
        <f t="shared" si="0"/>
        <v>21500.745074821152</v>
      </c>
      <c r="X26" s="52">
        <f t="shared" si="0"/>
        <v>21579.932231496248</v>
      </c>
      <c r="Y26" s="52">
        <f t="shared" si="0"/>
        <v>21199.241452356386</v>
      </c>
      <c r="Z26" s="52">
        <f t="shared" si="0"/>
        <v>20823.025342522604</v>
      </c>
      <c r="AA26" s="52">
        <f t="shared" si="0"/>
        <v>20722.528216515144</v>
      </c>
      <c r="AB26" s="26">
        <f t="shared" ref="AB26:AI26" si="1">SUM(AB7:AB19)</f>
        <v>19969.523105340028</v>
      </c>
      <c r="AC26" s="52">
        <f t="shared" si="1"/>
        <v>19216.517994164915</v>
      </c>
      <c r="AD26" s="52">
        <f t="shared" si="1"/>
        <v>18183.277607178654</v>
      </c>
      <c r="AE26" s="52">
        <f t="shared" si="1"/>
        <v>17525.984010979701</v>
      </c>
      <c r="AF26" s="52">
        <f t="shared" si="1"/>
        <v>16830.369079786899</v>
      </c>
      <c r="AG26" s="52">
        <f t="shared" si="1"/>
        <v>17102.790193714576</v>
      </c>
      <c r="AH26" s="73">
        <f t="shared" si="1"/>
        <v>17115.985332402732</v>
      </c>
      <c r="AI26" s="73">
        <f t="shared" si="1"/>
        <v>17109.763228281408</v>
      </c>
    </row>
    <row r="27" spans="1:35">
      <c r="A27" s="24" t="s">
        <v>22</v>
      </c>
      <c r="B27" s="52">
        <f t="shared" ref="B27:AA27" si="2">B19</f>
        <v>839</v>
      </c>
      <c r="C27" s="52">
        <f t="shared" si="2"/>
        <v>569</v>
      </c>
      <c r="D27" s="52">
        <f t="shared" si="2"/>
        <v>852</v>
      </c>
      <c r="E27" s="52">
        <f t="shared" si="2"/>
        <v>37736</v>
      </c>
      <c r="F27" s="52">
        <f t="shared" si="2"/>
        <v>24536</v>
      </c>
      <c r="G27" s="52">
        <f t="shared" si="2"/>
        <v>24233</v>
      </c>
      <c r="H27" s="52">
        <f t="shared" si="2"/>
        <v>23958</v>
      </c>
      <c r="I27" s="52">
        <f t="shared" si="2"/>
        <v>24328</v>
      </c>
      <c r="J27" s="52">
        <f t="shared" si="2"/>
        <v>25619</v>
      </c>
      <c r="K27" s="52">
        <f t="shared" si="2"/>
        <v>22765</v>
      </c>
      <c r="L27" s="52">
        <f t="shared" si="2"/>
        <v>20219.312000000002</v>
      </c>
      <c r="M27" s="52">
        <f t="shared" si="2"/>
        <v>20252.550999999999</v>
      </c>
      <c r="N27" s="52">
        <f t="shared" si="2"/>
        <v>20307.467000000001</v>
      </c>
      <c r="O27" s="52">
        <f t="shared" si="2"/>
        <v>20185.744999999999</v>
      </c>
      <c r="P27" s="52">
        <f t="shared" si="2"/>
        <v>20649.109</v>
      </c>
      <c r="Q27" s="52">
        <f t="shared" si="2"/>
        <v>20580.25</v>
      </c>
      <c r="R27" s="52">
        <f t="shared" si="2"/>
        <v>17882.827907800489</v>
      </c>
      <c r="S27" s="52">
        <f t="shared" si="2"/>
        <v>17985.884212564724</v>
      </c>
      <c r="T27" s="52">
        <f t="shared" si="2"/>
        <v>18088.94051732896</v>
      </c>
      <c r="U27" s="52">
        <f t="shared" si="2"/>
        <v>17662.329135404554</v>
      </c>
      <c r="V27" s="52">
        <f t="shared" si="2"/>
        <v>17940.09321314051</v>
      </c>
      <c r="W27" s="52">
        <f t="shared" si="2"/>
        <v>18217.857290876465</v>
      </c>
      <c r="X27" s="52">
        <f t="shared" si="2"/>
        <v>18495.620668860582</v>
      </c>
      <c r="Y27" s="52">
        <f t="shared" si="2"/>
        <v>18286.050507690634</v>
      </c>
      <c r="Z27" s="52">
        <f t="shared" si="2"/>
        <v>18076.480346520686</v>
      </c>
      <c r="AA27" s="52">
        <f t="shared" si="2"/>
        <v>18014.966925318917</v>
      </c>
      <c r="AB27" s="52">
        <f t="shared" ref="AB27:AI27" si="3">AB19</f>
        <v>17341.033856568272</v>
      </c>
      <c r="AC27" s="52">
        <f t="shared" si="3"/>
        <v>16667.100787817631</v>
      </c>
      <c r="AD27" s="52">
        <f t="shared" si="3"/>
        <v>15712.932443255846</v>
      </c>
      <c r="AE27" s="52">
        <f t="shared" si="3"/>
        <v>15120.588786894175</v>
      </c>
      <c r="AF27" s="52">
        <f t="shared" si="3"/>
        <v>14528.245130532501</v>
      </c>
      <c r="AG27" s="52">
        <f t="shared" si="3"/>
        <v>14843.133751251278</v>
      </c>
      <c r="AH27" s="73">
        <f t="shared" si="3"/>
        <v>14843.133751251278</v>
      </c>
      <c r="AI27" s="73">
        <f t="shared" si="3"/>
        <v>14843.133751251278</v>
      </c>
    </row>
    <row r="28" spans="1:35">
      <c r="A28" s="25" t="s">
        <v>23</v>
      </c>
      <c r="B28" s="52">
        <f t="shared" ref="B28:AA28" si="4">B26 - B27</f>
        <v>12183</v>
      </c>
      <c r="C28" s="52">
        <f t="shared" si="4"/>
        <v>6986</v>
      </c>
      <c r="D28" s="52">
        <f t="shared" si="4"/>
        <v>6161</v>
      </c>
      <c r="E28" s="52">
        <f t="shared" si="4"/>
        <v>3587</v>
      </c>
      <c r="F28" s="52">
        <f t="shared" si="4"/>
        <v>3217</v>
      </c>
      <c r="G28" s="52">
        <f t="shared" si="4"/>
        <v>3112</v>
      </c>
      <c r="H28" s="52">
        <f t="shared" si="4"/>
        <v>3140</v>
      </c>
      <c r="I28" s="52">
        <f t="shared" si="4"/>
        <v>3036</v>
      </c>
      <c r="J28" s="52">
        <f t="shared" si="4"/>
        <v>2989</v>
      </c>
      <c r="K28" s="52">
        <f t="shared" si="4"/>
        <v>3055</v>
      </c>
      <c r="L28" s="52">
        <f t="shared" si="4"/>
        <v>2637.6850000000013</v>
      </c>
      <c r="M28" s="52">
        <f t="shared" si="4"/>
        <v>2656.0780000000013</v>
      </c>
      <c r="N28" s="52">
        <f t="shared" si="4"/>
        <v>2585.2010000000009</v>
      </c>
      <c r="O28" s="52">
        <f t="shared" si="4"/>
        <v>3197.6399999999994</v>
      </c>
      <c r="P28" s="52">
        <f t="shared" si="4"/>
        <v>3097.768</v>
      </c>
      <c r="Q28" s="52">
        <f t="shared" si="4"/>
        <v>3127.3439999999973</v>
      </c>
      <c r="R28" s="52">
        <f t="shared" si="4"/>
        <v>3693.0511963884746</v>
      </c>
      <c r="S28" s="52">
        <f t="shared" si="4"/>
        <v>3678.6010988976523</v>
      </c>
      <c r="T28" s="52">
        <f t="shared" si="4"/>
        <v>3660.1051465634191</v>
      </c>
      <c r="U28" s="52">
        <f t="shared" si="4"/>
        <v>3639.1931929273414</v>
      </c>
      <c r="V28" s="52">
        <f t="shared" si="4"/>
        <v>3461.0404884360141</v>
      </c>
      <c r="W28" s="52">
        <f t="shared" si="4"/>
        <v>3282.8877839446868</v>
      </c>
      <c r="X28" s="52">
        <f t="shared" si="4"/>
        <v>3084.3115626356666</v>
      </c>
      <c r="Y28" s="52">
        <f t="shared" si="4"/>
        <v>2913.1909446657519</v>
      </c>
      <c r="Z28" s="52">
        <f t="shared" si="4"/>
        <v>2746.5449960019178</v>
      </c>
      <c r="AA28" s="52">
        <f t="shared" si="4"/>
        <v>2707.5612911962271</v>
      </c>
      <c r="AB28" s="52">
        <f t="shared" ref="AB28:AI28" si="5">AB26 - AB27</f>
        <v>2628.4892487717552</v>
      </c>
      <c r="AC28" s="52">
        <f t="shared" si="5"/>
        <v>2549.4172063472834</v>
      </c>
      <c r="AD28" s="52">
        <f t="shared" si="5"/>
        <v>2470.3451639228078</v>
      </c>
      <c r="AE28" s="52">
        <f t="shared" si="5"/>
        <v>2405.3952240855251</v>
      </c>
      <c r="AF28" s="52">
        <f t="shared" si="5"/>
        <v>2302.1239492543973</v>
      </c>
      <c r="AG28" s="52">
        <f t="shared" si="5"/>
        <v>2259.6564424632979</v>
      </c>
      <c r="AH28" s="73">
        <f t="shared" si="5"/>
        <v>2272.8515811514535</v>
      </c>
      <c r="AI28" s="73">
        <f t="shared" si="5"/>
        <v>2266.6294770301301</v>
      </c>
    </row>
    <row r="29" spans="1:35">
      <c r="A29" s="27" t="s">
        <v>16</v>
      </c>
      <c r="B29" s="28"/>
      <c r="C29" s="28"/>
      <c r="D29" s="28"/>
      <c r="E29" s="28"/>
      <c r="F29" s="28"/>
      <c r="G29" s="28"/>
      <c r="H29" s="28"/>
      <c r="I29" s="28"/>
      <c r="J29" s="28"/>
      <c r="K29" s="28"/>
      <c r="L29" s="28"/>
      <c r="M29" s="28"/>
      <c r="N29" s="28"/>
      <c r="O29" s="28"/>
      <c r="P29" s="28"/>
      <c r="Q29" s="28"/>
      <c r="R29" s="26">
        <v>1334.674743253511</v>
      </c>
      <c r="S29" s="26">
        <v>1334.674743253511</v>
      </c>
      <c r="T29" s="26">
        <v>1334.674743253511</v>
      </c>
      <c r="U29" s="26">
        <v>805.00705656486662</v>
      </c>
      <c r="V29" s="28">
        <v>805.00705656486662</v>
      </c>
      <c r="W29" s="28">
        <v>805.00705656486662</v>
      </c>
      <c r="X29" s="28">
        <v>1177.9339003769899</v>
      </c>
      <c r="Y29" s="28">
        <v>1177.9339003769899</v>
      </c>
      <c r="Z29" s="28">
        <v>1177.9339003769899</v>
      </c>
      <c r="AA29" s="28">
        <v>1325.9906403451698</v>
      </c>
      <c r="AB29" s="52">
        <v>1325.9906403451698</v>
      </c>
      <c r="AC29" s="52">
        <v>1325.9906403451698</v>
      </c>
      <c r="AD29" s="52">
        <v>1045.7553645340313</v>
      </c>
      <c r="AE29" s="52">
        <v>1045.7553645340313</v>
      </c>
      <c r="AF29" s="52">
        <v>1045.7553645340313</v>
      </c>
      <c r="AG29" s="52">
        <v>1952.98764161448</v>
      </c>
      <c r="AH29" s="73">
        <v>1952.98764161448</v>
      </c>
      <c r="AI29" s="73">
        <v>1952.98764161448</v>
      </c>
    </row>
    <row r="30" spans="1:35">
      <c r="A30" s="27" t="s">
        <v>17</v>
      </c>
      <c r="B30" s="28"/>
      <c r="C30" s="28"/>
      <c r="D30" s="28"/>
      <c r="E30" s="28"/>
      <c r="F30" s="28"/>
      <c r="G30" s="28"/>
      <c r="H30" s="28"/>
      <c r="I30" s="28"/>
      <c r="J30" s="28"/>
      <c r="K30" s="28"/>
      <c r="L30" s="28"/>
      <c r="M30" s="28"/>
      <c r="N30" s="28"/>
      <c r="O30" s="28"/>
      <c r="P30" s="28"/>
      <c r="Q30" s="28"/>
      <c r="R30" s="52">
        <f t="shared" ref="R30:AA30" si="6">R26 - R29</f>
        <v>20241.204360935451</v>
      </c>
      <c r="S30" s="52">
        <f t="shared" si="6"/>
        <v>20329.810568208864</v>
      </c>
      <c r="T30" s="52">
        <f t="shared" si="6"/>
        <v>20414.370920638867</v>
      </c>
      <c r="U30" s="52">
        <f t="shared" si="6"/>
        <v>20496.515271767028</v>
      </c>
      <c r="V30" s="52">
        <f t="shared" si="6"/>
        <v>20596.126645011656</v>
      </c>
      <c r="W30" s="52">
        <f t="shared" si="6"/>
        <v>20695.738018256285</v>
      </c>
      <c r="X30" s="52">
        <f t="shared" si="6"/>
        <v>20401.998331119259</v>
      </c>
      <c r="Y30" s="52">
        <f t="shared" si="6"/>
        <v>20021.307551979397</v>
      </c>
      <c r="Z30" s="52">
        <f t="shared" si="6"/>
        <v>19645.091442145615</v>
      </c>
      <c r="AA30" s="52">
        <f t="shared" si="6"/>
        <v>19396.537576169972</v>
      </c>
      <c r="AB30" s="52">
        <f t="shared" ref="AB30:AI30" si="7">AB26 - AB29</f>
        <v>18643.532464994856</v>
      </c>
      <c r="AC30" s="52">
        <f t="shared" si="7"/>
        <v>17890.527353819743</v>
      </c>
      <c r="AD30" s="52">
        <f t="shared" si="7"/>
        <v>17137.522242644623</v>
      </c>
      <c r="AE30" s="52">
        <f t="shared" si="7"/>
        <v>16480.22864644567</v>
      </c>
      <c r="AF30" s="52">
        <f t="shared" si="7"/>
        <v>15784.613715252868</v>
      </c>
      <c r="AG30" s="52">
        <f t="shared" si="7"/>
        <v>15149.802552100096</v>
      </c>
      <c r="AH30" s="73">
        <f t="shared" si="7"/>
        <v>15162.997690788252</v>
      </c>
      <c r="AI30" s="73">
        <f t="shared" si="7"/>
        <v>15156.775586666929</v>
      </c>
    </row>
    <row r="31" spans="1:35">
      <c r="A31" s="27" t="s">
        <v>18</v>
      </c>
      <c r="B31" s="28"/>
      <c r="C31" s="28"/>
      <c r="D31" s="28"/>
      <c r="E31" s="28"/>
      <c r="F31" s="28"/>
      <c r="G31" s="28"/>
      <c r="H31" s="28"/>
      <c r="I31" s="28"/>
      <c r="J31" s="28"/>
      <c r="K31" s="28"/>
      <c r="L31" s="28"/>
      <c r="M31" s="28"/>
      <c r="N31" s="28"/>
      <c r="O31" s="28"/>
      <c r="P31" s="28"/>
      <c r="Q31" s="28"/>
      <c r="R31" s="52">
        <f t="shared" ref="R31:AA31" si="8">R27 - R29</f>
        <v>16548.153164546977</v>
      </c>
      <c r="S31" s="52">
        <f t="shared" si="8"/>
        <v>16651.209469311212</v>
      </c>
      <c r="T31" s="52">
        <f t="shared" si="8"/>
        <v>16754.265774075448</v>
      </c>
      <c r="U31" s="52">
        <f t="shared" si="8"/>
        <v>16857.322078839687</v>
      </c>
      <c r="V31" s="52">
        <f t="shared" si="8"/>
        <v>17135.086156575642</v>
      </c>
      <c r="W31" s="52">
        <f t="shared" si="8"/>
        <v>17412.850234311598</v>
      </c>
      <c r="X31" s="52">
        <f t="shared" si="8"/>
        <v>17317.686768483592</v>
      </c>
      <c r="Y31" s="52">
        <f t="shared" si="8"/>
        <v>17108.116607313645</v>
      </c>
      <c r="Z31" s="52">
        <f t="shared" si="8"/>
        <v>16898.546446143697</v>
      </c>
      <c r="AA31" s="52">
        <f t="shared" si="8"/>
        <v>16688.976284973745</v>
      </c>
      <c r="AB31" s="52">
        <f t="shared" ref="AB31:AI31" si="9">AB27 - AB29</f>
        <v>16015.043216223103</v>
      </c>
      <c r="AC31" s="52">
        <f t="shared" si="9"/>
        <v>15341.110147472462</v>
      </c>
      <c r="AD31" s="52">
        <f t="shared" si="9"/>
        <v>14667.177078721816</v>
      </c>
      <c r="AE31" s="52">
        <f t="shared" si="9"/>
        <v>14074.833422360145</v>
      </c>
      <c r="AF31" s="52">
        <f t="shared" si="9"/>
        <v>13482.489765998471</v>
      </c>
      <c r="AG31" s="52">
        <f t="shared" si="9"/>
        <v>12890.146109636798</v>
      </c>
      <c r="AH31" s="73">
        <f t="shared" si="9"/>
        <v>12890.146109636798</v>
      </c>
      <c r="AI31" s="73">
        <f t="shared" si="9"/>
        <v>12890.146109636798</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31"/>
  <sheetViews>
    <sheetView workbookViewId="0">
      <pane xSplit="1" ySplit="6" topLeftCell="J7" activePane="bottomRight" state="frozen"/>
      <selection pane="topRight" activeCell="B1" sqref="B1"/>
      <selection pane="bottomLeft" activeCell="A2" sqref="A2"/>
      <selection pane="bottomRight" activeCell="Z6" sqref="Z6:AE19"/>
    </sheetView>
  </sheetViews>
  <sheetFormatPr baseColWidth="10" defaultColWidth="8.83203125" defaultRowHeight="15"/>
  <cols>
    <col min="1" max="1" width="35.5" bestFit="1" customWidth="1"/>
  </cols>
  <sheetData>
    <row r="1" spans="1:31" s="56" customFormat="1" ht="32">
      <c r="A1" s="14" t="s">
        <v>28</v>
      </c>
    </row>
    <row r="2" spans="1:31" s="56" customFormat="1" ht="16">
      <c r="A2" s="14" t="s">
        <v>25</v>
      </c>
    </row>
    <row r="3" spans="1:31" s="56" customFormat="1">
      <c r="A3" s="14"/>
    </row>
    <row r="4" spans="1:31" s="56" customFormat="1">
      <c r="A4" s="14"/>
    </row>
    <row r="5" spans="1:31" s="56" customFormat="1"/>
    <row r="6" spans="1:31">
      <c r="A6" s="7" t="s">
        <v>0</v>
      </c>
      <c r="B6" s="8">
        <v>1990</v>
      </c>
      <c r="C6" s="8">
        <v>1991</v>
      </c>
      <c r="D6" s="8">
        <v>1992</v>
      </c>
      <c r="E6" s="8">
        <v>1993</v>
      </c>
      <c r="F6" s="8">
        <v>1994</v>
      </c>
      <c r="G6" s="8">
        <v>1995</v>
      </c>
      <c r="H6" s="8">
        <v>1996</v>
      </c>
      <c r="I6" s="8">
        <v>1997</v>
      </c>
      <c r="J6" s="8">
        <v>1998</v>
      </c>
      <c r="K6" s="8">
        <v>1999</v>
      </c>
      <c r="L6" s="8">
        <v>2000</v>
      </c>
      <c r="M6" s="8">
        <v>2001</v>
      </c>
      <c r="N6" s="8">
        <v>2002</v>
      </c>
      <c r="O6" s="8">
        <v>2003</v>
      </c>
      <c r="P6" s="8">
        <v>2004</v>
      </c>
      <c r="Q6" s="8">
        <v>2005</v>
      </c>
      <c r="R6" s="8">
        <v>2006</v>
      </c>
      <c r="S6" s="8">
        <v>2007</v>
      </c>
      <c r="T6" s="8">
        <v>2008</v>
      </c>
      <c r="U6" s="8">
        <v>2009</v>
      </c>
      <c r="V6" s="8">
        <v>2010</v>
      </c>
      <c r="W6" s="8">
        <v>2011</v>
      </c>
      <c r="X6" s="9">
        <v>2012</v>
      </c>
      <c r="Y6" s="9">
        <v>2013</v>
      </c>
      <c r="Z6" s="9">
        <v>2014</v>
      </c>
      <c r="AA6" s="9">
        <v>2015</v>
      </c>
      <c r="AB6" s="9">
        <v>2016</v>
      </c>
      <c r="AC6" s="9">
        <v>2017</v>
      </c>
      <c r="AD6" s="9">
        <v>2018</v>
      </c>
      <c r="AE6" s="9">
        <v>2019</v>
      </c>
    </row>
    <row r="7" spans="1:31">
      <c r="A7" s="10" t="s">
        <v>1</v>
      </c>
      <c r="B7" s="11">
        <v>121</v>
      </c>
      <c r="C7" s="11">
        <v>105</v>
      </c>
      <c r="D7" s="11">
        <v>106</v>
      </c>
      <c r="E7" s="11">
        <v>112</v>
      </c>
      <c r="F7" s="11">
        <v>108</v>
      </c>
      <c r="G7" s="11">
        <v>107</v>
      </c>
      <c r="H7" s="11">
        <v>156.839</v>
      </c>
      <c r="I7" s="11">
        <v>160.726</v>
      </c>
      <c r="J7" s="11">
        <v>129.822</v>
      </c>
      <c r="K7" s="11">
        <v>621.18600000000004</v>
      </c>
      <c r="L7" s="11">
        <v>587.48699999999997</v>
      </c>
      <c r="M7" s="11">
        <v>584.02300000000002</v>
      </c>
      <c r="N7" s="5">
        <v>506.19480387772796</v>
      </c>
      <c r="O7" s="5">
        <v>509.39177486760894</v>
      </c>
      <c r="P7" s="5">
        <v>512.52819088757553</v>
      </c>
      <c r="Q7" s="5">
        <v>515.66460690754218</v>
      </c>
      <c r="R7" s="5">
        <v>447.53556768943645</v>
      </c>
      <c r="S7" s="5">
        <v>379.40652847133066</v>
      </c>
      <c r="T7" s="5">
        <v>309.31518569427067</v>
      </c>
      <c r="U7" s="5">
        <v>274.6309732011984</v>
      </c>
      <c r="V7" s="5">
        <v>239.94676070812613</v>
      </c>
      <c r="W7" s="5">
        <v>205.2625482150539</v>
      </c>
      <c r="X7" s="53">
        <v>197.5199268106918</v>
      </c>
      <c r="Y7" s="53">
        <v>189.7773054063297</v>
      </c>
      <c r="Z7" s="53">
        <v>182.03468400196761</v>
      </c>
      <c r="AA7" s="53">
        <v>157.12360740935742</v>
      </c>
      <c r="AB7" s="53">
        <v>132.21253081674723</v>
      </c>
      <c r="AC7" s="53">
        <v>107.301454224137</v>
      </c>
      <c r="AD7" s="72">
        <v>107.301454224137</v>
      </c>
      <c r="AE7" s="72">
        <v>107.301454224137</v>
      </c>
    </row>
    <row r="8" spans="1:31">
      <c r="A8" s="10" t="s">
        <v>2</v>
      </c>
      <c r="B8" s="11">
        <v>177</v>
      </c>
      <c r="C8" s="11">
        <v>151</v>
      </c>
      <c r="D8" s="11">
        <v>159</v>
      </c>
      <c r="E8" s="11">
        <v>172</v>
      </c>
      <c r="F8" s="11">
        <v>183</v>
      </c>
      <c r="G8" s="11">
        <v>203</v>
      </c>
      <c r="H8" s="11">
        <v>152.239</v>
      </c>
      <c r="I8" s="11">
        <v>148.35</v>
      </c>
      <c r="J8" s="11">
        <v>146.785</v>
      </c>
      <c r="K8" s="11">
        <v>257.72899999999998</v>
      </c>
      <c r="L8" s="11">
        <v>259.91300000000001</v>
      </c>
      <c r="M8" s="11">
        <v>266.58100000000002</v>
      </c>
      <c r="N8" s="5">
        <v>177.58125253333353</v>
      </c>
      <c r="O8" s="5">
        <v>183.66925700672482</v>
      </c>
      <c r="P8" s="5">
        <v>189.23679527307573</v>
      </c>
      <c r="Q8" s="5">
        <v>194.28869091771975</v>
      </c>
      <c r="R8" s="5">
        <v>178.24494020737131</v>
      </c>
      <c r="S8" s="5">
        <v>162.20118949702288</v>
      </c>
      <c r="T8" s="5">
        <v>145.6993124673748</v>
      </c>
      <c r="U8" s="5">
        <v>171.43854075669984</v>
      </c>
      <c r="V8" s="5">
        <v>197.17776904602488</v>
      </c>
      <c r="W8" s="5">
        <v>222.91699733534995</v>
      </c>
      <c r="X8" s="53">
        <v>223.32176431453945</v>
      </c>
      <c r="Y8" s="53">
        <v>223.72653129372895</v>
      </c>
      <c r="Z8" s="53">
        <v>224.13129827291846</v>
      </c>
      <c r="AA8" s="53">
        <v>211.21996428531631</v>
      </c>
      <c r="AB8" s="53">
        <v>198.30863029771416</v>
      </c>
      <c r="AC8" s="53">
        <v>185.39729631011198</v>
      </c>
      <c r="AD8" s="72">
        <v>185.39729631011198</v>
      </c>
      <c r="AE8" s="72">
        <v>185.39729631011198</v>
      </c>
    </row>
    <row r="9" spans="1:31">
      <c r="A9" s="10" t="s">
        <v>3</v>
      </c>
      <c r="B9" s="11">
        <v>611</v>
      </c>
      <c r="C9" s="11">
        <v>638</v>
      </c>
      <c r="D9" s="11">
        <v>662</v>
      </c>
      <c r="E9" s="11">
        <v>568</v>
      </c>
      <c r="F9" s="11">
        <v>550</v>
      </c>
      <c r="G9" s="11">
        <v>589</v>
      </c>
      <c r="H9" s="11">
        <v>355.84699999999998</v>
      </c>
      <c r="I9" s="11">
        <v>355.74400000000003</v>
      </c>
      <c r="J9" s="11">
        <v>354.01600000000002</v>
      </c>
      <c r="K9" s="11">
        <v>400.39400000000001</v>
      </c>
      <c r="L9" s="11">
        <v>446.77199999999999</v>
      </c>
      <c r="M9" s="11">
        <v>448.95499999999998</v>
      </c>
      <c r="N9" s="5">
        <v>444.71835865673125</v>
      </c>
      <c r="O9" s="5">
        <v>437.11409958719656</v>
      </c>
      <c r="P9" s="5">
        <v>429.37815050537665</v>
      </c>
      <c r="Q9" s="5">
        <v>421.59175913962383</v>
      </c>
      <c r="R9" s="5">
        <v>407.70174816898924</v>
      </c>
      <c r="S9" s="5">
        <v>393.81173719835465</v>
      </c>
      <c r="T9" s="5">
        <v>379.90311161210411</v>
      </c>
      <c r="U9" s="5">
        <v>391.49127602255675</v>
      </c>
      <c r="V9" s="5">
        <v>403.07944043300938</v>
      </c>
      <c r="W9" s="5">
        <v>414.66760484346207</v>
      </c>
      <c r="X9" s="53">
        <v>390.72734979114387</v>
      </c>
      <c r="Y9" s="53">
        <v>366.78709473882566</v>
      </c>
      <c r="Z9" s="53">
        <v>342.84683968650745</v>
      </c>
      <c r="AA9" s="53">
        <v>350.02248868109365</v>
      </c>
      <c r="AB9" s="53">
        <v>357.19813767567985</v>
      </c>
      <c r="AC9" s="53">
        <v>364.37378667026599</v>
      </c>
      <c r="AD9" s="72">
        <v>364.37378667026599</v>
      </c>
      <c r="AE9" s="72">
        <v>364.37378667026599</v>
      </c>
    </row>
    <row r="10" spans="1:31">
      <c r="A10" s="10" t="s">
        <v>4</v>
      </c>
      <c r="B10" s="11">
        <v>47</v>
      </c>
      <c r="C10" s="11">
        <v>43</v>
      </c>
      <c r="D10" s="11">
        <v>45</v>
      </c>
      <c r="E10" s="11">
        <v>41</v>
      </c>
      <c r="F10" s="11">
        <v>49</v>
      </c>
      <c r="G10" s="11">
        <v>42</v>
      </c>
      <c r="H10" s="11">
        <v>38.542000000000002</v>
      </c>
      <c r="I10" s="11">
        <v>39.051000000000002</v>
      </c>
      <c r="J10" s="11">
        <v>39.612000000000002</v>
      </c>
      <c r="K10" s="11">
        <v>45.146999999999998</v>
      </c>
      <c r="L10" s="11">
        <v>46.164000000000001</v>
      </c>
      <c r="M10" s="11">
        <v>47.48</v>
      </c>
      <c r="N10" s="5">
        <v>29.737831430045389</v>
      </c>
      <c r="O10" s="5">
        <v>29.537325079327431</v>
      </c>
      <c r="P10" s="5">
        <v>29.336241450621273</v>
      </c>
      <c r="Q10" s="5">
        <v>29.135157821915111</v>
      </c>
      <c r="R10" s="5">
        <v>26.040285513746738</v>
      </c>
      <c r="S10" s="5">
        <v>22.945413205578362</v>
      </c>
      <c r="T10" s="5">
        <v>19.85054089783603</v>
      </c>
      <c r="U10" s="5">
        <v>18.899845154362207</v>
      </c>
      <c r="V10" s="5">
        <v>17.949149410888385</v>
      </c>
      <c r="W10" s="5">
        <v>16.998453667414562</v>
      </c>
      <c r="X10" s="53">
        <v>15.913973198198812</v>
      </c>
      <c r="Y10" s="53">
        <v>14.829492728983062</v>
      </c>
      <c r="Z10" s="53">
        <v>13.745012259767314</v>
      </c>
      <c r="AA10" s="53">
        <v>14.014687948328577</v>
      </c>
      <c r="AB10" s="53">
        <v>14.284363636889839</v>
      </c>
      <c r="AC10" s="53">
        <v>14.5540393254511</v>
      </c>
      <c r="AD10" s="72">
        <v>14.5540393254511</v>
      </c>
      <c r="AE10" s="72">
        <v>14.5540393254511</v>
      </c>
    </row>
    <row r="11" spans="1:31">
      <c r="A11" s="10" t="s">
        <v>5</v>
      </c>
      <c r="B11" s="11">
        <v>157</v>
      </c>
      <c r="C11" s="11">
        <v>197</v>
      </c>
      <c r="D11" s="11">
        <v>198</v>
      </c>
      <c r="E11" s="11">
        <v>125</v>
      </c>
      <c r="F11" s="11">
        <v>125</v>
      </c>
      <c r="G11" s="11">
        <v>134</v>
      </c>
      <c r="H11" s="11">
        <v>100.66500000000001</v>
      </c>
      <c r="I11" s="11">
        <v>105.914</v>
      </c>
      <c r="J11" s="11">
        <v>105.32299999999999</v>
      </c>
      <c r="K11" s="11">
        <v>114.739</v>
      </c>
      <c r="L11" s="11">
        <v>118.03700000000001</v>
      </c>
      <c r="M11" s="11">
        <v>124.878</v>
      </c>
      <c r="N11" s="5">
        <v>53.960663204301134</v>
      </c>
      <c r="O11" s="5">
        <v>56.058538972936908</v>
      </c>
      <c r="P11" s="5">
        <v>58.145572149657475</v>
      </c>
      <c r="Q11" s="5">
        <v>60.232605326378057</v>
      </c>
      <c r="R11" s="5">
        <v>61.094884335300371</v>
      </c>
      <c r="S11" s="5">
        <v>61.957163344222678</v>
      </c>
      <c r="T11" s="5">
        <v>62.8194423493836</v>
      </c>
      <c r="U11" s="5">
        <v>57.985369709570115</v>
      </c>
      <c r="V11" s="5">
        <v>53.15129706975663</v>
      </c>
      <c r="W11" s="5">
        <v>48.317224429943145</v>
      </c>
      <c r="X11" s="53">
        <v>46.999883036799275</v>
      </c>
      <c r="Y11" s="53">
        <v>45.682541643655405</v>
      </c>
      <c r="Z11" s="53">
        <v>44.365200250511535</v>
      </c>
      <c r="AA11" s="53">
        <v>41.236783781071125</v>
      </c>
      <c r="AB11" s="53">
        <v>38.108367311630715</v>
      </c>
      <c r="AC11" s="53">
        <v>34.979950842190298</v>
      </c>
      <c r="AD11" s="72">
        <v>34.979950842190298</v>
      </c>
      <c r="AE11" s="72">
        <v>34.979950842190298</v>
      </c>
    </row>
    <row r="12" spans="1:31">
      <c r="A12" s="10" t="s">
        <v>6</v>
      </c>
      <c r="B12" s="11">
        <v>27</v>
      </c>
      <c r="C12" s="11">
        <v>24</v>
      </c>
      <c r="D12" s="11">
        <v>24</v>
      </c>
      <c r="E12" s="11">
        <v>22</v>
      </c>
      <c r="F12" s="11">
        <v>22</v>
      </c>
      <c r="G12" s="11">
        <v>22</v>
      </c>
      <c r="H12" s="11">
        <v>16.515999999999998</v>
      </c>
      <c r="I12" s="11">
        <v>16.927</v>
      </c>
      <c r="J12" s="11">
        <v>16.766999999999999</v>
      </c>
      <c r="K12" s="11">
        <v>27.05</v>
      </c>
      <c r="L12" s="11">
        <v>27.341999999999999</v>
      </c>
      <c r="M12" s="11">
        <v>27.638000000000002</v>
      </c>
      <c r="N12" s="5">
        <v>17.63167939735871</v>
      </c>
      <c r="O12" s="5">
        <v>18.887135180273315</v>
      </c>
      <c r="P12" s="5">
        <v>20.107288991495018</v>
      </c>
      <c r="Q12" s="5">
        <v>21.327442802716721</v>
      </c>
      <c r="R12" s="5">
        <v>21.806464009311814</v>
      </c>
      <c r="S12" s="5">
        <v>22.285485215906906</v>
      </c>
      <c r="T12" s="5">
        <v>22.762258771113938</v>
      </c>
      <c r="U12" s="5">
        <v>24.959099445603133</v>
      </c>
      <c r="V12" s="5">
        <v>27.155940120092328</v>
      </c>
      <c r="W12" s="5">
        <v>29.35278079458152</v>
      </c>
      <c r="X12" s="53">
        <v>29.382606614980055</v>
      </c>
      <c r="Y12" s="53">
        <v>29.412432435378591</v>
      </c>
      <c r="Z12" s="53">
        <v>29.44225825577713</v>
      </c>
      <c r="AA12" s="53">
        <v>27.208956179185353</v>
      </c>
      <c r="AB12" s="53">
        <v>24.975654102593577</v>
      </c>
      <c r="AC12" s="53">
        <v>22.7423520260018</v>
      </c>
      <c r="AD12" s="72">
        <v>22.7423520260018</v>
      </c>
      <c r="AE12" s="72">
        <v>22.7423520260018</v>
      </c>
    </row>
    <row r="13" spans="1:31">
      <c r="A13" s="10" t="s">
        <v>7</v>
      </c>
      <c r="B13" s="11">
        <v>284</v>
      </c>
      <c r="C13" s="11">
        <v>264</v>
      </c>
      <c r="D13" s="11">
        <v>259</v>
      </c>
      <c r="E13" s="11">
        <v>260</v>
      </c>
      <c r="F13" s="11">
        <v>256</v>
      </c>
      <c r="G13" s="11">
        <v>256</v>
      </c>
      <c r="H13" s="11">
        <v>179.59299999999999</v>
      </c>
      <c r="I13" s="11">
        <v>186.411</v>
      </c>
      <c r="J13" s="11">
        <v>188.989</v>
      </c>
      <c r="K13" s="11">
        <v>244.72399999999999</v>
      </c>
      <c r="L13" s="11">
        <v>253.78899999999999</v>
      </c>
      <c r="M13" s="11">
        <v>263.93099999999998</v>
      </c>
      <c r="N13" s="5">
        <v>353.92939825847623</v>
      </c>
      <c r="O13" s="5">
        <v>365.43890464595603</v>
      </c>
      <c r="P13" s="5">
        <v>376.40831884651254</v>
      </c>
      <c r="Q13" s="5">
        <v>387.32407455116356</v>
      </c>
      <c r="R13" s="5">
        <v>372.19872461834348</v>
      </c>
      <c r="S13" s="5">
        <v>357.07337468552339</v>
      </c>
      <c r="T13" s="5">
        <v>340.82818876482543</v>
      </c>
      <c r="U13" s="5">
        <v>319.44851675048074</v>
      </c>
      <c r="V13" s="5">
        <v>298.06884473613604</v>
      </c>
      <c r="W13" s="5">
        <v>276.68917272179129</v>
      </c>
      <c r="X13" s="53">
        <v>272.80395521216599</v>
      </c>
      <c r="Y13" s="53">
        <v>268.91873770254068</v>
      </c>
      <c r="Z13" s="53">
        <v>265.03352019291538</v>
      </c>
      <c r="AA13" s="53">
        <v>275.77253002247159</v>
      </c>
      <c r="AB13" s="53">
        <v>286.51153985202779</v>
      </c>
      <c r="AC13" s="53">
        <v>297.250549681584</v>
      </c>
      <c r="AD13" s="72">
        <v>297.250549681584</v>
      </c>
      <c r="AE13" s="72">
        <v>297.250549681584</v>
      </c>
    </row>
    <row r="14" spans="1:31">
      <c r="A14" s="10" t="s">
        <v>8</v>
      </c>
      <c r="B14" s="11">
        <v>4</v>
      </c>
      <c r="C14" s="11">
        <v>4</v>
      </c>
      <c r="D14" s="11">
        <v>5</v>
      </c>
      <c r="E14" s="11">
        <v>6</v>
      </c>
      <c r="F14" s="11">
        <v>6</v>
      </c>
      <c r="G14" s="11">
        <v>5</v>
      </c>
      <c r="H14" s="11">
        <v>5.1070000000000002</v>
      </c>
      <c r="I14" s="11">
        <v>5.3239999999999998</v>
      </c>
      <c r="J14" s="11">
        <v>5.4710000000000001</v>
      </c>
      <c r="K14" s="11">
        <v>16.61</v>
      </c>
      <c r="L14" s="11">
        <v>16.937999999999999</v>
      </c>
      <c r="M14" s="11">
        <v>17.396000000000001</v>
      </c>
      <c r="N14" s="5">
        <v>6.7642821767629018</v>
      </c>
      <c r="O14" s="5">
        <v>6.9570817546516457</v>
      </c>
      <c r="P14" s="5">
        <v>7.1498813325403896</v>
      </c>
      <c r="Q14" s="5">
        <v>7.3426809104291335</v>
      </c>
      <c r="R14" s="5">
        <v>6.2000765752764222</v>
      </c>
      <c r="S14" s="5">
        <v>5.0574722401237109</v>
      </c>
      <c r="T14" s="5">
        <v>3.9148679050145074</v>
      </c>
      <c r="U14" s="5">
        <v>3.8954540888226119</v>
      </c>
      <c r="V14" s="5">
        <v>3.8760402726307164</v>
      </c>
      <c r="W14" s="5">
        <v>3.8566264564388208</v>
      </c>
      <c r="X14" s="53">
        <v>3.8013476614661115</v>
      </c>
      <c r="Y14" s="53">
        <v>3.7460688664934021</v>
      </c>
      <c r="Z14" s="53">
        <v>3.6907900715206927</v>
      </c>
      <c r="AA14" s="53">
        <v>3.8503001071680454</v>
      </c>
      <c r="AB14" s="53">
        <v>4.0098101428153976</v>
      </c>
      <c r="AC14" s="53">
        <v>4.1693201784627503</v>
      </c>
      <c r="AD14" s="72">
        <v>4.1693201784627503</v>
      </c>
      <c r="AE14" s="72">
        <v>4.1693201784627503</v>
      </c>
    </row>
    <row r="15" spans="1:31">
      <c r="A15" s="10" t="s">
        <v>10</v>
      </c>
      <c r="B15" s="11">
        <v>42</v>
      </c>
      <c r="C15" s="11">
        <v>42</v>
      </c>
      <c r="D15" s="11">
        <v>50</v>
      </c>
      <c r="E15" s="11">
        <v>46</v>
      </c>
      <c r="F15" s="11">
        <v>43</v>
      </c>
      <c r="G15" s="11">
        <v>42</v>
      </c>
      <c r="H15" s="11">
        <v>29.806000000000001</v>
      </c>
      <c r="I15" s="11">
        <v>30.702999999999999</v>
      </c>
      <c r="J15" s="11">
        <v>31.004999999999999</v>
      </c>
      <c r="K15" s="11">
        <v>41.430999999999997</v>
      </c>
      <c r="L15" s="11">
        <v>41.917000000000002</v>
      </c>
      <c r="M15" s="11">
        <v>43.97</v>
      </c>
      <c r="N15" s="5">
        <v>22.912119001709602</v>
      </c>
      <c r="O15" s="5">
        <v>23.65923686255017</v>
      </c>
      <c r="P15" s="5">
        <v>24.383387632409136</v>
      </c>
      <c r="Q15" s="5">
        <v>25.107538402268098</v>
      </c>
      <c r="R15" s="5">
        <v>24.637839646587597</v>
      </c>
      <c r="S15" s="5">
        <v>24.168140890907097</v>
      </c>
      <c r="T15" s="5">
        <v>23.698413542450417</v>
      </c>
      <c r="U15" s="5">
        <v>22.719845893192442</v>
      </c>
      <c r="V15" s="5">
        <v>21.741278243934467</v>
      </c>
      <c r="W15" s="5">
        <v>20.762710594676488</v>
      </c>
      <c r="X15" s="53">
        <v>19.602157929851082</v>
      </c>
      <c r="Y15" s="53">
        <v>18.441605265025675</v>
      </c>
      <c r="Z15" s="53">
        <v>17.281052600200269</v>
      </c>
      <c r="AA15" s="53">
        <v>16.00989305057848</v>
      </c>
      <c r="AB15" s="53">
        <v>14.738733500956691</v>
      </c>
      <c r="AC15" s="53">
        <v>13.4675739513349</v>
      </c>
      <c r="AD15" s="72">
        <v>13.4675739513349</v>
      </c>
      <c r="AE15" s="72">
        <v>13.4675739513349</v>
      </c>
    </row>
    <row r="16" spans="1:31">
      <c r="A16" s="10" t="s">
        <v>11</v>
      </c>
      <c r="B16" s="11">
        <v>234</v>
      </c>
      <c r="C16" s="11">
        <v>238</v>
      </c>
      <c r="D16" s="11">
        <v>239</v>
      </c>
      <c r="E16" s="11">
        <v>288</v>
      </c>
      <c r="F16" s="11">
        <v>271</v>
      </c>
      <c r="G16" s="11">
        <v>247</v>
      </c>
      <c r="H16" s="11">
        <v>426.75900000000001</v>
      </c>
      <c r="I16" s="11">
        <v>439.11099999999999</v>
      </c>
      <c r="J16" s="11">
        <v>459.29399999999998</v>
      </c>
      <c r="K16" s="11">
        <v>439.798</v>
      </c>
      <c r="L16" s="11">
        <v>333.476</v>
      </c>
      <c r="M16" s="11">
        <v>333.88600000000002</v>
      </c>
      <c r="N16" s="5">
        <v>268.19975762012007</v>
      </c>
      <c r="O16" s="5">
        <v>267.60761152674485</v>
      </c>
      <c r="P16" s="5">
        <v>266.76038094791278</v>
      </c>
      <c r="Q16" s="5">
        <v>265.65963983096083</v>
      </c>
      <c r="R16" s="5">
        <v>245.65761829887387</v>
      </c>
      <c r="S16" s="5">
        <v>225.65559676678694</v>
      </c>
      <c r="T16" s="5">
        <v>205.51336871896984</v>
      </c>
      <c r="U16" s="5">
        <v>191.97439976730553</v>
      </c>
      <c r="V16" s="5">
        <v>178.43543081564121</v>
      </c>
      <c r="W16" s="5">
        <v>164.89646186397687</v>
      </c>
      <c r="X16" s="53">
        <v>186.51237565635668</v>
      </c>
      <c r="Y16" s="53">
        <v>208.1282894487365</v>
      </c>
      <c r="Z16" s="53">
        <v>229.74420324111634</v>
      </c>
      <c r="AA16" s="53">
        <v>220.75300658181922</v>
      </c>
      <c r="AB16" s="53">
        <v>211.7618099225221</v>
      </c>
      <c r="AC16" s="53">
        <v>202.77061326322502</v>
      </c>
      <c r="AD16" s="72">
        <v>202.77061326322502</v>
      </c>
      <c r="AE16" s="72">
        <v>202.77061326322502</v>
      </c>
    </row>
    <row r="17" spans="1:31">
      <c r="A17" s="10" t="s">
        <v>12</v>
      </c>
      <c r="B17" s="11">
        <v>323</v>
      </c>
      <c r="C17" s="11">
        <v>308</v>
      </c>
      <c r="D17" s="11">
        <v>292</v>
      </c>
      <c r="E17" s="11">
        <v>276</v>
      </c>
      <c r="F17" s="11">
        <v>261</v>
      </c>
      <c r="G17" s="11">
        <v>245</v>
      </c>
      <c r="H17" s="11">
        <v>228.57900000000001</v>
      </c>
      <c r="I17" s="11">
        <v>215.53899999999999</v>
      </c>
      <c r="J17" s="11">
        <v>199.13399999999999</v>
      </c>
      <c r="K17" s="11">
        <v>183.89699999999999</v>
      </c>
      <c r="L17" s="11">
        <v>173.01900000000001</v>
      </c>
      <c r="M17" s="11">
        <v>157.238</v>
      </c>
      <c r="N17" s="5">
        <v>329.56318573579716</v>
      </c>
      <c r="O17" s="5">
        <v>322.34180918867895</v>
      </c>
      <c r="P17" s="5">
        <v>315.12043264156074</v>
      </c>
      <c r="Q17" s="5">
        <v>307.89905609444253</v>
      </c>
      <c r="R17" s="5">
        <v>295.21552240116483</v>
      </c>
      <c r="S17" s="5">
        <v>282.53198870788714</v>
      </c>
      <c r="T17" s="5">
        <v>252.60300680730472</v>
      </c>
      <c r="U17" s="5">
        <v>224.19884058066103</v>
      </c>
      <c r="V17" s="5">
        <v>198.90475689604</v>
      </c>
      <c r="W17" s="5">
        <v>197.52798227035444</v>
      </c>
      <c r="X17" s="53">
        <v>186.04956656994997</v>
      </c>
      <c r="Y17" s="53">
        <v>174.57115086954551</v>
      </c>
      <c r="Z17" s="53">
        <v>163.09273516914101</v>
      </c>
      <c r="AA17" s="53">
        <v>145.63414522060054</v>
      </c>
      <c r="AB17" s="53">
        <v>118.919993552553</v>
      </c>
      <c r="AC17" s="53">
        <v>114.069897752702</v>
      </c>
      <c r="AD17" s="72">
        <v>113.5806151582977</v>
      </c>
      <c r="AE17" s="72">
        <v>106.77990568057788</v>
      </c>
    </row>
    <row r="18" spans="1:31">
      <c r="A18" s="10" t="s">
        <v>13</v>
      </c>
      <c r="B18" s="11">
        <v>300</v>
      </c>
      <c r="C18" s="11">
        <v>303</v>
      </c>
      <c r="D18" s="11">
        <v>305</v>
      </c>
      <c r="E18" s="11">
        <v>307</v>
      </c>
      <c r="F18" s="11">
        <v>309</v>
      </c>
      <c r="G18" s="11">
        <v>311</v>
      </c>
      <c r="H18" s="11">
        <v>312.92500000000001</v>
      </c>
      <c r="I18" s="11">
        <v>308.66199999999998</v>
      </c>
      <c r="J18" s="11">
        <v>304.28899999999999</v>
      </c>
      <c r="K18" s="11">
        <v>307.142</v>
      </c>
      <c r="L18" s="11">
        <v>295.245</v>
      </c>
      <c r="M18" s="11">
        <v>289.99</v>
      </c>
      <c r="N18" s="5">
        <v>337.96228349025273</v>
      </c>
      <c r="O18" s="5">
        <v>321.10225274459123</v>
      </c>
      <c r="P18" s="5">
        <v>304.24222199892972</v>
      </c>
      <c r="Q18" s="5">
        <v>287.38219125326822</v>
      </c>
      <c r="R18" s="5">
        <v>267.12242384588666</v>
      </c>
      <c r="S18" s="5">
        <v>246.8626564385051</v>
      </c>
      <c r="T18" s="5">
        <v>236.35826811385985</v>
      </c>
      <c r="U18" s="5">
        <v>225.25436287585234</v>
      </c>
      <c r="V18" s="5">
        <v>213.41059557023834</v>
      </c>
      <c r="W18" s="5">
        <v>210.48582118800093</v>
      </c>
      <c r="X18" s="53">
        <v>198.94647063236869</v>
      </c>
      <c r="Y18" s="53">
        <v>187.40712007673645</v>
      </c>
      <c r="Z18" s="53">
        <v>175.86776952110418</v>
      </c>
      <c r="AA18" s="53">
        <v>161.45635270699313</v>
      </c>
      <c r="AB18" s="53">
        <v>138.75942579074399</v>
      </c>
      <c r="AC18" s="53">
        <v>132.633519078771</v>
      </c>
      <c r="AD18" s="72">
        <v>126.89756177617912</v>
      </c>
      <c r="AE18" s="72">
        <v>126.89756177617912</v>
      </c>
    </row>
    <row r="19" spans="1:31">
      <c r="A19" s="10" t="s">
        <v>14</v>
      </c>
      <c r="B19" s="11">
        <v>5233</v>
      </c>
      <c r="C19" s="11">
        <v>5003</v>
      </c>
      <c r="D19" s="11">
        <v>4854</v>
      </c>
      <c r="E19" s="11">
        <v>4926</v>
      </c>
      <c r="F19" s="11">
        <v>5359</v>
      </c>
      <c r="G19" s="11">
        <v>4726</v>
      </c>
      <c r="H19" s="11">
        <v>4720.9269999999997</v>
      </c>
      <c r="I19" s="11">
        <v>4243.9849999999997</v>
      </c>
      <c r="J19" s="11">
        <v>4280.1189999999997</v>
      </c>
      <c r="K19" s="11">
        <v>4510.9210000000003</v>
      </c>
      <c r="L19" s="11">
        <v>4687.9160000000002</v>
      </c>
      <c r="M19" s="11">
        <v>4389.6670000000004</v>
      </c>
      <c r="N19" s="5">
        <v>3256.02989263262</v>
      </c>
      <c r="O19" s="5">
        <v>3346.3808519088302</v>
      </c>
      <c r="P19" s="5">
        <v>3436.7318111850404</v>
      </c>
      <c r="Q19" s="5">
        <v>3069.0494184512263</v>
      </c>
      <c r="R19" s="5">
        <v>3382.9920896082904</v>
      </c>
      <c r="S19" s="5">
        <v>3696.9347607653544</v>
      </c>
      <c r="T19" s="5">
        <v>4010.8767320416882</v>
      </c>
      <c r="U19" s="5">
        <v>4061.0194186020108</v>
      </c>
      <c r="V19" s="5">
        <v>4111.1621051623333</v>
      </c>
      <c r="W19" s="5">
        <v>4287.8759942091983</v>
      </c>
      <c r="X19" s="6">
        <v>4168.0109175782509</v>
      </c>
      <c r="Y19" s="53">
        <v>4048.1458409473025</v>
      </c>
      <c r="Z19" s="53">
        <v>3689.3507912027999</v>
      </c>
      <c r="AA19" s="59">
        <v>3604.9357478459751</v>
      </c>
      <c r="AB19" s="59">
        <v>3520.5207044891504</v>
      </c>
      <c r="AC19" s="59">
        <v>4205.0707628221771</v>
      </c>
      <c r="AD19" s="72">
        <v>4205.0707628221771</v>
      </c>
      <c r="AE19" s="72">
        <v>4205.0707628221771</v>
      </c>
    </row>
    <row r="20" spans="1:31">
      <c r="X20" s="53"/>
      <c r="Y20" s="53"/>
      <c r="Z20" s="53"/>
      <c r="AA20" s="53"/>
      <c r="AB20" s="53"/>
      <c r="AC20" s="53"/>
      <c r="AE20" s="72"/>
    </row>
    <row r="21" spans="1:31">
      <c r="X21" s="53"/>
      <c r="Y21" s="53"/>
      <c r="Z21" s="53"/>
      <c r="AA21" s="53"/>
      <c r="AB21" s="53"/>
      <c r="AC21" s="53"/>
      <c r="AE21" s="72"/>
    </row>
    <row r="22" spans="1:31">
      <c r="X22" s="53"/>
      <c r="Y22" s="53"/>
      <c r="Z22" s="53"/>
      <c r="AA22" s="53"/>
      <c r="AB22" s="53"/>
      <c r="AC22" s="53"/>
      <c r="AE22" s="72"/>
    </row>
    <row r="23" spans="1:31">
      <c r="X23" s="53"/>
      <c r="Y23" s="53"/>
      <c r="Z23" s="53"/>
      <c r="AA23" s="53"/>
      <c r="AB23" s="53"/>
      <c r="AC23" s="53"/>
      <c r="AE23" s="72"/>
    </row>
    <row r="24" spans="1:31">
      <c r="X24" s="53"/>
      <c r="Y24" s="53"/>
      <c r="Z24" s="53"/>
      <c r="AA24" s="53"/>
      <c r="AB24" s="53"/>
      <c r="AC24" s="53"/>
      <c r="AE24" s="72"/>
    </row>
    <row r="25" spans="1:31">
      <c r="X25" s="53"/>
      <c r="Y25" s="53"/>
      <c r="Z25" s="53"/>
      <c r="AA25" s="53"/>
      <c r="AB25" s="53"/>
      <c r="AC25" s="53"/>
      <c r="AE25" s="72"/>
    </row>
    <row r="26" spans="1:31">
      <c r="A26" s="29" t="s">
        <v>15</v>
      </c>
      <c r="B26" s="59">
        <f t="shared" ref="B26:W26" si="0">SUM(B7:B19)</f>
        <v>7560</v>
      </c>
      <c r="C26" s="59">
        <f t="shared" si="0"/>
        <v>7320</v>
      </c>
      <c r="D26" s="59">
        <f t="shared" si="0"/>
        <v>7198</v>
      </c>
      <c r="E26" s="59">
        <f t="shared" si="0"/>
        <v>7149</v>
      </c>
      <c r="F26" s="59">
        <f t="shared" si="0"/>
        <v>7542</v>
      </c>
      <c r="G26" s="59">
        <f t="shared" si="0"/>
        <v>6929</v>
      </c>
      <c r="H26" s="59">
        <f t="shared" si="0"/>
        <v>6724.3439999999991</v>
      </c>
      <c r="I26" s="59">
        <f t="shared" si="0"/>
        <v>6256.4470000000001</v>
      </c>
      <c r="J26" s="59">
        <f t="shared" si="0"/>
        <v>6260.6260000000002</v>
      </c>
      <c r="K26" s="59">
        <f t="shared" si="0"/>
        <v>7210.768</v>
      </c>
      <c r="L26" s="59">
        <f t="shared" si="0"/>
        <v>7288.0150000000003</v>
      </c>
      <c r="M26" s="59">
        <f t="shared" si="0"/>
        <v>6995.6329999999998</v>
      </c>
      <c r="N26" s="59">
        <f t="shared" si="0"/>
        <v>5805.1855080152363</v>
      </c>
      <c r="O26" s="59">
        <f t="shared" si="0"/>
        <v>5888.1458793260717</v>
      </c>
      <c r="P26" s="59">
        <f t="shared" si="0"/>
        <v>5969.5286738427076</v>
      </c>
      <c r="Q26" s="59">
        <f t="shared" si="0"/>
        <v>5592.0048624096544</v>
      </c>
      <c r="R26" s="59">
        <f t="shared" si="0"/>
        <v>5736.4481849185795</v>
      </c>
      <c r="S26" s="59">
        <f t="shared" si="0"/>
        <v>5880.8915074275037</v>
      </c>
      <c r="T26" s="59">
        <f t="shared" si="0"/>
        <v>6014.1426976861958</v>
      </c>
      <c r="U26" s="59">
        <f t="shared" si="0"/>
        <v>5987.9159428483163</v>
      </c>
      <c r="V26" s="59">
        <f t="shared" si="0"/>
        <v>5964.0594084848517</v>
      </c>
      <c r="W26" s="59">
        <f t="shared" si="0"/>
        <v>6099.6103785902424</v>
      </c>
      <c r="X26" s="53">
        <f t="shared" ref="X26:AE26" si="1">SUM(X7:X19)</f>
        <v>5939.5922950067625</v>
      </c>
      <c r="Y26" s="53">
        <f t="shared" si="1"/>
        <v>5779.5742114232817</v>
      </c>
      <c r="Z26" s="53">
        <f t="shared" si="1"/>
        <v>5380.6261547262475</v>
      </c>
      <c r="AA26" s="53">
        <f t="shared" si="1"/>
        <v>5229.2384638199583</v>
      </c>
      <c r="AB26" s="53">
        <f t="shared" si="1"/>
        <v>5060.3097010920246</v>
      </c>
      <c r="AC26" s="53">
        <f t="shared" si="1"/>
        <v>5698.7811161264153</v>
      </c>
      <c r="AD26" s="72">
        <f t="shared" si="1"/>
        <v>5692.5558762294186</v>
      </c>
      <c r="AE26" s="72">
        <f t="shared" si="1"/>
        <v>5685.7551667516991</v>
      </c>
    </row>
    <row r="27" spans="1:31">
      <c r="A27" s="29" t="s">
        <v>22</v>
      </c>
      <c r="B27" s="59">
        <f t="shared" ref="B27:W27" si="2">B19</f>
        <v>5233</v>
      </c>
      <c r="C27" s="59">
        <f t="shared" si="2"/>
        <v>5003</v>
      </c>
      <c r="D27" s="59">
        <f t="shared" si="2"/>
        <v>4854</v>
      </c>
      <c r="E27" s="59">
        <f t="shared" si="2"/>
        <v>4926</v>
      </c>
      <c r="F27" s="59">
        <f t="shared" si="2"/>
        <v>5359</v>
      </c>
      <c r="G27" s="59">
        <f t="shared" si="2"/>
        <v>4726</v>
      </c>
      <c r="H27" s="59">
        <f t="shared" si="2"/>
        <v>4720.9269999999997</v>
      </c>
      <c r="I27" s="59">
        <f t="shared" si="2"/>
        <v>4243.9849999999997</v>
      </c>
      <c r="J27" s="59">
        <f t="shared" si="2"/>
        <v>4280.1189999999997</v>
      </c>
      <c r="K27" s="59">
        <f t="shared" si="2"/>
        <v>4510.9210000000003</v>
      </c>
      <c r="L27" s="59">
        <f t="shared" si="2"/>
        <v>4687.9160000000002</v>
      </c>
      <c r="M27" s="59">
        <f t="shared" si="2"/>
        <v>4389.6670000000004</v>
      </c>
      <c r="N27" s="59">
        <f t="shared" si="2"/>
        <v>3256.02989263262</v>
      </c>
      <c r="O27" s="59">
        <f t="shared" si="2"/>
        <v>3346.3808519088302</v>
      </c>
      <c r="P27" s="59">
        <f t="shared" si="2"/>
        <v>3436.7318111850404</v>
      </c>
      <c r="Q27" s="59">
        <f t="shared" si="2"/>
        <v>3069.0494184512263</v>
      </c>
      <c r="R27" s="59">
        <f t="shared" si="2"/>
        <v>3382.9920896082904</v>
      </c>
      <c r="S27" s="59">
        <f t="shared" si="2"/>
        <v>3696.9347607653544</v>
      </c>
      <c r="T27" s="59">
        <f t="shared" si="2"/>
        <v>4010.8767320416882</v>
      </c>
      <c r="U27" s="59">
        <f t="shared" si="2"/>
        <v>4061.0194186020108</v>
      </c>
      <c r="V27" s="59">
        <f t="shared" si="2"/>
        <v>4111.1621051623333</v>
      </c>
      <c r="W27" s="59">
        <f t="shared" si="2"/>
        <v>4287.8759942091983</v>
      </c>
      <c r="X27" s="53">
        <f t="shared" ref="X27:AE27" si="3">X19</f>
        <v>4168.0109175782509</v>
      </c>
      <c r="Y27" s="53">
        <f t="shared" si="3"/>
        <v>4048.1458409473025</v>
      </c>
      <c r="Z27" s="53">
        <f t="shared" si="3"/>
        <v>3689.3507912027999</v>
      </c>
      <c r="AA27" s="53">
        <f t="shared" si="3"/>
        <v>3604.9357478459751</v>
      </c>
      <c r="AB27" s="53">
        <f t="shared" si="3"/>
        <v>3520.5207044891504</v>
      </c>
      <c r="AC27" s="53">
        <f t="shared" si="3"/>
        <v>4205.0707628221771</v>
      </c>
      <c r="AD27" s="72">
        <f t="shared" si="3"/>
        <v>4205.0707628221771</v>
      </c>
      <c r="AE27" s="72">
        <f t="shared" si="3"/>
        <v>4205.0707628221771</v>
      </c>
    </row>
    <row r="28" spans="1:31">
      <c r="A28" s="30" t="s">
        <v>23</v>
      </c>
      <c r="B28" s="59">
        <f t="shared" ref="B28:W28" si="4">B26 - B27</f>
        <v>2327</v>
      </c>
      <c r="C28" s="59">
        <f t="shared" si="4"/>
        <v>2317</v>
      </c>
      <c r="D28" s="59">
        <f t="shared" si="4"/>
        <v>2344</v>
      </c>
      <c r="E28" s="59">
        <f t="shared" si="4"/>
        <v>2223</v>
      </c>
      <c r="F28" s="59">
        <f t="shared" si="4"/>
        <v>2183</v>
      </c>
      <c r="G28" s="59">
        <f t="shared" si="4"/>
        <v>2203</v>
      </c>
      <c r="H28" s="59">
        <f t="shared" si="4"/>
        <v>2003.4169999999995</v>
      </c>
      <c r="I28" s="59">
        <f t="shared" si="4"/>
        <v>2012.4620000000004</v>
      </c>
      <c r="J28" s="59">
        <f t="shared" si="4"/>
        <v>1980.5070000000005</v>
      </c>
      <c r="K28" s="59">
        <f t="shared" si="4"/>
        <v>2699.8469999999998</v>
      </c>
      <c r="L28" s="59">
        <f t="shared" si="4"/>
        <v>2600.0990000000002</v>
      </c>
      <c r="M28" s="59">
        <f t="shared" si="4"/>
        <v>2605.9659999999994</v>
      </c>
      <c r="N28" s="59">
        <f t="shared" si="4"/>
        <v>2549.1556153826164</v>
      </c>
      <c r="O28" s="59">
        <f t="shared" si="4"/>
        <v>2541.7650274172415</v>
      </c>
      <c r="P28" s="59">
        <f t="shared" si="4"/>
        <v>2532.7968626576671</v>
      </c>
      <c r="Q28" s="59">
        <f t="shared" si="4"/>
        <v>2522.9554439584281</v>
      </c>
      <c r="R28" s="59">
        <f t="shared" si="4"/>
        <v>2353.4560953102891</v>
      </c>
      <c r="S28" s="59">
        <f t="shared" si="4"/>
        <v>2183.9567466621493</v>
      </c>
      <c r="T28" s="59">
        <f t="shared" si="4"/>
        <v>2003.2659656445076</v>
      </c>
      <c r="U28" s="59">
        <f t="shared" si="4"/>
        <v>1926.8965242463055</v>
      </c>
      <c r="V28" s="59">
        <f t="shared" si="4"/>
        <v>1852.8973033225184</v>
      </c>
      <c r="W28" s="59">
        <f t="shared" si="4"/>
        <v>1811.734384381044</v>
      </c>
      <c r="X28" s="53">
        <f t="shared" ref="X28:AE28" si="5">X26 - X27</f>
        <v>1771.5813774285116</v>
      </c>
      <c r="Y28" s="53">
        <f t="shared" si="5"/>
        <v>1731.4283704759791</v>
      </c>
      <c r="Z28" s="53">
        <f t="shared" si="5"/>
        <v>1691.2753635234476</v>
      </c>
      <c r="AA28" s="53">
        <f t="shared" si="5"/>
        <v>1624.3027159739831</v>
      </c>
      <c r="AB28" s="53">
        <f t="shared" si="5"/>
        <v>1539.7889966028742</v>
      </c>
      <c r="AC28" s="53">
        <f t="shared" si="5"/>
        <v>1493.7103533042382</v>
      </c>
      <c r="AD28" s="72">
        <f t="shared" si="5"/>
        <v>1487.4851134072414</v>
      </c>
      <c r="AE28" s="72">
        <f t="shared" si="5"/>
        <v>1480.684403929522</v>
      </c>
    </row>
    <row r="29" spans="1:31">
      <c r="A29" s="32" t="s">
        <v>16</v>
      </c>
      <c r="B29" s="33"/>
      <c r="C29" s="33"/>
      <c r="D29" s="33"/>
      <c r="E29" s="33"/>
      <c r="F29" s="33"/>
      <c r="G29" s="33"/>
      <c r="H29" s="33"/>
      <c r="I29" s="33"/>
      <c r="J29" s="33"/>
      <c r="K29" s="33"/>
      <c r="L29" s="33"/>
      <c r="M29" s="33"/>
      <c r="N29" s="31">
        <v>1131.0705238551104</v>
      </c>
      <c r="O29" s="31">
        <v>1131.0705238551104</v>
      </c>
      <c r="P29" s="31">
        <v>1131.0705238551104</v>
      </c>
      <c r="Q29" s="31">
        <v>673.03717184508662</v>
      </c>
      <c r="R29" s="33">
        <v>673.03717184508662</v>
      </c>
      <c r="S29" s="33">
        <v>673.03717184508662</v>
      </c>
      <c r="T29" s="33">
        <v>998.60439824500008</v>
      </c>
      <c r="U29" s="33">
        <v>998.60439824500008</v>
      </c>
      <c r="V29" s="33">
        <v>998.60439824500008</v>
      </c>
      <c r="W29" s="33">
        <v>1125.1756007315428</v>
      </c>
      <c r="X29" s="53">
        <v>1125.1756007315428</v>
      </c>
      <c r="Y29" s="53">
        <v>1125.1756007315428</v>
      </c>
      <c r="Z29" s="53">
        <v>886.24562761798813</v>
      </c>
      <c r="AA29" s="53">
        <v>886.24562761798813</v>
      </c>
      <c r="AB29" s="53">
        <v>886.24562761798813</v>
      </c>
      <c r="AC29" s="53">
        <v>1655.2107293078402</v>
      </c>
      <c r="AD29" s="72">
        <v>1655.2107293078402</v>
      </c>
      <c r="AE29" s="72">
        <v>1655.2107293078402</v>
      </c>
    </row>
    <row r="30" spans="1:31">
      <c r="A30" s="32" t="s">
        <v>17</v>
      </c>
      <c r="B30" s="33"/>
      <c r="C30" s="33"/>
      <c r="D30" s="33"/>
      <c r="E30" s="33"/>
      <c r="F30" s="33"/>
      <c r="G30" s="33"/>
      <c r="H30" s="33"/>
      <c r="I30" s="33"/>
      <c r="J30" s="33"/>
      <c r="K30" s="33"/>
      <c r="L30" s="33"/>
      <c r="M30" s="33"/>
      <c r="N30" s="59">
        <f t="shared" ref="N30:W30" si="6">N26 - N29</f>
        <v>4674.1149841601255</v>
      </c>
      <c r="O30" s="59">
        <f t="shared" si="6"/>
        <v>4757.0753554709609</v>
      </c>
      <c r="P30" s="59">
        <f t="shared" si="6"/>
        <v>4838.4581499875967</v>
      </c>
      <c r="Q30" s="59">
        <f t="shared" si="6"/>
        <v>4918.9676905645674</v>
      </c>
      <c r="R30" s="59">
        <f t="shared" si="6"/>
        <v>5063.4110130734925</v>
      </c>
      <c r="S30" s="59">
        <f t="shared" si="6"/>
        <v>5207.8543355824168</v>
      </c>
      <c r="T30" s="59">
        <f t="shared" si="6"/>
        <v>5015.5382994411957</v>
      </c>
      <c r="U30" s="59">
        <f t="shared" si="6"/>
        <v>4989.3115446033162</v>
      </c>
      <c r="V30" s="59">
        <f t="shared" si="6"/>
        <v>4965.4550102398516</v>
      </c>
      <c r="W30" s="59">
        <f t="shared" si="6"/>
        <v>4974.4347778586998</v>
      </c>
      <c r="X30" s="53">
        <f t="shared" ref="X30:AE30" si="7">X26 - X29</f>
        <v>4814.4166942752199</v>
      </c>
      <c r="Y30" s="53">
        <f t="shared" si="7"/>
        <v>4654.3986106917391</v>
      </c>
      <c r="Z30" s="53">
        <f t="shared" si="7"/>
        <v>4494.3805271082592</v>
      </c>
      <c r="AA30" s="53">
        <f t="shared" si="7"/>
        <v>4342.99283620197</v>
      </c>
      <c r="AB30" s="53">
        <f t="shared" si="7"/>
        <v>4174.0640734740364</v>
      </c>
      <c r="AC30" s="53">
        <f t="shared" si="7"/>
        <v>4043.5703868185751</v>
      </c>
      <c r="AD30" s="72">
        <f t="shared" si="7"/>
        <v>4037.3451469215784</v>
      </c>
      <c r="AE30" s="72">
        <f t="shared" si="7"/>
        <v>4030.5444374438589</v>
      </c>
    </row>
    <row r="31" spans="1:31">
      <c r="A31" s="32" t="s">
        <v>18</v>
      </c>
      <c r="B31" s="33"/>
      <c r="C31" s="33"/>
      <c r="D31" s="33"/>
      <c r="E31" s="33"/>
      <c r="F31" s="33"/>
      <c r="G31" s="33"/>
      <c r="H31" s="33"/>
      <c r="I31" s="33"/>
      <c r="J31" s="33"/>
      <c r="K31" s="33"/>
      <c r="L31" s="33"/>
      <c r="M31" s="33"/>
      <c r="N31" s="59">
        <f t="shared" ref="N31:W31" si="8">N27 - N29</f>
        <v>2124.9593687775096</v>
      </c>
      <c r="O31" s="59">
        <f t="shared" si="8"/>
        <v>2215.3103280537198</v>
      </c>
      <c r="P31" s="59">
        <f t="shared" si="8"/>
        <v>2305.66128732993</v>
      </c>
      <c r="Q31" s="59">
        <f t="shared" si="8"/>
        <v>2396.0122466061398</v>
      </c>
      <c r="R31" s="59">
        <f t="shared" si="8"/>
        <v>2709.9549177632039</v>
      </c>
      <c r="S31" s="59">
        <f t="shared" si="8"/>
        <v>3023.8975889202679</v>
      </c>
      <c r="T31" s="59">
        <f t="shared" si="8"/>
        <v>3012.2723337966881</v>
      </c>
      <c r="U31" s="59">
        <f t="shared" si="8"/>
        <v>3062.4150203570107</v>
      </c>
      <c r="V31" s="59">
        <f t="shared" si="8"/>
        <v>3112.5577069173332</v>
      </c>
      <c r="W31" s="59">
        <f t="shared" si="8"/>
        <v>3162.7003934776558</v>
      </c>
      <c r="X31" s="53">
        <f t="shared" ref="X31:AE31" si="9">X27 - X29</f>
        <v>3042.8353168467083</v>
      </c>
      <c r="Y31" s="53">
        <f t="shared" si="9"/>
        <v>2922.97024021576</v>
      </c>
      <c r="Z31" s="53">
        <f t="shared" si="9"/>
        <v>2803.1051635848116</v>
      </c>
      <c r="AA31" s="53">
        <f t="shared" si="9"/>
        <v>2718.6901202279869</v>
      </c>
      <c r="AB31" s="53">
        <f t="shared" si="9"/>
        <v>2634.2750768711621</v>
      </c>
      <c r="AC31" s="53">
        <f t="shared" si="9"/>
        <v>2549.8600335143369</v>
      </c>
      <c r="AD31" s="72">
        <f t="shared" si="9"/>
        <v>2549.8600335143369</v>
      </c>
      <c r="AE31" s="72">
        <f t="shared" si="9"/>
        <v>2549.8600335143369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I35"/>
  <sheetViews>
    <sheetView workbookViewId="0">
      <pane xSplit="1" ySplit="6" topLeftCell="M7" activePane="bottomRight" state="frozen"/>
      <selection pane="topRight" activeCell="B1" sqref="B1"/>
      <selection pane="bottomLeft" activeCell="A2" sqref="A2"/>
      <selection pane="bottomRight" activeCell="AD6" sqref="AD6:AI19"/>
    </sheetView>
  </sheetViews>
  <sheetFormatPr baseColWidth="10" defaultColWidth="8.83203125" defaultRowHeight="15"/>
  <cols>
    <col min="1" max="1" width="35.5" bestFit="1" customWidth="1"/>
  </cols>
  <sheetData>
    <row r="1" spans="1:35" s="56" customFormat="1">
      <c r="A1" s="58" t="s">
        <v>29</v>
      </c>
    </row>
    <row r="2" spans="1:35" s="56" customFormat="1" ht="16">
      <c r="A2" s="14" t="s">
        <v>25</v>
      </c>
    </row>
    <row r="3" spans="1:35" s="56" customFormat="1">
      <c r="A3" s="14"/>
    </row>
    <row r="4" spans="1:35" s="56" customFormat="1">
      <c r="A4" s="14"/>
    </row>
    <row r="5" spans="1:35" s="56" customFormat="1"/>
    <row r="6" spans="1:35">
      <c r="A6" s="7" t="s">
        <v>0</v>
      </c>
      <c r="B6" s="8">
        <v>1970</v>
      </c>
      <c r="C6" s="8">
        <v>1975</v>
      </c>
      <c r="D6" s="8">
        <v>1980</v>
      </c>
      <c r="E6" s="8">
        <v>1985</v>
      </c>
      <c r="F6" s="8">
        <v>1990</v>
      </c>
      <c r="G6" s="8">
        <v>1991</v>
      </c>
      <c r="H6" s="8">
        <v>1992</v>
      </c>
      <c r="I6" s="8">
        <v>1993</v>
      </c>
      <c r="J6" s="8">
        <v>1994</v>
      </c>
      <c r="K6" s="8">
        <v>1995</v>
      </c>
      <c r="L6" s="8">
        <v>1996</v>
      </c>
      <c r="M6" s="8">
        <v>1997</v>
      </c>
      <c r="N6" s="8">
        <v>1998</v>
      </c>
      <c r="O6" s="8">
        <v>1999</v>
      </c>
      <c r="P6" s="8">
        <v>2000</v>
      </c>
      <c r="Q6" s="8">
        <v>2001</v>
      </c>
      <c r="R6" s="8">
        <v>2002</v>
      </c>
      <c r="S6" s="8">
        <v>2003</v>
      </c>
      <c r="T6" s="8">
        <v>2004</v>
      </c>
      <c r="U6" s="8">
        <v>2005</v>
      </c>
      <c r="V6" s="8">
        <v>2006</v>
      </c>
      <c r="W6" s="8">
        <v>2007</v>
      </c>
      <c r="X6" s="8">
        <v>2008</v>
      </c>
      <c r="Y6" s="8">
        <v>2009</v>
      </c>
      <c r="Z6" s="8">
        <v>2010</v>
      </c>
      <c r="AA6" s="8">
        <v>2011</v>
      </c>
      <c r="AB6" s="9">
        <v>2012</v>
      </c>
      <c r="AC6" s="9">
        <v>2013</v>
      </c>
      <c r="AD6" s="9">
        <v>2014</v>
      </c>
      <c r="AE6" s="9">
        <v>2015</v>
      </c>
      <c r="AF6" s="9">
        <v>2016</v>
      </c>
      <c r="AG6" s="9">
        <v>2017</v>
      </c>
      <c r="AH6" s="9">
        <v>2018</v>
      </c>
      <c r="AI6" s="9">
        <v>2019</v>
      </c>
    </row>
    <row r="7" spans="1:35">
      <c r="A7" s="10" t="s">
        <v>1</v>
      </c>
      <c r="B7" s="12">
        <v>17398</v>
      </c>
      <c r="C7" s="12">
        <v>18268</v>
      </c>
      <c r="D7" s="12">
        <v>17469</v>
      </c>
      <c r="E7" s="12">
        <v>16272</v>
      </c>
      <c r="F7" s="12">
        <v>15909</v>
      </c>
      <c r="G7" s="12">
        <v>15784</v>
      </c>
      <c r="H7" s="12">
        <v>15416</v>
      </c>
      <c r="I7" s="12">
        <v>15189</v>
      </c>
      <c r="J7" s="12">
        <v>14889</v>
      </c>
      <c r="K7" s="12">
        <v>12080</v>
      </c>
      <c r="L7" s="12">
        <v>12767.18304</v>
      </c>
      <c r="M7" s="12">
        <v>13195.177679999999</v>
      </c>
      <c r="N7" s="12">
        <v>13416.00649</v>
      </c>
      <c r="O7" s="12">
        <v>12583.438165</v>
      </c>
      <c r="P7" s="12">
        <v>11396.178250999999</v>
      </c>
      <c r="Q7" s="12">
        <v>10850.383714</v>
      </c>
      <c r="R7" s="5">
        <v>10436.083690947704</v>
      </c>
      <c r="S7" s="5">
        <v>10342.972437905137</v>
      </c>
      <c r="T7" s="5">
        <v>10249.747524772569</v>
      </c>
      <c r="U7" s="5">
        <v>10404.321519705525</v>
      </c>
      <c r="V7" s="5">
        <v>9545.5602184160161</v>
      </c>
      <c r="W7" s="5">
        <v>8686.7989171265053</v>
      </c>
      <c r="X7" s="5">
        <v>7792.2062486410377</v>
      </c>
      <c r="Y7" s="5">
        <v>6762.119741510005</v>
      </c>
      <c r="Z7" s="5">
        <v>5696.2018671830128</v>
      </c>
      <c r="AA7" s="5">
        <v>4625.2954871757102</v>
      </c>
      <c r="AB7" s="6">
        <v>3358.5343551440751</v>
      </c>
      <c r="AC7" s="54">
        <v>3285.444831144076</v>
      </c>
      <c r="AD7" s="54">
        <v>3243.6566724632553</v>
      </c>
      <c r="AE7" s="54">
        <v>2624.2216461708035</v>
      </c>
      <c r="AF7" s="54">
        <v>2004.7866198783518</v>
      </c>
      <c r="AG7" s="54">
        <v>1385.3515935859</v>
      </c>
      <c r="AH7" s="72">
        <v>1308.9825822179857</v>
      </c>
      <c r="AI7" s="72">
        <v>1017.1968712179862</v>
      </c>
    </row>
    <row r="8" spans="1:35">
      <c r="A8" s="10" t="s">
        <v>2</v>
      </c>
      <c r="B8" s="12">
        <v>4568</v>
      </c>
      <c r="C8" s="12">
        <v>3310</v>
      </c>
      <c r="D8" s="12">
        <v>2951</v>
      </c>
      <c r="E8" s="12">
        <v>3169</v>
      </c>
      <c r="F8" s="12">
        <v>3550</v>
      </c>
      <c r="G8" s="12">
        <v>3256</v>
      </c>
      <c r="H8" s="12">
        <v>3292</v>
      </c>
      <c r="I8" s="12">
        <v>3284</v>
      </c>
      <c r="J8" s="12">
        <v>3218</v>
      </c>
      <c r="K8" s="12">
        <v>3357</v>
      </c>
      <c r="L8" s="12">
        <v>2848.7318599999999</v>
      </c>
      <c r="M8" s="12">
        <v>2804.9977999999996</v>
      </c>
      <c r="N8" s="12">
        <v>2740.2197000000001</v>
      </c>
      <c r="O8" s="12">
        <v>2134.9493509999998</v>
      </c>
      <c r="P8" s="12">
        <v>2138.846462</v>
      </c>
      <c r="Q8" s="12">
        <v>2242.8049819999997</v>
      </c>
      <c r="R8" s="5">
        <v>1786.02920648894</v>
      </c>
      <c r="S8" s="5">
        <v>1780.2452513395594</v>
      </c>
      <c r="T8" s="5">
        <v>1763.2694821899076</v>
      </c>
      <c r="U8" s="5">
        <v>1735.1048449483746</v>
      </c>
      <c r="V8" s="5">
        <v>1514.1602867064344</v>
      </c>
      <c r="W8" s="5">
        <v>1293.2157284644941</v>
      </c>
      <c r="X8" s="5">
        <v>1068.632246197403</v>
      </c>
      <c r="Y8" s="5">
        <v>937.73042502273779</v>
      </c>
      <c r="Z8" s="5">
        <v>806.82860384807259</v>
      </c>
      <c r="AA8" s="5">
        <v>675.92678267340727</v>
      </c>
      <c r="AB8" s="54">
        <v>628.63498104735913</v>
      </c>
      <c r="AC8" s="54">
        <v>581.34317942131099</v>
      </c>
      <c r="AD8" s="54">
        <v>534.05137779526297</v>
      </c>
      <c r="AE8" s="54">
        <v>481.59685959931301</v>
      </c>
      <c r="AF8" s="54">
        <v>429.14234140336305</v>
      </c>
      <c r="AG8" s="54">
        <v>376.68782320741303</v>
      </c>
      <c r="AH8" s="72">
        <v>376.68782320741303</v>
      </c>
      <c r="AI8" s="72">
        <v>376.68782320741303</v>
      </c>
    </row>
    <row r="9" spans="1:35">
      <c r="A9" s="10" t="s">
        <v>3</v>
      </c>
      <c r="B9" s="12">
        <v>1490</v>
      </c>
      <c r="C9" s="12">
        <v>1082</v>
      </c>
      <c r="D9" s="12">
        <v>971</v>
      </c>
      <c r="E9" s="12">
        <v>579</v>
      </c>
      <c r="F9" s="12">
        <v>831</v>
      </c>
      <c r="G9" s="12">
        <v>755</v>
      </c>
      <c r="H9" s="12">
        <v>784</v>
      </c>
      <c r="I9" s="12">
        <v>772</v>
      </c>
      <c r="J9" s="12">
        <v>780</v>
      </c>
      <c r="K9" s="12">
        <v>793</v>
      </c>
      <c r="L9" s="12">
        <v>635.91254000000004</v>
      </c>
      <c r="M9" s="12">
        <v>648.47557999999992</v>
      </c>
      <c r="N9" s="12">
        <v>586.28953000000001</v>
      </c>
      <c r="O9" s="12">
        <v>620.00053799999989</v>
      </c>
      <c r="P9" s="12">
        <v>627.90006600000004</v>
      </c>
      <c r="Q9" s="12">
        <v>641.95841200000007</v>
      </c>
      <c r="R9" s="5">
        <v>578.86964928142459</v>
      </c>
      <c r="S9" s="5">
        <v>580.74241246373947</v>
      </c>
      <c r="T9" s="5">
        <v>581.63009212718634</v>
      </c>
      <c r="U9" s="5">
        <v>581.54304845186527</v>
      </c>
      <c r="V9" s="5">
        <v>484.76297564149894</v>
      </c>
      <c r="W9" s="5">
        <v>387.98290283113261</v>
      </c>
      <c r="X9" s="5">
        <v>291.10598107397055</v>
      </c>
      <c r="Y9" s="5">
        <v>266.96469690585974</v>
      </c>
      <c r="Z9" s="5">
        <v>242.82341273774892</v>
      </c>
      <c r="AA9" s="5">
        <v>218.68212856963811</v>
      </c>
      <c r="AB9" s="54">
        <v>184.31065190380914</v>
      </c>
      <c r="AC9" s="54">
        <v>149.93917523798018</v>
      </c>
      <c r="AD9" s="54">
        <v>115.56769857215124</v>
      </c>
      <c r="AE9" s="54">
        <v>91.61422663572607</v>
      </c>
      <c r="AF9" s="54">
        <v>67.660754699300895</v>
      </c>
      <c r="AG9" s="54">
        <v>43.7072827628757</v>
      </c>
      <c r="AH9" s="72">
        <v>43.7072827628757</v>
      </c>
      <c r="AI9" s="72">
        <v>43.7072827628757</v>
      </c>
    </row>
    <row r="10" spans="1:35">
      <c r="A10" s="10" t="s">
        <v>4</v>
      </c>
      <c r="B10" s="12">
        <v>591</v>
      </c>
      <c r="C10" s="12">
        <v>367</v>
      </c>
      <c r="D10" s="12">
        <v>280</v>
      </c>
      <c r="E10" s="12">
        <v>456</v>
      </c>
      <c r="F10" s="12">
        <v>297</v>
      </c>
      <c r="G10" s="12">
        <v>280</v>
      </c>
      <c r="H10" s="12">
        <v>278</v>
      </c>
      <c r="I10" s="12">
        <v>269</v>
      </c>
      <c r="J10" s="12">
        <v>275</v>
      </c>
      <c r="K10" s="12">
        <v>286</v>
      </c>
      <c r="L10" s="12">
        <v>255.24694</v>
      </c>
      <c r="M10" s="12">
        <v>259.12139999999999</v>
      </c>
      <c r="N10" s="12">
        <v>261.12200000000001</v>
      </c>
      <c r="O10" s="12">
        <v>325.46336300000002</v>
      </c>
      <c r="P10" s="12">
        <v>338.39419099999998</v>
      </c>
      <c r="Q10" s="12">
        <v>342.200335</v>
      </c>
      <c r="R10" s="5">
        <v>259.09939545220357</v>
      </c>
      <c r="S10" s="5">
        <v>256.56512425282114</v>
      </c>
      <c r="T10" s="5">
        <v>254.03085305343868</v>
      </c>
      <c r="U10" s="5">
        <v>251.49658185405619</v>
      </c>
      <c r="V10" s="5">
        <v>229.28947486513746</v>
      </c>
      <c r="W10" s="5">
        <v>207.08236787621874</v>
      </c>
      <c r="X10" s="5">
        <v>184.87526088311498</v>
      </c>
      <c r="Y10" s="5">
        <v>165.42026329833251</v>
      </c>
      <c r="Z10" s="5">
        <v>145.96526571355005</v>
      </c>
      <c r="AA10" s="5">
        <v>126.51026812876761</v>
      </c>
      <c r="AB10" s="54">
        <v>125.3356987383617</v>
      </c>
      <c r="AC10" s="54">
        <v>124.16112934795579</v>
      </c>
      <c r="AD10" s="54">
        <v>122.9865599575499</v>
      </c>
      <c r="AE10" s="54">
        <v>119.02465673307994</v>
      </c>
      <c r="AF10" s="54">
        <v>115.06275350860997</v>
      </c>
      <c r="AG10" s="54">
        <v>111.10085028414001</v>
      </c>
      <c r="AH10" s="72">
        <v>111.10085028414001</v>
      </c>
      <c r="AI10" s="72">
        <v>111.10085028414001</v>
      </c>
    </row>
    <row r="11" spans="1:35">
      <c r="A11" s="10" t="s">
        <v>5</v>
      </c>
      <c r="B11" s="12">
        <v>4775</v>
      </c>
      <c r="C11" s="12">
        <v>2849</v>
      </c>
      <c r="D11" s="12">
        <v>1842</v>
      </c>
      <c r="E11" s="12">
        <v>1042</v>
      </c>
      <c r="F11" s="12">
        <v>726</v>
      </c>
      <c r="G11" s="12">
        <v>612</v>
      </c>
      <c r="H11" s="12">
        <v>615</v>
      </c>
      <c r="I11" s="12">
        <v>603</v>
      </c>
      <c r="J11" s="12">
        <v>562</v>
      </c>
      <c r="K11" s="12">
        <v>530</v>
      </c>
      <c r="L11" s="12">
        <v>388.80621000000002</v>
      </c>
      <c r="M11" s="12">
        <v>407.12083000000001</v>
      </c>
      <c r="N11" s="12">
        <v>405.00171</v>
      </c>
      <c r="O11" s="12">
        <v>303.51133099999998</v>
      </c>
      <c r="P11" s="12">
        <v>312.641367</v>
      </c>
      <c r="Q11" s="12">
        <v>331.756955</v>
      </c>
      <c r="R11" s="5">
        <v>212.95500189338239</v>
      </c>
      <c r="S11" s="5">
        <v>200.16827549947035</v>
      </c>
      <c r="T11" s="5">
        <v>187.38145910555835</v>
      </c>
      <c r="U11" s="5">
        <v>174.59464271164632</v>
      </c>
      <c r="V11" s="5">
        <v>175.47196903571421</v>
      </c>
      <c r="W11" s="5">
        <v>176.3492953597821</v>
      </c>
      <c r="X11" s="5">
        <v>177.22662167939919</v>
      </c>
      <c r="Y11" s="5">
        <v>166.28790512039393</v>
      </c>
      <c r="Z11" s="5">
        <v>155.34918856138867</v>
      </c>
      <c r="AA11" s="5">
        <v>144.41047200238341</v>
      </c>
      <c r="AB11" s="54">
        <v>131.31275606283396</v>
      </c>
      <c r="AC11" s="54">
        <v>118.21504012328448</v>
      </c>
      <c r="AD11" s="54">
        <v>105.11732418373499</v>
      </c>
      <c r="AE11" s="54">
        <v>98.338970810512066</v>
      </c>
      <c r="AF11" s="54">
        <v>91.560617437289139</v>
      </c>
      <c r="AG11" s="54">
        <v>84.782264064066197</v>
      </c>
      <c r="AH11" s="72">
        <v>84.782264064066197</v>
      </c>
      <c r="AI11" s="72">
        <v>84.782264064066197</v>
      </c>
    </row>
    <row r="12" spans="1:35">
      <c r="A12" s="10" t="s">
        <v>6</v>
      </c>
      <c r="B12" s="12">
        <v>881</v>
      </c>
      <c r="C12" s="12">
        <v>727</v>
      </c>
      <c r="D12" s="12">
        <v>734</v>
      </c>
      <c r="E12" s="12">
        <v>505</v>
      </c>
      <c r="F12" s="12">
        <v>430</v>
      </c>
      <c r="G12" s="12">
        <v>378</v>
      </c>
      <c r="H12" s="12">
        <v>416</v>
      </c>
      <c r="I12" s="12">
        <v>383</v>
      </c>
      <c r="J12" s="12">
        <v>379</v>
      </c>
      <c r="K12" s="12">
        <v>369</v>
      </c>
      <c r="L12" s="12">
        <v>335.05935999999997</v>
      </c>
      <c r="M12" s="12">
        <v>344.26492999999999</v>
      </c>
      <c r="N12" s="12">
        <v>342.27257000000003</v>
      </c>
      <c r="O12" s="12">
        <v>311.82537199999996</v>
      </c>
      <c r="P12" s="12">
        <v>315.76159799999999</v>
      </c>
      <c r="Q12" s="12">
        <v>319.01205699999997</v>
      </c>
      <c r="R12" s="5">
        <v>256.66710354183527</v>
      </c>
      <c r="S12" s="5">
        <v>237.37531081249514</v>
      </c>
      <c r="T12" s="5">
        <v>218.01456964315503</v>
      </c>
      <c r="U12" s="5">
        <v>198.65382847381488</v>
      </c>
      <c r="V12" s="5">
        <v>182.1299248702899</v>
      </c>
      <c r="W12" s="5">
        <v>165.60602126676494</v>
      </c>
      <c r="X12" s="5">
        <v>149.06490431967532</v>
      </c>
      <c r="Y12" s="5">
        <v>139.11736479063981</v>
      </c>
      <c r="Z12" s="5">
        <v>129.1698252616043</v>
      </c>
      <c r="AA12" s="5">
        <v>119.22228573256882</v>
      </c>
      <c r="AB12" s="54">
        <v>114.18014876984293</v>
      </c>
      <c r="AC12" s="54">
        <v>109.13801180711704</v>
      </c>
      <c r="AD12" s="54">
        <v>104.09587484439116</v>
      </c>
      <c r="AE12" s="54">
        <v>100.92870278087041</v>
      </c>
      <c r="AF12" s="54">
        <v>97.761530717349657</v>
      </c>
      <c r="AG12" s="54">
        <v>94.594358653828891</v>
      </c>
      <c r="AH12" s="72">
        <v>94.594358653828891</v>
      </c>
      <c r="AI12" s="72">
        <v>94.594358653828891</v>
      </c>
    </row>
    <row r="13" spans="1:35">
      <c r="A13" s="10" t="s">
        <v>7</v>
      </c>
      <c r="B13" s="12">
        <v>846</v>
      </c>
      <c r="C13" s="12">
        <v>740</v>
      </c>
      <c r="D13" s="12">
        <v>918</v>
      </c>
      <c r="E13" s="12">
        <v>425</v>
      </c>
      <c r="F13" s="12">
        <v>399</v>
      </c>
      <c r="G13" s="12">
        <v>396</v>
      </c>
      <c r="H13" s="12">
        <v>396</v>
      </c>
      <c r="I13" s="12">
        <v>392</v>
      </c>
      <c r="J13" s="12">
        <v>398</v>
      </c>
      <c r="K13" s="12">
        <v>403</v>
      </c>
      <c r="L13" s="12">
        <v>385.99396000000002</v>
      </c>
      <c r="M13" s="12">
        <v>409.09528</v>
      </c>
      <c r="N13" s="12">
        <v>414.8843</v>
      </c>
      <c r="O13" s="12">
        <v>382.06110999999999</v>
      </c>
      <c r="P13" s="12">
        <v>409.65949899999998</v>
      </c>
      <c r="Q13" s="12">
        <v>429.00187900000003</v>
      </c>
      <c r="R13" s="5">
        <v>325.13085675319996</v>
      </c>
      <c r="S13" s="5">
        <v>337.21398258649202</v>
      </c>
      <c r="T13" s="5">
        <v>349.29053951978409</v>
      </c>
      <c r="U13" s="5">
        <v>360.96385645307618</v>
      </c>
      <c r="V13" s="5">
        <v>325.02624891877747</v>
      </c>
      <c r="W13" s="5">
        <v>289.08864138447871</v>
      </c>
      <c r="X13" s="5">
        <v>252.861389524722</v>
      </c>
      <c r="Y13" s="5">
        <v>231.37281616884965</v>
      </c>
      <c r="Z13" s="5">
        <v>209.88424281297731</v>
      </c>
      <c r="AA13" s="5">
        <v>188.39566945710493</v>
      </c>
      <c r="AB13" s="54">
        <v>181.20338657151885</v>
      </c>
      <c r="AC13" s="54">
        <v>174.01110368593277</v>
      </c>
      <c r="AD13" s="54">
        <v>166.81882080034671</v>
      </c>
      <c r="AE13" s="54">
        <v>159.85076384583647</v>
      </c>
      <c r="AF13" s="54">
        <v>152.88270689132622</v>
      </c>
      <c r="AG13" s="54">
        <v>145.91464993681598</v>
      </c>
      <c r="AH13" s="72">
        <v>145.91464993681598</v>
      </c>
      <c r="AI13" s="72">
        <v>145.91464993681598</v>
      </c>
    </row>
    <row r="14" spans="1:35">
      <c r="A14" s="10" t="s">
        <v>8</v>
      </c>
      <c r="B14" s="12" t="s">
        <v>9</v>
      </c>
      <c r="C14" s="12" t="s">
        <v>9</v>
      </c>
      <c r="D14" s="12" t="s">
        <v>9</v>
      </c>
      <c r="E14" s="12">
        <v>1</v>
      </c>
      <c r="F14" s="12">
        <v>0</v>
      </c>
      <c r="G14" s="12">
        <v>0</v>
      </c>
      <c r="H14" s="12">
        <v>1</v>
      </c>
      <c r="I14" s="12">
        <v>1</v>
      </c>
      <c r="J14" s="12">
        <v>1</v>
      </c>
      <c r="K14" s="12">
        <v>1</v>
      </c>
      <c r="L14" s="12">
        <v>1.0341300000000002</v>
      </c>
      <c r="M14" s="12">
        <v>1.0794900000000001</v>
      </c>
      <c r="N14" s="12">
        <v>1.09717</v>
      </c>
      <c r="O14" s="12">
        <v>1.130239</v>
      </c>
      <c r="P14" s="12">
        <v>1.1496679999999999</v>
      </c>
      <c r="Q14" s="12">
        <v>1.1772529999999999</v>
      </c>
      <c r="R14" s="5">
        <v>0.23673921986580007</v>
      </c>
      <c r="S14" s="5">
        <v>0.22846403877636867</v>
      </c>
      <c r="T14" s="5">
        <v>0.22018885768693727</v>
      </c>
      <c r="U14" s="5">
        <v>0.21191367659750585</v>
      </c>
      <c r="V14" s="5">
        <v>0.4760354908983373</v>
      </c>
      <c r="W14" s="5">
        <v>0.74015730519916878</v>
      </c>
      <c r="X14" s="5">
        <v>1.00427911954199</v>
      </c>
      <c r="Y14" s="5">
        <v>0.71487114567528276</v>
      </c>
      <c r="Z14" s="5">
        <v>0.42546317180857551</v>
      </c>
      <c r="AA14" s="5">
        <v>0.13605519794186824</v>
      </c>
      <c r="AB14" s="54">
        <v>0.11367712047143783</v>
      </c>
      <c r="AC14" s="54">
        <v>9.1299043001007413E-2</v>
      </c>
      <c r="AD14" s="54">
        <v>6.8920965530577014E-2</v>
      </c>
      <c r="AE14" s="54">
        <v>6.6972593469451336E-2</v>
      </c>
      <c r="AF14" s="54">
        <v>6.5024221408325658E-2</v>
      </c>
      <c r="AG14" s="54">
        <v>6.3075849347199994E-2</v>
      </c>
      <c r="AH14" s="72">
        <v>6.3075849347199994E-2</v>
      </c>
      <c r="AI14" s="72">
        <v>6.3075849347199994E-2</v>
      </c>
    </row>
    <row r="15" spans="1:35">
      <c r="A15" s="10" t="s">
        <v>10</v>
      </c>
      <c r="B15" s="12" t="s">
        <v>9</v>
      </c>
      <c r="C15" s="12" t="s">
        <v>9</v>
      </c>
      <c r="D15" s="12" t="s">
        <v>9</v>
      </c>
      <c r="E15" s="12">
        <v>4</v>
      </c>
      <c r="F15" s="12">
        <v>7</v>
      </c>
      <c r="G15" s="12">
        <v>10</v>
      </c>
      <c r="H15" s="12">
        <v>9</v>
      </c>
      <c r="I15" s="12">
        <v>5</v>
      </c>
      <c r="J15" s="12">
        <v>2</v>
      </c>
      <c r="K15" s="12">
        <v>2</v>
      </c>
      <c r="L15" s="12">
        <v>4.9860200000000008</v>
      </c>
      <c r="M15" s="12">
        <v>5.2165799999999996</v>
      </c>
      <c r="N15" s="12">
        <v>5.2868199999999996</v>
      </c>
      <c r="O15" s="12">
        <v>5.9249520000000002</v>
      </c>
      <c r="P15" s="12">
        <v>6.4347529999999997</v>
      </c>
      <c r="Q15" s="12">
        <v>6.6302989999999999</v>
      </c>
      <c r="R15" s="5">
        <v>4.6196707739005998</v>
      </c>
      <c r="S15" s="5">
        <v>3.9849636902882297</v>
      </c>
      <c r="T15" s="5">
        <v>3.3502566066758597</v>
      </c>
      <c r="U15" s="5">
        <v>2.7155495230634896</v>
      </c>
      <c r="V15" s="5">
        <v>3.8639793874819937</v>
      </c>
      <c r="W15" s="5">
        <v>5.0124092519004977</v>
      </c>
      <c r="X15" s="5">
        <v>6.1608391163418501</v>
      </c>
      <c r="Y15" s="5">
        <v>7.1994361325944682</v>
      </c>
      <c r="Z15" s="5">
        <v>8.2380331488470855</v>
      </c>
      <c r="AA15" s="5">
        <v>9.2766301650997036</v>
      </c>
      <c r="AB15" s="54">
        <v>7.1941602812951864</v>
      </c>
      <c r="AC15" s="54">
        <v>5.1116903974906691</v>
      </c>
      <c r="AD15" s="54">
        <v>3.0292205136861496</v>
      </c>
      <c r="AE15" s="54">
        <v>2.3598919082987164</v>
      </c>
      <c r="AF15" s="54">
        <v>1.6905633029112832</v>
      </c>
      <c r="AG15" s="54">
        <v>1.02123469752385</v>
      </c>
      <c r="AH15" s="72">
        <v>1.02123469752385</v>
      </c>
      <c r="AI15" s="72">
        <v>1.02123469752385</v>
      </c>
    </row>
    <row r="16" spans="1:35">
      <c r="A16" s="10" t="s">
        <v>11</v>
      </c>
      <c r="B16" s="12">
        <v>8</v>
      </c>
      <c r="C16" s="12">
        <v>46</v>
      </c>
      <c r="D16" s="12">
        <v>33</v>
      </c>
      <c r="E16" s="12">
        <v>34</v>
      </c>
      <c r="F16" s="12">
        <v>42</v>
      </c>
      <c r="G16" s="12">
        <v>44</v>
      </c>
      <c r="H16" s="12">
        <v>44</v>
      </c>
      <c r="I16" s="12">
        <v>71</v>
      </c>
      <c r="J16" s="12">
        <v>59</v>
      </c>
      <c r="K16" s="12">
        <v>47</v>
      </c>
      <c r="L16" s="12">
        <v>32.31973</v>
      </c>
      <c r="M16" s="12">
        <v>33.307589999999998</v>
      </c>
      <c r="N16" s="12">
        <v>34.030680000000004</v>
      </c>
      <c r="O16" s="12">
        <v>33.938901999999999</v>
      </c>
      <c r="P16" s="12">
        <v>33.938758</v>
      </c>
      <c r="Q16" s="12">
        <v>34.645608999999993</v>
      </c>
      <c r="R16" s="5">
        <v>26.157681284572956</v>
      </c>
      <c r="S16" s="5">
        <v>26.933185333649106</v>
      </c>
      <c r="T16" s="5">
        <v>27.694782662725256</v>
      </c>
      <c r="U16" s="5">
        <v>28.449999991801405</v>
      </c>
      <c r="V16" s="5">
        <v>25.992312895760936</v>
      </c>
      <c r="W16" s="5">
        <v>23.534625799720466</v>
      </c>
      <c r="X16" s="5">
        <v>21.05698835006832</v>
      </c>
      <c r="Y16" s="5">
        <v>19.647671620690062</v>
      </c>
      <c r="Z16" s="5">
        <v>18.238354891311804</v>
      </c>
      <c r="AA16" s="5">
        <v>16.829038161933543</v>
      </c>
      <c r="AB16" s="54">
        <v>21.839761839210354</v>
      </c>
      <c r="AC16" s="54">
        <v>26.850485516487165</v>
      </c>
      <c r="AD16" s="54">
        <v>31.861209193763976</v>
      </c>
      <c r="AE16" s="54">
        <v>29.691389963783852</v>
      </c>
      <c r="AF16" s="54">
        <v>27.521570733803728</v>
      </c>
      <c r="AG16" s="54">
        <v>25.3517515038236</v>
      </c>
      <c r="AH16" s="72">
        <v>25.3517515038236</v>
      </c>
      <c r="AI16" s="72">
        <v>25.3517515038236</v>
      </c>
    </row>
    <row r="17" spans="1:35">
      <c r="A17" s="10" t="s">
        <v>12</v>
      </c>
      <c r="B17" s="12">
        <v>273</v>
      </c>
      <c r="C17" s="12">
        <v>334</v>
      </c>
      <c r="D17" s="12">
        <v>394</v>
      </c>
      <c r="E17" s="12">
        <v>455</v>
      </c>
      <c r="F17" s="12">
        <v>503</v>
      </c>
      <c r="G17" s="12">
        <v>469</v>
      </c>
      <c r="H17" s="12">
        <v>436</v>
      </c>
      <c r="I17" s="12">
        <v>402</v>
      </c>
      <c r="J17" s="12">
        <v>369</v>
      </c>
      <c r="K17" s="12">
        <v>335</v>
      </c>
      <c r="L17" s="12">
        <v>301.66485999999998</v>
      </c>
      <c r="M17" s="12">
        <v>303.66233</v>
      </c>
      <c r="N17" s="12">
        <v>300.39059999999995</v>
      </c>
      <c r="O17" s="12">
        <v>300.43069000000003</v>
      </c>
      <c r="P17" s="12">
        <v>259.57540999999998</v>
      </c>
      <c r="Q17" s="12">
        <v>247.74441000000002</v>
      </c>
      <c r="R17" s="5">
        <v>285.81593361632326</v>
      </c>
      <c r="S17" s="5">
        <v>247.75146046216705</v>
      </c>
      <c r="T17" s="5">
        <v>209.68698730801083</v>
      </c>
      <c r="U17" s="5">
        <v>171.62251415385458</v>
      </c>
      <c r="V17" s="5">
        <v>106.893881802039</v>
      </c>
      <c r="W17" s="5">
        <v>42.165249450223413</v>
      </c>
      <c r="X17" s="5">
        <v>39.422822636404703</v>
      </c>
      <c r="Y17" s="5">
        <v>35.703865346010652</v>
      </c>
      <c r="Z17" s="5">
        <v>37.230686390782523</v>
      </c>
      <c r="AA17" s="5">
        <v>29.464856834214899</v>
      </c>
      <c r="AB17" s="54">
        <v>29.110777728073018</v>
      </c>
      <c r="AC17" s="54">
        <v>28.756698621931136</v>
      </c>
      <c r="AD17" s="54">
        <v>28.402619515789254</v>
      </c>
      <c r="AE17" s="54">
        <v>27.433037818168916</v>
      </c>
      <c r="AF17" s="54">
        <v>27.744034417089299</v>
      </c>
      <c r="AG17" s="54">
        <v>25.5056035756668</v>
      </c>
      <c r="AH17" s="72">
        <v>13.277588090646841</v>
      </c>
      <c r="AI17" s="72">
        <v>11.125900489226574</v>
      </c>
    </row>
    <row r="18" spans="1:35">
      <c r="A18" s="10" t="s">
        <v>13</v>
      </c>
      <c r="B18" s="12">
        <v>278</v>
      </c>
      <c r="C18" s="12">
        <v>301</v>
      </c>
      <c r="D18" s="12">
        <v>323</v>
      </c>
      <c r="E18" s="12">
        <v>354</v>
      </c>
      <c r="F18" s="12">
        <v>371</v>
      </c>
      <c r="G18" s="12">
        <v>379</v>
      </c>
      <c r="H18" s="12">
        <v>385</v>
      </c>
      <c r="I18" s="12">
        <v>392</v>
      </c>
      <c r="J18" s="12">
        <v>399</v>
      </c>
      <c r="K18" s="12">
        <v>406</v>
      </c>
      <c r="L18" s="12">
        <v>413.12122999999997</v>
      </c>
      <c r="M18" s="12">
        <v>421.73505999999998</v>
      </c>
      <c r="N18" s="12">
        <v>431.67328000000003</v>
      </c>
      <c r="O18" s="12">
        <v>475.375519</v>
      </c>
      <c r="P18" s="12">
        <v>436.97895500000004</v>
      </c>
      <c r="Q18" s="12">
        <v>440.08677</v>
      </c>
      <c r="R18" s="5">
        <v>725.45237796750553</v>
      </c>
      <c r="S18" s="5">
        <v>653.73148948320136</v>
      </c>
      <c r="T18" s="5">
        <v>582.0106009988973</v>
      </c>
      <c r="U18" s="5">
        <v>510.28971251459313</v>
      </c>
      <c r="V18" s="5">
        <v>398.74847677842592</v>
      </c>
      <c r="W18" s="5">
        <v>287.20724104225872</v>
      </c>
      <c r="X18" s="5">
        <v>201.06211811275628</v>
      </c>
      <c r="Y18" s="5">
        <v>207.06930772925153</v>
      </c>
      <c r="Z18" s="5">
        <v>121.05304704351978</v>
      </c>
      <c r="AA18" s="5">
        <v>127.13442460249956</v>
      </c>
      <c r="AB18" s="54">
        <v>107.70738405426459</v>
      </c>
      <c r="AC18" s="54">
        <v>88.280343506029624</v>
      </c>
      <c r="AD18" s="54">
        <v>68.853302957794654</v>
      </c>
      <c r="AE18" s="54">
        <v>58.569644126362569</v>
      </c>
      <c r="AF18" s="54">
        <v>35.472374105588003</v>
      </c>
      <c r="AG18" s="54">
        <v>38.002326463498399</v>
      </c>
      <c r="AH18" s="72">
        <v>38.428395645587116</v>
      </c>
      <c r="AI18" s="72">
        <v>38.428395645587116</v>
      </c>
    </row>
    <row r="19" spans="1:35">
      <c r="A19" s="10" t="s">
        <v>14</v>
      </c>
      <c r="B19" s="12">
        <v>110</v>
      </c>
      <c r="C19" s="12">
        <v>20</v>
      </c>
      <c r="D19" s="12">
        <v>11</v>
      </c>
      <c r="E19" s="12">
        <v>11</v>
      </c>
      <c r="F19" s="12">
        <v>12</v>
      </c>
      <c r="G19" s="12">
        <v>11.85075</v>
      </c>
      <c r="H19" s="12">
        <v>10</v>
      </c>
      <c r="I19" s="12">
        <v>10</v>
      </c>
      <c r="J19" s="12">
        <v>15</v>
      </c>
      <c r="K19" s="12">
        <v>10</v>
      </c>
      <c r="L19" s="12">
        <v>15.20858</v>
      </c>
      <c r="M19" s="12">
        <v>6.6106699999999998</v>
      </c>
      <c r="N19" s="12">
        <v>6.1332200000000006</v>
      </c>
      <c r="O19" s="12">
        <v>67.435986999999997</v>
      </c>
      <c r="P19" s="12">
        <v>69.539186999999998</v>
      </c>
      <c r="Q19" s="12">
        <v>44.252963000000001</v>
      </c>
      <c r="R19" s="5">
        <v>134.94766473039971</v>
      </c>
      <c r="S19" s="5">
        <v>140.03166509695822</v>
      </c>
      <c r="T19" s="5">
        <v>145.11566546351673</v>
      </c>
      <c r="U19" s="5">
        <v>125.78046339385837</v>
      </c>
      <c r="V19" s="5">
        <v>130.18024182856891</v>
      </c>
      <c r="W19" s="5">
        <v>134.58002026327947</v>
      </c>
      <c r="X19" s="5">
        <v>138.97816342146493</v>
      </c>
      <c r="Y19" s="5">
        <v>149.88929388244762</v>
      </c>
      <c r="Z19" s="5">
        <v>160.80042434343031</v>
      </c>
      <c r="AA19" s="5">
        <v>197.55506837643335</v>
      </c>
      <c r="AB19" s="54">
        <v>189.81510277450707</v>
      </c>
      <c r="AC19" s="54">
        <v>182.07513717258075</v>
      </c>
      <c r="AD19" s="54">
        <v>149.94686133253944</v>
      </c>
      <c r="AE19" s="59">
        <v>151.33179866571214</v>
      </c>
      <c r="AF19" s="59">
        <v>152.71673599888481</v>
      </c>
      <c r="AG19" s="59">
        <v>218.00597579973925</v>
      </c>
      <c r="AH19" s="72">
        <v>218.00597579973925</v>
      </c>
      <c r="AI19" s="72">
        <v>218.00597579973925</v>
      </c>
    </row>
    <row r="20" spans="1:35">
      <c r="AB20" s="54"/>
      <c r="AC20" s="54"/>
      <c r="AD20" s="54"/>
      <c r="AE20" s="54"/>
      <c r="AF20" s="54"/>
      <c r="AG20" s="54"/>
      <c r="AI20" s="72"/>
    </row>
    <row r="21" spans="1:35">
      <c r="AB21" s="54"/>
      <c r="AC21" s="54"/>
      <c r="AD21" s="54"/>
      <c r="AE21" s="54"/>
      <c r="AF21" s="54"/>
      <c r="AG21" s="54"/>
      <c r="AI21" s="72"/>
    </row>
    <row r="22" spans="1:35">
      <c r="AB22" s="54"/>
      <c r="AC22" s="54"/>
      <c r="AD22" s="54"/>
      <c r="AE22" s="54"/>
      <c r="AF22" s="54"/>
      <c r="AG22" s="54"/>
      <c r="AI22" s="72"/>
    </row>
    <row r="23" spans="1:35">
      <c r="AB23" s="54"/>
      <c r="AC23" s="54"/>
      <c r="AD23" s="54"/>
      <c r="AE23" s="54"/>
      <c r="AF23" s="54"/>
      <c r="AG23" s="54"/>
      <c r="AI23" s="72"/>
    </row>
    <row r="24" spans="1:35">
      <c r="AB24" s="54"/>
      <c r="AC24" s="54"/>
      <c r="AD24" s="54"/>
      <c r="AE24" s="54"/>
      <c r="AF24" s="54"/>
      <c r="AG24" s="54"/>
      <c r="AI24" s="72"/>
    </row>
    <row r="25" spans="1:35">
      <c r="A25" s="38" t="s">
        <v>15</v>
      </c>
      <c r="B25" s="59">
        <f t="shared" ref="B25:AA25" si="0">SUM(B7:B19)</f>
        <v>31218</v>
      </c>
      <c r="C25" s="59">
        <f t="shared" si="0"/>
        <v>28044</v>
      </c>
      <c r="D25" s="59">
        <f t="shared" si="0"/>
        <v>25926</v>
      </c>
      <c r="E25" s="59">
        <f t="shared" si="0"/>
        <v>23307</v>
      </c>
      <c r="F25" s="59">
        <f t="shared" si="0"/>
        <v>23077</v>
      </c>
      <c r="G25" s="59">
        <f t="shared" si="0"/>
        <v>22374.850750000001</v>
      </c>
      <c r="H25" s="59">
        <f t="shared" si="0"/>
        <v>22082</v>
      </c>
      <c r="I25" s="59">
        <f t="shared" si="0"/>
        <v>21773</v>
      </c>
      <c r="J25" s="59">
        <f t="shared" si="0"/>
        <v>21346</v>
      </c>
      <c r="K25" s="59">
        <f t="shared" si="0"/>
        <v>18619</v>
      </c>
      <c r="L25" s="59">
        <f t="shared" si="0"/>
        <v>18385.268459999996</v>
      </c>
      <c r="M25" s="59">
        <f t="shared" si="0"/>
        <v>18839.865219999996</v>
      </c>
      <c r="N25" s="59">
        <f t="shared" si="0"/>
        <v>18944.408070000001</v>
      </c>
      <c r="O25" s="59">
        <f t="shared" si="0"/>
        <v>17545.485519000002</v>
      </c>
      <c r="P25" s="59">
        <f t="shared" si="0"/>
        <v>16346.998164999997</v>
      </c>
      <c r="Q25" s="59">
        <f t="shared" si="0"/>
        <v>15931.655637999998</v>
      </c>
      <c r="R25" s="59">
        <f t="shared" si="0"/>
        <v>15032.064971951257</v>
      </c>
      <c r="S25" s="59">
        <f t="shared" si="0"/>
        <v>14807.944022964759</v>
      </c>
      <c r="T25" s="59">
        <f t="shared" si="0"/>
        <v>14571.443002309114</v>
      </c>
      <c r="U25" s="59">
        <f t="shared" si="0"/>
        <v>14545.748475852128</v>
      </c>
      <c r="V25" s="59">
        <f t="shared" si="0"/>
        <v>13122.556026637047</v>
      </c>
      <c r="W25" s="59">
        <f t="shared" si="0"/>
        <v>11699.363577421958</v>
      </c>
      <c r="X25" s="59">
        <f t="shared" si="0"/>
        <v>10323.657863075903</v>
      </c>
      <c r="Y25" s="59">
        <f t="shared" si="0"/>
        <v>9089.2376586734899</v>
      </c>
      <c r="Z25" s="59">
        <f t="shared" si="0"/>
        <v>7732.2084151080562</v>
      </c>
      <c r="AA25" s="59">
        <f t="shared" si="0"/>
        <v>6478.8391670777019</v>
      </c>
      <c r="AB25" s="54">
        <f t="shared" ref="AB25:AI25" si="1">SUM(AB7:AB19)</f>
        <v>5079.2928420356202</v>
      </c>
      <c r="AC25" s="54">
        <f t="shared" si="1"/>
        <v>4873.4181250251777</v>
      </c>
      <c r="AD25" s="54">
        <f t="shared" si="1"/>
        <v>4674.4564630957966</v>
      </c>
      <c r="AE25" s="54">
        <f t="shared" si="1"/>
        <v>3945.0285616519373</v>
      </c>
      <c r="AF25" s="54">
        <f t="shared" si="1"/>
        <v>3204.0676273152762</v>
      </c>
      <c r="AG25" s="54">
        <f t="shared" si="1"/>
        <v>2550.0887903846387</v>
      </c>
      <c r="AH25" s="72">
        <f t="shared" si="1"/>
        <v>2461.9178327137934</v>
      </c>
      <c r="AI25" s="72">
        <f t="shared" si="1"/>
        <v>2167.9804341123736</v>
      </c>
    </row>
    <row r="26" spans="1:35">
      <c r="A26" s="38" t="s">
        <v>16</v>
      </c>
      <c r="B26" s="39" t="s">
        <v>9</v>
      </c>
      <c r="C26" s="39" t="s">
        <v>9</v>
      </c>
      <c r="D26" s="39" t="s">
        <v>9</v>
      </c>
      <c r="E26" s="39" t="s">
        <v>9</v>
      </c>
      <c r="F26" s="39">
        <v>11.85075</v>
      </c>
      <c r="G26" s="39">
        <v>11.85075</v>
      </c>
      <c r="H26" s="39">
        <v>9.2590699999999995</v>
      </c>
      <c r="I26" s="39">
        <v>8.7270199999999996</v>
      </c>
      <c r="J26" s="39">
        <v>14.49113</v>
      </c>
      <c r="K26" s="39">
        <v>9.652610000000001</v>
      </c>
      <c r="L26" s="39">
        <v>14.793959999999998</v>
      </c>
      <c r="M26" s="39">
        <v>6.1855000000000002</v>
      </c>
      <c r="N26" s="39">
        <v>5.7008000000000001</v>
      </c>
      <c r="O26" s="39">
        <v>67.219254000000006</v>
      </c>
      <c r="P26" s="39">
        <v>69.321860000000001</v>
      </c>
      <c r="Q26" s="39">
        <v>44.031129999999997</v>
      </c>
      <c r="R26" s="36">
        <v>80.335376891999772</v>
      </c>
      <c r="S26" s="36">
        <v>80.335376891999772</v>
      </c>
      <c r="T26" s="36">
        <v>80.335376891999772</v>
      </c>
      <c r="U26" s="36">
        <v>55.916174455782894</v>
      </c>
      <c r="V26" s="39">
        <v>55.916174455782894</v>
      </c>
      <c r="W26" s="39">
        <v>55.916174455782894</v>
      </c>
      <c r="X26" s="39">
        <v>69.993067472599904</v>
      </c>
      <c r="Y26" s="39">
        <v>69.993067472599904</v>
      </c>
      <c r="Z26" s="39">
        <v>69.993067472599904</v>
      </c>
      <c r="AA26" s="39">
        <v>95.836581044620246</v>
      </c>
      <c r="AB26" s="54">
        <v>95.836581044620246</v>
      </c>
      <c r="AC26" s="54">
        <v>95.836581044620246</v>
      </c>
      <c r="AD26" s="54">
        <v>71.448270806505235</v>
      </c>
      <c r="AE26" s="54">
        <v>71.448270806505235</v>
      </c>
      <c r="AF26" s="54">
        <v>71.448270806505235</v>
      </c>
      <c r="AG26" s="54">
        <v>135.35257327418699</v>
      </c>
      <c r="AH26" s="72">
        <v>135.35257327418699</v>
      </c>
      <c r="AI26" s="72">
        <v>135.35257327418699</v>
      </c>
    </row>
    <row r="27" spans="1:35">
      <c r="A27" s="35" t="s">
        <v>17</v>
      </c>
      <c r="B27" s="39">
        <v>31218</v>
      </c>
      <c r="C27" s="39">
        <v>28044</v>
      </c>
      <c r="D27" s="39">
        <v>25926</v>
      </c>
      <c r="E27" s="39">
        <v>23307</v>
      </c>
      <c r="F27" s="59">
        <f t="shared" ref="F27:AA27" si="2">F25 - F26</f>
        <v>23065.149249999999</v>
      </c>
      <c r="G27" s="59">
        <f t="shared" si="2"/>
        <v>22363</v>
      </c>
      <c r="H27" s="59">
        <f t="shared" si="2"/>
        <v>22072.74093</v>
      </c>
      <c r="I27" s="59">
        <f t="shared" si="2"/>
        <v>21764.272980000002</v>
      </c>
      <c r="J27" s="59">
        <f t="shared" si="2"/>
        <v>21331.508870000001</v>
      </c>
      <c r="K27" s="59">
        <f t="shared" si="2"/>
        <v>18609.347389999999</v>
      </c>
      <c r="L27" s="59">
        <f t="shared" si="2"/>
        <v>18370.474499999997</v>
      </c>
      <c r="M27" s="59">
        <f t="shared" si="2"/>
        <v>18833.679719999996</v>
      </c>
      <c r="N27" s="59">
        <f t="shared" si="2"/>
        <v>18938.707270000003</v>
      </c>
      <c r="O27" s="59">
        <f t="shared" si="2"/>
        <v>17478.266265000002</v>
      </c>
      <c r="P27" s="59">
        <f t="shared" si="2"/>
        <v>16277.676304999997</v>
      </c>
      <c r="Q27" s="59">
        <f t="shared" si="2"/>
        <v>15887.624507999999</v>
      </c>
      <c r="R27" s="59">
        <f t="shared" si="2"/>
        <v>14951.729595059256</v>
      </c>
      <c r="S27" s="59">
        <f t="shared" si="2"/>
        <v>14727.608646072758</v>
      </c>
      <c r="T27" s="59">
        <f t="shared" si="2"/>
        <v>14491.107625417113</v>
      </c>
      <c r="U27" s="59">
        <f t="shared" si="2"/>
        <v>14489.832301396345</v>
      </c>
      <c r="V27" s="59">
        <f t="shared" si="2"/>
        <v>13066.639852181264</v>
      </c>
      <c r="W27" s="59">
        <f t="shared" si="2"/>
        <v>11643.447402966176</v>
      </c>
      <c r="X27" s="59">
        <f t="shared" si="2"/>
        <v>10253.664795603303</v>
      </c>
      <c r="Y27" s="59">
        <f t="shared" si="2"/>
        <v>9019.2445912008898</v>
      </c>
      <c r="Z27" s="59">
        <f t="shared" si="2"/>
        <v>7662.2153476354561</v>
      </c>
      <c r="AA27" s="59">
        <f t="shared" si="2"/>
        <v>6383.0025860330816</v>
      </c>
      <c r="AB27" s="54">
        <f t="shared" ref="AB27:AI27" si="3">AB25 - AB26</f>
        <v>4983.4562609909999</v>
      </c>
      <c r="AC27" s="54">
        <f t="shared" si="3"/>
        <v>4777.5815439805574</v>
      </c>
      <c r="AD27" s="54">
        <f t="shared" si="3"/>
        <v>4603.0081922892914</v>
      </c>
      <c r="AE27" s="54">
        <f t="shared" si="3"/>
        <v>3873.580290845432</v>
      </c>
      <c r="AF27" s="54">
        <f t="shared" si="3"/>
        <v>3132.619356508771</v>
      </c>
      <c r="AG27" s="54">
        <f t="shared" si="3"/>
        <v>2414.7362171104519</v>
      </c>
      <c r="AH27" s="72">
        <f t="shared" si="3"/>
        <v>2326.5652594396065</v>
      </c>
      <c r="AI27" s="72">
        <f t="shared" si="3"/>
        <v>2032.6278608381865</v>
      </c>
    </row>
    <row r="28" spans="1:35">
      <c r="A28" s="37" t="s">
        <v>18</v>
      </c>
      <c r="B28" s="39">
        <v>110</v>
      </c>
      <c r="C28" s="39">
        <v>20</v>
      </c>
      <c r="D28" s="39">
        <v>11</v>
      </c>
      <c r="E28" s="39">
        <v>11</v>
      </c>
      <c r="F28" s="59">
        <f t="shared" ref="F28:AA28" si="4">F19 - F26</f>
        <v>0.14925000000000033</v>
      </c>
      <c r="G28" s="59">
        <f t="shared" si="4"/>
        <v>0</v>
      </c>
      <c r="H28" s="59">
        <f t="shared" si="4"/>
        <v>0.74093000000000053</v>
      </c>
      <c r="I28" s="59">
        <f t="shared" si="4"/>
        <v>1.2729800000000004</v>
      </c>
      <c r="J28" s="59">
        <f t="shared" si="4"/>
        <v>0.50886999999999993</v>
      </c>
      <c r="K28" s="59">
        <f t="shared" si="4"/>
        <v>0.34738999999999898</v>
      </c>
      <c r="L28" s="59">
        <f t="shared" si="4"/>
        <v>0.4146200000000011</v>
      </c>
      <c r="M28" s="59">
        <f t="shared" si="4"/>
        <v>0.4251699999999996</v>
      </c>
      <c r="N28" s="59">
        <f t="shared" si="4"/>
        <v>0.43242000000000047</v>
      </c>
      <c r="O28" s="59">
        <f t="shared" si="4"/>
        <v>0.21673299999999074</v>
      </c>
      <c r="P28" s="59">
        <f t="shared" si="4"/>
        <v>0.21732699999999738</v>
      </c>
      <c r="Q28" s="59">
        <f t="shared" si="4"/>
        <v>0.22183300000000372</v>
      </c>
      <c r="R28" s="59">
        <f t="shared" si="4"/>
        <v>54.612287838399936</v>
      </c>
      <c r="S28" s="59">
        <f t="shared" si="4"/>
        <v>59.696288204958449</v>
      </c>
      <c r="T28" s="59">
        <f t="shared" si="4"/>
        <v>64.780288571516962</v>
      </c>
      <c r="U28" s="59">
        <f t="shared" si="4"/>
        <v>69.864288938075475</v>
      </c>
      <c r="V28" s="59">
        <f t="shared" si="4"/>
        <v>74.264067372786016</v>
      </c>
      <c r="W28" s="59">
        <f t="shared" si="4"/>
        <v>78.663845807496571</v>
      </c>
      <c r="X28" s="59">
        <f t="shared" si="4"/>
        <v>68.985095948865023</v>
      </c>
      <c r="Y28" s="59">
        <f t="shared" si="4"/>
        <v>79.896226409847714</v>
      </c>
      <c r="Z28" s="59">
        <f t="shared" si="4"/>
        <v>90.807356870830404</v>
      </c>
      <c r="AA28" s="59">
        <f t="shared" si="4"/>
        <v>101.71848733181311</v>
      </c>
      <c r="AB28" s="54">
        <f t="shared" ref="AB28:AI28" si="5">AB19 - AB26</f>
        <v>93.978521729886822</v>
      </c>
      <c r="AC28" s="54">
        <f t="shared" si="5"/>
        <v>86.238556127960507</v>
      </c>
      <c r="AD28" s="54">
        <f t="shared" si="5"/>
        <v>78.498590526034207</v>
      </c>
      <c r="AE28" s="54">
        <f t="shared" si="5"/>
        <v>79.883527859206907</v>
      </c>
      <c r="AF28" s="54">
        <f t="shared" si="5"/>
        <v>81.26846519237958</v>
      </c>
      <c r="AG28" s="54">
        <f t="shared" si="5"/>
        <v>82.653402525552252</v>
      </c>
      <c r="AH28" s="72">
        <f t="shared" si="5"/>
        <v>82.653402525552252</v>
      </c>
      <c r="AI28" s="72">
        <f t="shared" si="5"/>
        <v>82.653402525552252</v>
      </c>
    </row>
    <row r="29" spans="1:35">
      <c r="A29" s="37"/>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54"/>
      <c r="AC29" s="54"/>
      <c r="AD29" s="54"/>
      <c r="AE29" s="54"/>
      <c r="AF29" s="54"/>
      <c r="AG29" s="54"/>
      <c r="AI29" s="72"/>
    </row>
    <row r="30" spans="1:35">
      <c r="A30" s="37"/>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54"/>
      <c r="AC30" s="54"/>
      <c r="AD30" s="54"/>
      <c r="AE30" s="54"/>
      <c r="AF30" s="54"/>
      <c r="AG30" s="54"/>
      <c r="AI30" s="72"/>
    </row>
    <row r="31" spans="1:35">
      <c r="A31" s="37" t="s">
        <v>19</v>
      </c>
      <c r="B31" s="59">
        <f t="shared" ref="B31:AA31" si="6">SUM(B7:B9)</f>
        <v>23456</v>
      </c>
      <c r="C31" s="59">
        <f t="shared" si="6"/>
        <v>22660</v>
      </c>
      <c r="D31" s="59">
        <f t="shared" si="6"/>
        <v>21391</v>
      </c>
      <c r="E31" s="59">
        <f t="shared" si="6"/>
        <v>20020</v>
      </c>
      <c r="F31" s="59">
        <f t="shared" si="6"/>
        <v>20290</v>
      </c>
      <c r="G31" s="59">
        <f t="shared" si="6"/>
        <v>19795</v>
      </c>
      <c r="H31" s="59">
        <f t="shared" si="6"/>
        <v>19492</v>
      </c>
      <c r="I31" s="59">
        <f t="shared" si="6"/>
        <v>19245</v>
      </c>
      <c r="J31" s="59">
        <f t="shared" si="6"/>
        <v>18887</v>
      </c>
      <c r="K31" s="59">
        <f t="shared" si="6"/>
        <v>16230</v>
      </c>
      <c r="L31" s="59">
        <f t="shared" si="6"/>
        <v>16251.827439999999</v>
      </c>
      <c r="M31" s="59">
        <f t="shared" si="6"/>
        <v>16648.651059999997</v>
      </c>
      <c r="N31" s="59">
        <f t="shared" si="6"/>
        <v>16742.515719999999</v>
      </c>
      <c r="O31" s="59">
        <f t="shared" si="6"/>
        <v>15338.388053999999</v>
      </c>
      <c r="P31" s="59">
        <f t="shared" si="6"/>
        <v>14162.924778999999</v>
      </c>
      <c r="Q31" s="59">
        <f t="shared" si="6"/>
        <v>13735.147107999999</v>
      </c>
      <c r="R31" s="59">
        <f t="shared" si="6"/>
        <v>12800.982546718069</v>
      </c>
      <c r="S31" s="59">
        <f t="shared" si="6"/>
        <v>12703.960101708437</v>
      </c>
      <c r="T31" s="59">
        <f t="shared" si="6"/>
        <v>12594.647099089663</v>
      </c>
      <c r="U31" s="59">
        <f t="shared" si="6"/>
        <v>12720.969413105766</v>
      </c>
      <c r="V31" s="59">
        <f t="shared" si="6"/>
        <v>11544.483480763949</v>
      </c>
      <c r="W31" s="59">
        <f t="shared" si="6"/>
        <v>10367.997548422132</v>
      </c>
      <c r="X31" s="59">
        <f t="shared" si="6"/>
        <v>9151.9444759124108</v>
      </c>
      <c r="Y31" s="59">
        <f t="shared" si="6"/>
        <v>7966.8148634386025</v>
      </c>
      <c r="Z31" s="59">
        <f t="shared" si="6"/>
        <v>6745.8538837688347</v>
      </c>
      <c r="AA31" s="59">
        <f t="shared" si="6"/>
        <v>5519.9043984187556</v>
      </c>
      <c r="AB31" s="54">
        <f t="shared" ref="AB31:AI31" si="7">SUM(AB7:AB9)</f>
        <v>4171.4799880952432</v>
      </c>
      <c r="AC31" s="54">
        <f t="shared" si="7"/>
        <v>4016.7271858033673</v>
      </c>
      <c r="AD31" s="54">
        <f t="shared" si="7"/>
        <v>3893.2757488306693</v>
      </c>
      <c r="AE31" s="54">
        <f t="shared" si="7"/>
        <v>3197.4327324058427</v>
      </c>
      <c r="AF31" s="54">
        <f t="shared" si="7"/>
        <v>2501.5897159810156</v>
      </c>
      <c r="AG31" s="54">
        <f t="shared" si="7"/>
        <v>1805.7466995561886</v>
      </c>
      <c r="AH31" s="72">
        <f t="shared" si="7"/>
        <v>1729.3776881882743</v>
      </c>
      <c r="AI31" s="72">
        <f t="shared" si="7"/>
        <v>1437.5919771882748</v>
      </c>
    </row>
    <row r="32" spans="1:35">
      <c r="A32" s="37" t="s">
        <v>20</v>
      </c>
      <c r="B32" s="59">
        <f t="shared" ref="B32:AA32" si="8">SUM(B10:B16)</f>
        <v>7101</v>
      </c>
      <c r="C32" s="59">
        <f t="shared" si="8"/>
        <v>4729</v>
      </c>
      <c r="D32" s="59">
        <f t="shared" si="8"/>
        <v>3807</v>
      </c>
      <c r="E32" s="59">
        <f t="shared" si="8"/>
        <v>2467</v>
      </c>
      <c r="F32" s="59">
        <f t="shared" si="8"/>
        <v>1901</v>
      </c>
      <c r="G32" s="59">
        <f t="shared" si="8"/>
        <v>1720</v>
      </c>
      <c r="H32" s="59">
        <f t="shared" si="8"/>
        <v>1759</v>
      </c>
      <c r="I32" s="59">
        <f t="shared" si="8"/>
        <v>1724</v>
      </c>
      <c r="J32" s="59">
        <f t="shared" si="8"/>
        <v>1676</v>
      </c>
      <c r="K32" s="59">
        <f t="shared" si="8"/>
        <v>1638</v>
      </c>
      <c r="L32" s="59">
        <f t="shared" si="8"/>
        <v>1403.4463499999999</v>
      </c>
      <c r="M32" s="59">
        <f t="shared" si="8"/>
        <v>1459.2061000000001</v>
      </c>
      <c r="N32" s="59">
        <f t="shared" si="8"/>
        <v>1463.6952500000002</v>
      </c>
      <c r="O32" s="59">
        <f t="shared" si="8"/>
        <v>1363.8552690000001</v>
      </c>
      <c r="P32" s="59">
        <f t="shared" si="8"/>
        <v>1417.979834</v>
      </c>
      <c r="Q32" s="59">
        <f t="shared" si="8"/>
        <v>1464.424387</v>
      </c>
      <c r="R32" s="59">
        <f t="shared" si="8"/>
        <v>1084.8664489189603</v>
      </c>
      <c r="S32" s="59">
        <f t="shared" si="8"/>
        <v>1062.4693062139922</v>
      </c>
      <c r="T32" s="59">
        <f t="shared" si="8"/>
        <v>1039.9826494490242</v>
      </c>
      <c r="U32" s="59">
        <f t="shared" si="8"/>
        <v>1017.0863726840561</v>
      </c>
      <c r="V32" s="59">
        <f t="shared" si="8"/>
        <v>942.24994546406026</v>
      </c>
      <c r="W32" s="59">
        <f t="shared" si="8"/>
        <v>867.41351824406479</v>
      </c>
      <c r="X32" s="59">
        <f t="shared" si="8"/>
        <v>792.25028299286362</v>
      </c>
      <c r="Y32" s="59">
        <f t="shared" si="8"/>
        <v>729.76032827717574</v>
      </c>
      <c r="Z32" s="59">
        <f t="shared" si="8"/>
        <v>667.27037356148776</v>
      </c>
      <c r="AA32" s="59">
        <f t="shared" si="8"/>
        <v>604.7804188458</v>
      </c>
      <c r="AB32" s="54">
        <f t="shared" ref="AB32:AI32" si="9">SUM(AB10:AB16)</f>
        <v>581.17958938353456</v>
      </c>
      <c r="AC32" s="54">
        <f t="shared" si="9"/>
        <v>557.5787599212689</v>
      </c>
      <c r="AD32" s="54">
        <f t="shared" si="9"/>
        <v>533.97793045900346</v>
      </c>
      <c r="AE32" s="54">
        <f t="shared" si="9"/>
        <v>510.26134863585094</v>
      </c>
      <c r="AF32" s="54">
        <f t="shared" si="9"/>
        <v>486.54476681269841</v>
      </c>
      <c r="AG32" s="54">
        <f t="shared" si="9"/>
        <v>462.82818498954572</v>
      </c>
      <c r="AH32" s="72">
        <f t="shared" si="9"/>
        <v>462.82818498954572</v>
      </c>
      <c r="AI32" s="72">
        <f t="shared" si="9"/>
        <v>462.82818498954572</v>
      </c>
    </row>
    <row r="33" spans="1:35">
      <c r="A33" s="37" t="s">
        <v>21</v>
      </c>
      <c r="B33" s="59">
        <f t="shared" ref="B33:AA33" si="10">B17+B18</f>
        <v>551</v>
      </c>
      <c r="C33" s="59">
        <f t="shared" si="10"/>
        <v>635</v>
      </c>
      <c r="D33" s="59">
        <f t="shared" si="10"/>
        <v>717</v>
      </c>
      <c r="E33" s="59">
        <f t="shared" si="10"/>
        <v>809</v>
      </c>
      <c r="F33" s="59">
        <f t="shared" si="10"/>
        <v>874</v>
      </c>
      <c r="G33" s="59">
        <f t="shared" si="10"/>
        <v>848</v>
      </c>
      <c r="H33" s="59">
        <f t="shared" si="10"/>
        <v>821</v>
      </c>
      <c r="I33" s="59">
        <f t="shared" si="10"/>
        <v>794</v>
      </c>
      <c r="J33" s="59">
        <f t="shared" si="10"/>
        <v>768</v>
      </c>
      <c r="K33" s="59">
        <f t="shared" si="10"/>
        <v>741</v>
      </c>
      <c r="L33" s="59">
        <f t="shared" si="10"/>
        <v>714.78608999999994</v>
      </c>
      <c r="M33" s="59">
        <f t="shared" si="10"/>
        <v>725.39738999999997</v>
      </c>
      <c r="N33" s="59">
        <f t="shared" si="10"/>
        <v>732.06387999999993</v>
      </c>
      <c r="O33" s="59">
        <f t="shared" si="10"/>
        <v>775.80620900000008</v>
      </c>
      <c r="P33" s="59">
        <f t="shared" si="10"/>
        <v>696.55436499999996</v>
      </c>
      <c r="Q33" s="59">
        <f t="shared" si="10"/>
        <v>687.83118000000002</v>
      </c>
      <c r="R33" s="59">
        <f t="shared" si="10"/>
        <v>1011.2683115838288</v>
      </c>
      <c r="S33" s="59">
        <f t="shared" si="10"/>
        <v>901.48294994536843</v>
      </c>
      <c r="T33" s="59">
        <f t="shared" si="10"/>
        <v>791.69758830690807</v>
      </c>
      <c r="U33" s="59">
        <f t="shared" si="10"/>
        <v>681.91222666844772</v>
      </c>
      <c r="V33" s="59">
        <f t="shared" si="10"/>
        <v>505.64235858046493</v>
      </c>
      <c r="W33" s="59">
        <f t="shared" si="10"/>
        <v>329.37249049248214</v>
      </c>
      <c r="X33" s="59">
        <f t="shared" si="10"/>
        <v>240.48494074916098</v>
      </c>
      <c r="Y33" s="59">
        <f t="shared" si="10"/>
        <v>242.77317307526218</v>
      </c>
      <c r="Z33" s="59">
        <f t="shared" si="10"/>
        <v>158.28373343430229</v>
      </c>
      <c r="AA33" s="59">
        <f t="shared" si="10"/>
        <v>156.59928143671448</v>
      </c>
      <c r="AB33" s="54">
        <f t="shared" ref="AB33:AI33" si="11">AB17+AB18</f>
        <v>136.8181617823376</v>
      </c>
      <c r="AC33" s="54">
        <f t="shared" si="11"/>
        <v>117.03704212796076</v>
      </c>
      <c r="AD33" s="54">
        <f t="shared" si="11"/>
        <v>97.255922473583908</v>
      </c>
      <c r="AE33" s="54">
        <f t="shared" si="11"/>
        <v>86.002681944531489</v>
      </c>
      <c r="AF33" s="54">
        <f t="shared" si="11"/>
        <v>63.216408522677298</v>
      </c>
      <c r="AG33" s="54">
        <f t="shared" si="11"/>
        <v>63.507930039165203</v>
      </c>
      <c r="AH33" s="72">
        <f t="shared" si="11"/>
        <v>51.705983736233961</v>
      </c>
      <c r="AI33" s="72">
        <f t="shared" si="11"/>
        <v>49.55429613481369</v>
      </c>
    </row>
    <row r="34" spans="1:35">
      <c r="A34" s="37" t="s">
        <v>22</v>
      </c>
      <c r="B34" s="59">
        <f t="shared" ref="B34:AA34" si="12">B19</f>
        <v>110</v>
      </c>
      <c r="C34" s="59">
        <f t="shared" si="12"/>
        <v>20</v>
      </c>
      <c r="D34" s="59">
        <f t="shared" si="12"/>
        <v>11</v>
      </c>
      <c r="E34" s="59">
        <f t="shared" si="12"/>
        <v>11</v>
      </c>
      <c r="F34" s="59">
        <f t="shared" si="12"/>
        <v>12</v>
      </c>
      <c r="G34" s="59">
        <f t="shared" si="12"/>
        <v>11.85075</v>
      </c>
      <c r="H34" s="59">
        <f t="shared" si="12"/>
        <v>10</v>
      </c>
      <c r="I34" s="59">
        <f t="shared" si="12"/>
        <v>10</v>
      </c>
      <c r="J34" s="59">
        <f t="shared" si="12"/>
        <v>15</v>
      </c>
      <c r="K34" s="59">
        <f t="shared" si="12"/>
        <v>10</v>
      </c>
      <c r="L34" s="59">
        <f t="shared" si="12"/>
        <v>15.20858</v>
      </c>
      <c r="M34" s="59">
        <f t="shared" si="12"/>
        <v>6.6106699999999998</v>
      </c>
      <c r="N34" s="59">
        <f t="shared" si="12"/>
        <v>6.1332200000000006</v>
      </c>
      <c r="O34" s="59">
        <f t="shared" si="12"/>
        <v>67.435986999999997</v>
      </c>
      <c r="P34" s="59">
        <f t="shared" si="12"/>
        <v>69.539186999999998</v>
      </c>
      <c r="Q34" s="59">
        <f t="shared" si="12"/>
        <v>44.252963000000001</v>
      </c>
      <c r="R34" s="59">
        <f t="shared" si="12"/>
        <v>134.94766473039971</v>
      </c>
      <c r="S34" s="59">
        <f t="shared" si="12"/>
        <v>140.03166509695822</v>
      </c>
      <c r="T34" s="59">
        <f t="shared" si="12"/>
        <v>145.11566546351673</v>
      </c>
      <c r="U34" s="59">
        <f t="shared" si="12"/>
        <v>125.78046339385837</v>
      </c>
      <c r="V34" s="59">
        <f t="shared" si="12"/>
        <v>130.18024182856891</v>
      </c>
      <c r="W34" s="59">
        <f t="shared" si="12"/>
        <v>134.58002026327947</v>
      </c>
      <c r="X34" s="59">
        <f t="shared" si="12"/>
        <v>138.97816342146493</v>
      </c>
      <c r="Y34" s="59">
        <f t="shared" si="12"/>
        <v>149.88929388244762</v>
      </c>
      <c r="Z34" s="59">
        <f t="shared" si="12"/>
        <v>160.80042434343031</v>
      </c>
      <c r="AA34" s="59">
        <f t="shared" si="12"/>
        <v>197.55506837643335</v>
      </c>
      <c r="AB34" s="54">
        <f t="shared" ref="AB34:AI34" si="13">AB19</f>
        <v>189.81510277450707</v>
      </c>
      <c r="AC34" s="54">
        <f t="shared" si="13"/>
        <v>182.07513717258075</v>
      </c>
      <c r="AD34" s="54">
        <f t="shared" si="13"/>
        <v>149.94686133253944</v>
      </c>
      <c r="AE34" s="54">
        <f t="shared" si="13"/>
        <v>151.33179866571214</v>
      </c>
      <c r="AF34" s="54">
        <f t="shared" si="13"/>
        <v>152.71673599888481</v>
      </c>
      <c r="AG34" s="54">
        <f t="shared" si="13"/>
        <v>218.00597579973925</v>
      </c>
      <c r="AH34" s="72">
        <f t="shared" si="13"/>
        <v>218.00597579973925</v>
      </c>
      <c r="AI34" s="72">
        <f t="shared" si="13"/>
        <v>218.00597579973925</v>
      </c>
    </row>
    <row r="35" spans="1:35">
      <c r="A35" s="37" t="s">
        <v>15</v>
      </c>
      <c r="B35" s="59">
        <f t="shared" ref="B35:AA35" si="14">SUM(B31:B34)</f>
        <v>31218</v>
      </c>
      <c r="C35" s="59">
        <f t="shared" si="14"/>
        <v>28044</v>
      </c>
      <c r="D35" s="59">
        <f t="shared" si="14"/>
        <v>25926</v>
      </c>
      <c r="E35" s="59">
        <f t="shared" si="14"/>
        <v>23307</v>
      </c>
      <c r="F35" s="59">
        <f t="shared" si="14"/>
        <v>23077</v>
      </c>
      <c r="G35" s="59">
        <f t="shared" si="14"/>
        <v>22374.850750000001</v>
      </c>
      <c r="H35" s="59">
        <f t="shared" si="14"/>
        <v>22082</v>
      </c>
      <c r="I35" s="59">
        <f t="shared" si="14"/>
        <v>21773</v>
      </c>
      <c r="J35" s="59">
        <f t="shared" si="14"/>
        <v>21346</v>
      </c>
      <c r="K35" s="59">
        <f t="shared" si="14"/>
        <v>18619</v>
      </c>
      <c r="L35" s="59">
        <f t="shared" si="14"/>
        <v>18385.268459999999</v>
      </c>
      <c r="M35" s="59">
        <f t="shared" si="14"/>
        <v>18839.865219999992</v>
      </c>
      <c r="N35" s="59">
        <f t="shared" si="14"/>
        <v>18944.408070000001</v>
      </c>
      <c r="O35" s="59">
        <f t="shared" si="14"/>
        <v>17545.485518999998</v>
      </c>
      <c r="P35" s="59">
        <f t="shared" si="14"/>
        <v>16346.998164999999</v>
      </c>
      <c r="Q35" s="59">
        <f t="shared" si="14"/>
        <v>15931.655638</v>
      </c>
      <c r="R35" s="59">
        <f t="shared" si="14"/>
        <v>15032.064971951257</v>
      </c>
      <c r="S35" s="59">
        <f t="shared" si="14"/>
        <v>14807.944022964755</v>
      </c>
      <c r="T35" s="59">
        <f t="shared" si="14"/>
        <v>14571.443002309112</v>
      </c>
      <c r="U35" s="59">
        <f t="shared" si="14"/>
        <v>14545.748475852128</v>
      </c>
      <c r="V35" s="59">
        <f t="shared" si="14"/>
        <v>13122.556026637043</v>
      </c>
      <c r="W35" s="59">
        <f t="shared" si="14"/>
        <v>11699.363577421958</v>
      </c>
      <c r="X35" s="59">
        <f t="shared" si="14"/>
        <v>10323.6578630759</v>
      </c>
      <c r="Y35" s="59">
        <f t="shared" si="14"/>
        <v>9089.2376586734881</v>
      </c>
      <c r="Z35" s="59">
        <f t="shared" si="14"/>
        <v>7732.2084151080553</v>
      </c>
      <c r="AA35" s="59">
        <f t="shared" si="14"/>
        <v>6478.8391670777037</v>
      </c>
      <c r="AB35" s="54">
        <f t="shared" ref="AB35:AI35" si="15">SUM(AB31:AB34)</f>
        <v>5079.292842035622</v>
      </c>
      <c r="AC35" s="54">
        <f t="shared" si="15"/>
        <v>4873.4181250251777</v>
      </c>
      <c r="AD35" s="54">
        <f t="shared" si="15"/>
        <v>4674.4564630957966</v>
      </c>
      <c r="AE35" s="54">
        <f t="shared" si="15"/>
        <v>3945.0285616519373</v>
      </c>
      <c r="AF35" s="54">
        <f t="shared" si="15"/>
        <v>3204.0676273152762</v>
      </c>
      <c r="AG35" s="54">
        <f t="shared" si="15"/>
        <v>2550.0887903846387</v>
      </c>
      <c r="AH35" s="72">
        <f t="shared" si="15"/>
        <v>2461.9178327137934</v>
      </c>
      <c r="AI35" s="72">
        <f t="shared" si="15"/>
        <v>2167.9804341123736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34"/>
  <sheetViews>
    <sheetView workbookViewId="0">
      <pane xSplit="1" ySplit="6" topLeftCell="P7" activePane="bottomRight" state="frozen"/>
      <selection pane="topRight" activeCell="B1" sqref="B1"/>
      <selection pane="bottomLeft" activeCell="A2" sqref="A2"/>
      <selection pane="bottomRight" activeCell="AD6" sqref="AD6:AI19"/>
    </sheetView>
  </sheetViews>
  <sheetFormatPr baseColWidth="10" defaultColWidth="8.83203125" defaultRowHeight="15"/>
  <cols>
    <col min="1" max="1" width="35.5" bestFit="1" customWidth="1"/>
  </cols>
  <sheetData>
    <row r="1" spans="1:35" s="56" customFormat="1">
      <c r="A1" s="58" t="s">
        <v>30</v>
      </c>
    </row>
    <row r="2" spans="1:35" s="56" customFormat="1" ht="16">
      <c r="A2" s="14" t="s">
        <v>25</v>
      </c>
    </row>
    <row r="3" spans="1:35" s="56" customFormat="1">
      <c r="A3" s="14"/>
    </row>
    <row r="4" spans="1:35" s="56" customFormat="1">
      <c r="A4" s="14"/>
    </row>
    <row r="5" spans="1:35" s="56" customFormat="1"/>
    <row r="6" spans="1:35">
      <c r="A6" s="7" t="s">
        <v>0</v>
      </c>
      <c r="B6" s="8">
        <v>1970</v>
      </c>
      <c r="C6" s="8">
        <v>1975</v>
      </c>
      <c r="D6" s="8">
        <v>1980</v>
      </c>
      <c r="E6" s="8">
        <v>1985</v>
      </c>
      <c r="F6" s="8">
        <v>1990</v>
      </c>
      <c r="G6" s="8">
        <v>1991</v>
      </c>
      <c r="H6" s="8">
        <v>1992</v>
      </c>
      <c r="I6" s="8">
        <v>1993</v>
      </c>
      <c r="J6" s="8">
        <v>1994</v>
      </c>
      <c r="K6" s="8">
        <v>1995</v>
      </c>
      <c r="L6" s="8">
        <v>1996</v>
      </c>
      <c r="M6" s="8">
        <v>1997</v>
      </c>
      <c r="N6" s="8">
        <v>1998</v>
      </c>
      <c r="O6" s="8">
        <v>1999</v>
      </c>
      <c r="P6" s="8">
        <v>2000</v>
      </c>
      <c r="Q6" s="8">
        <v>2001</v>
      </c>
      <c r="R6" s="8">
        <v>2002</v>
      </c>
      <c r="S6" s="8">
        <v>2003</v>
      </c>
      <c r="T6" s="8">
        <v>2004</v>
      </c>
      <c r="U6" s="8">
        <v>2005</v>
      </c>
      <c r="V6" s="8">
        <v>2006</v>
      </c>
      <c r="W6" s="8">
        <v>2007</v>
      </c>
      <c r="X6" s="8">
        <v>2008</v>
      </c>
      <c r="Y6" s="8">
        <v>2009</v>
      </c>
      <c r="Z6" s="8">
        <v>2010</v>
      </c>
      <c r="AA6" s="8">
        <v>2011</v>
      </c>
      <c r="AB6" s="9">
        <v>2012</v>
      </c>
      <c r="AC6" s="9">
        <v>2013</v>
      </c>
      <c r="AD6" s="9">
        <v>2014</v>
      </c>
      <c r="AE6" s="9">
        <v>2015</v>
      </c>
      <c r="AF6" s="9">
        <v>2016</v>
      </c>
      <c r="AG6" s="9">
        <v>2017</v>
      </c>
      <c r="AH6" s="9">
        <v>2018</v>
      </c>
      <c r="AI6" s="9">
        <v>2019</v>
      </c>
    </row>
    <row r="7" spans="1:35">
      <c r="A7" s="10" t="s">
        <v>1</v>
      </c>
      <c r="B7" s="12">
        <v>30</v>
      </c>
      <c r="C7" s="12">
        <v>40</v>
      </c>
      <c r="D7" s="12">
        <v>45</v>
      </c>
      <c r="E7" s="12">
        <v>32</v>
      </c>
      <c r="F7" s="12">
        <v>47</v>
      </c>
      <c r="G7" s="12">
        <v>44</v>
      </c>
      <c r="H7" s="12">
        <v>44</v>
      </c>
      <c r="I7" s="12">
        <v>45</v>
      </c>
      <c r="J7" s="12">
        <v>45</v>
      </c>
      <c r="K7" s="12">
        <v>44</v>
      </c>
      <c r="L7" s="12">
        <v>49.74</v>
      </c>
      <c r="M7" s="12">
        <v>52.225999999999999</v>
      </c>
      <c r="N7" s="12">
        <v>56.347000000000001</v>
      </c>
      <c r="O7" s="12">
        <v>54.057000000000002</v>
      </c>
      <c r="P7" s="12">
        <v>61.850999999999999</v>
      </c>
      <c r="Q7" s="12">
        <v>60.517000000000003</v>
      </c>
      <c r="R7" s="5">
        <v>49.463566273905236</v>
      </c>
      <c r="S7" s="5">
        <v>49.204221570917156</v>
      </c>
      <c r="T7" s="5">
        <v>48.687976867929066</v>
      </c>
      <c r="U7" s="5">
        <v>48.171732164940984</v>
      </c>
      <c r="V7" s="5">
        <v>46.811094150160656</v>
      </c>
      <c r="W7" s="5">
        <v>45.450456135380328</v>
      </c>
      <c r="X7" s="5">
        <v>43.606792942986523</v>
      </c>
      <c r="Y7" s="5">
        <v>42.597412664191367</v>
      </c>
      <c r="Z7" s="5">
        <v>41.588032385396211</v>
      </c>
      <c r="AA7" s="5">
        <v>40.578652106601062</v>
      </c>
      <c r="AB7" s="55">
        <v>39.713585364137806</v>
      </c>
      <c r="AC7" s="55">
        <v>38.84851862167455</v>
      </c>
      <c r="AD7" s="55">
        <v>37.983451879211302</v>
      </c>
      <c r="AE7" s="55">
        <v>35.953473704994202</v>
      </c>
      <c r="AF7" s="55">
        <v>33.923495530777103</v>
      </c>
      <c r="AG7" s="55">
        <v>31.89351735656</v>
      </c>
      <c r="AH7" s="72">
        <v>31.89351735656</v>
      </c>
      <c r="AI7" s="72">
        <v>31.89351735656</v>
      </c>
    </row>
    <row r="8" spans="1:35">
      <c r="A8" s="10" t="s">
        <v>2</v>
      </c>
      <c r="B8" s="12">
        <v>150</v>
      </c>
      <c r="C8" s="12">
        <v>150</v>
      </c>
      <c r="D8" s="12">
        <v>157</v>
      </c>
      <c r="E8" s="12">
        <v>134</v>
      </c>
      <c r="F8" s="12">
        <v>182</v>
      </c>
      <c r="G8" s="12">
        <v>196</v>
      </c>
      <c r="H8" s="12">
        <v>187</v>
      </c>
      <c r="I8" s="12">
        <v>186</v>
      </c>
      <c r="J8" s="12">
        <v>196</v>
      </c>
      <c r="K8" s="12">
        <v>206</v>
      </c>
      <c r="L8" s="12">
        <v>179.14500000000001</v>
      </c>
      <c r="M8" s="12">
        <v>175.39599999999999</v>
      </c>
      <c r="N8" s="12">
        <v>173.78899999999999</v>
      </c>
      <c r="O8" s="12">
        <v>171.715</v>
      </c>
      <c r="P8" s="12">
        <v>173.036</v>
      </c>
      <c r="Q8" s="12">
        <v>175.53899999999999</v>
      </c>
      <c r="R8" s="5">
        <v>152.23270730219986</v>
      </c>
      <c r="S8" s="5">
        <v>145.75806380272743</v>
      </c>
      <c r="T8" s="5">
        <v>139.18005647141214</v>
      </c>
      <c r="U8" s="5">
        <v>132.53322138906398</v>
      </c>
      <c r="V8" s="5">
        <v>124.09164838033561</v>
      </c>
      <c r="W8" s="5">
        <v>115.65007537160726</v>
      </c>
      <c r="X8" s="5">
        <v>107.12491886450987</v>
      </c>
      <c r="Y8" s="5">
        <v>108.65259648656404</v>
      </c>
      <c r="Z8" s="5">
        <v>110.18027410861821</v>
      </c>
      <c r="AA8" s="5">
        <v>111.70795173067238</v>
      </c>
      <c r="AB8" s="55">
        <v>110.98966104503332</v>
      </c>
      <c r="AC8" s="55">
        <v>110.27137035939425</v>
      </c>
      <c r="AD8" s="55">
        <v>109.55307967375521</v>
      </c>
      <c r="AE8" s="55">
        <v>110.20643860282213</v>
      </c>
      <c r="AF8" s="55">
        <v>110.85979753188906</v>
      </c>
      <c r="AG8" s="55">
        <v>111.513156460956</v>
      </c>
      <c r="AH8" s="72">
        <v>111.513156460956</v>
      </c>
      <c r="AI8" s="72">
        <v>111.513156460956</v>
      </c>
    </row>
    <row r="9" spans="1:35">
      <c r="A9" s="10" t="s">
        <v>3</v>
      </c>
      <c r="B9" s="12">
        <v>541</v>
      </c>
      <c r="C9" s="12">
        <v>470</v>
      </c>
      <c r="D9" s="12">
        <v>848</v>
      </c>
      <c r="E9" s="12">
        <v>1403</v>
      </c>
      <c r="F9" s="12">
        <v>776</v>
      </c>
      <c r="G9" s="12">
        <v>835</v>
      </c>
      <c r="H9" s="12">
        <v>884</v>
      </c>
      <c r="I9" s="12">
        <v>762</v>
      </c>
      <c r="J9" s="12">
        <v>748</v>
      </c>
      <c r="K9" s="12">
        <v>823</v>
      </c>
      <c r="L9" s="12">
        <v>893.31700000000001</v>
      </c>
      <c r="M9" s="12">
        <v>892.73699999999997</v>
      </c>
      <c r="N9" s="12">
        <v>889.47400000000005</v>
      </c>
      <c r="O9" s="12">
        <v>919</v>
      </c>
      <c r="P9" s="12">
        <v>949.00400000000002</v>
      </c>
      <c r="Q9" s="12">
        <v>949.85900000000004</v>
      </c>
      <c r="R9" s="5">
        <v>1522.7242454450934</v>
      </c>
      <c r="S9" s="5">
        <v>1211.4403910316828</v>
      </c>
      <c r="T9" s="5">
        <v>900.0590695245761</v>
      </c>
      <c r="U9" s="5">
        <v>588.63895416677371</v>
      </c>
      <c r="V9" s="5">
        <v>527.82700400043313</v>
      </c>
      <c r="W9" s="5">
        <v>467.01505383409261</v>
      </c>
      <c r="X9" s="5">
        <v>406.20021929472335</v>
      </c>
      <c r="Y9" s="5">
        <v>429.53680071633119</v>
      </c>
      <c r="Z9" s="5">
        <v>452.87338213793902</v>
      </c>
      <c r="AA9" s="5">
        <v>476.20996355954679</v>
      </c>
      <c r="AB9" s="55">
        <v>441.39764885190152</v>
      </c>
      <c r="AC9" s="55">
        <v>406.58533414425625</v>
      </c>
      <c r="AD9" s="55">
        <v>371.77301943661098</v>
      </c>
      <c r="AE9" s="55">
        <v>368.50458869844897</v>
      </c>
      <c r="AF9" s="55">
        <v>365.23615796028696</v>
      </c>
      <c r="AG9" s="55">
        <v>361.96772722212501</v>
      </c>
      <c r="AH9" s="72">
        <v>361.96772722212501</v>
      </c>
      <c r="AI9" s="72">
        <v>361.96772722212501</v>
      </c>
    </row>
    <row r="10" spans="1:35">
      <c r="A10" s="10" t="s">
        <v>4</v>
      </c>
      <c r="B10" s="12">
        <v>1341</v>
      </c>
      <c r="C10" s="12">
        <v>1351</v>
      </c>
      <c r="D10" s="12">
        <v>1595</v>
      </c>
      <c r="E10" s="12">
        <v>881</v>
      </c>
      <c r="F10" s="12">
        <v>634</v>
      </c>
      <c r="G10" s="12">
        <v>710</v>
      </c>
      <c r="H10" s="12">
        <v>715</v>
      </c>
      <c r="I10" s="12">
        <v>701</v>
      </c>
      <c r="J10" s="12">
        <v>691</v>
      </c>
      <c r="K10" s="12">
        <v>660</v>
      </c>
      <c r="L10" s="12">
        <v>388.25900000000001</v>
      </c>
      <c r="M10" s="12">
        <v>388.024</v>
      </c>
      <c r="N10" s="12">
        <v>394.33199999999999</v>
      </c>
      <c r="O10" s="12">
        <v>251.119</v>
      </c>
      <c r="P10" s="12">
        <v>253.53700000000001</v>
      </c>
      <c r="Q10" s="12">
        <v>261.86799999999999</v>
      </c>
      <c r="R10" s="5">
        <v>249.49525172120931</v>
      </c>
      <c r="S10" s="5">
        <v>244.73158250285672</v>
      </c>
      <c r="T10" s="5">
        <v>239.96722328450417</v>
      </c>
      <c r="U10" s="5">
        <v>235.20286406615156</v>
      </c>
      <c r="V10" s="5">
        <v>186.09160958325438</v>
      </c>
      <c r="W10" s="5">
        <v>136.9803551003572</v>
      </c>
      <c r="X10" s="5">
        <v>87.869100622542362</v>
      </c>
      <c r="Y10" s="5">
        <v>86.337361914455911</v>
      </c>
      <c r="Z10" s="5">
        <v>84.805623206369461</v>
      </c>
      <c r="AA10" s="5">
        <v>83.273884498282996</v>
      </c>
      <c r="AB10" s="55">
        <v>81.229732198705292</v>
      </c>
      <c r="AC10" s="55">
        <v>79.185579899127589</v>
      </c>
      <c r="AD10" s="55">
        <v>77.141427599549871</v>
      </c>
      <c r="AE10" s="55">
        <v>76.503513581768047</v>
      </c>
      <c r="AF10" s="55">
        <v>75.865599563986223</v>
      </c>
      <c r="AG10" s="55">
        <v>75.227685546204398</v>
      </c>
      <c r="AH10" s="72">
        <v>75.227685546204398</v>
      </c>
      <c r="AI10" s="72">
        <v>75.227685546204398</v>
      </c>
    </row>
    <row r="11" spans="1:35">
      <c r="A11" s="10" t="s">
        <v>5</v>
      </c>
      <c r="B11" s="12">
        <v>394</v>
      </c>
      <c r="C11" s="12">
        <v>336</v>
      </c>
      <c r="D11" s="12">
        <v>273</v>
      </c>
      <c r="E11" s="12">
        <v>76</v>
      </c>
      <c r="F11" s="12">
        <v>122</v>
      </c>
      <c r="G11" s="12">
        <v>123</v>
      </c>
      <c r="H11" s="12">
        <v>124</v>
      </c>
      <c r="I11" s="12">
        <v>124</v>
      </c>
      <c r="J11" s="12">
        <v>126</v>
      </c>
      <c r="K11" s="12">
        <v>125</v>
      </c>
      <c r="L11" s="12">
        <v>73.394999999999996</v>
      </c>
      <c r="M11" s="12">
        <v>77.908000000000001</v>
      </c>
      <c r="N11" s="12">
        <v>77.581000000000003</v>
      </c>
      <c r="O11" s="12">
        <v>65.686999999999998</v>
      </c>
      <c r="P11" s="12">
        <v>67.388000000000005</v>
      </c>
      <c r="Q11" s="12">
        <v>71.278000000000006</v>
      </c>
      <c r="R11" s="5">
        <v>46.328642467155007</v>
      </c>
      <c r="S11" s="5">
        <v>47.426089024853525</v>
      </c>
      <c r="T11" s="5">
        <v>48.445345582552036</v>
      </c>
      <c r="U11" s="5">
        <v>49.464602140250541</v>
      </c>
      <c r="V11" s="5">
        <v>45.421156744138365</v>
      </c>
      <c r="W11" s="5">
        <v>41.377711348026182</v>
      </c>
      <c r="X11" s="5">
        <v>37.3342659520791</v>
      </c>
      <c r="Y11" s="5">
        <v>36.284205019085924</v>
      </c>
      <c r="Z11" s="5">
        <v>35.234144086092748</v>
      </c>
      <c r="AA11" s="5">
        <v>34.184083153099579</v>
      </c>
      <c r="AB11" s="55">
        <v>32.379073299610681</v>
      </c>
      <c r="AC11" s="55">
        <v>30.574063446121787</v>
      </c>
      <c r="AD11" s="55">
        <v>28.769053592632897</v>
      </c>
      <c r="AE11" s="55">
        <v>26.557112122350631</v>
      </c>
      <c r="AF11" s="55">
        <v>24.345170652068365</v>
      </c>
      <c r="AG11" s="55">
        <v>22.133229181786099</v>
      </c>
      <c r="AH11" s="72">
        <v>22.133229181786099</v>
      </c>
      <c r="AI11" s="72">
        <v>22.133229181786099</v>
      </c>
    </row>
    <row r="12" spans="1:35">
      <c r="A12" s="10" t="s">
        <v>6</v>
      </c>
      <c r="B12" s="12">
        <v>1194</v>
      </c>
      <c r="C12" s="12">
        <v>1342</v>
      </c>
      <c r="D12" s="12">
        <v>1440</v>
      </c>
      <c r="E12" s="12">
        <v>703</v>
      </c>
      <c r="F12" s="12">
        <v>611</v>
      </c>
      <c r="G12" s="12">
        <v>640</v>
      </c>
      <c r="H12" s="12">
        <v>632</v>
      </c>
      <c r="I12" s="12">
        <v>649</v>
      </c>
      <c r="J12" s="12">
        <v>647</v>
      </c>
      <c r="K12" s="12">
        <v>642</v>
      </c>
      <c r="L12" s="12">
        <v>476.94900000000001</v>
      </c>
      <c r="M12" s="12">
        <v>487.28100000000001</v>
      </c>
      <c r="N12" s="12">
        <v>484.55500000000001</v>
      </c>
      <c r="O12" s="12">
        <v>456.76400000000001</v>
      </c>
      <c r="P12" s="12">
        <v>428.47</v>
      </c>
      <c r="Q12" s="12">
        <v>440.839</v>
      </c>
      <c r="R12" s="5">
        <v>600.64132978471889</v>
      </c>
      <c r="S12" s="5">
        <v>587.88580851822678</v>
      </c>
      <c r="T12" s="5">
        <v>575.03517251173469</v>
      </c>
      <c r="U12" s="5">
        <v>562.18453650524259</v>
      </c>
      <c r="V12" s="5">
        <v>956.23117557862838</v>
      </c>
      <c r="W12" s="5">
        <v>1350.2778146520143</v>
      </c>
      <c r="X12" s="5">
        <v>1744.2996613262915</v>
      </c>
      <c r="Y12" s="5">
        <v>2087.5994475456287</v>
      </c>
      <c r="Z12" s="5">
        <v>2430.8992337649661</v>
      </c>
      <c r="AA12" s="5">
        <v>2774.1990199843035</v>
      </c>
      <c r="AB12" s="55">
        <v>2897.7194009587502</v>
      </c>
      <c r="AC12" s="55">
        <v>3021.2397819331968</v>
      </c>
      <c r="AD12" s="55">
        <v>3144.7601629076435</v>
      </c>
      <c r="AE12" s="55">
        <v>2927.6467173290189</v>
      </c>
      <c r="AF12" s="55">
        <v>2710.5332717503943</v>
      </c>
      <c r="AG12" s="55">
        <v>2493.4198261717702</v>
      </c>
      <c r="AH12" s="72">
        <v>2493.4198261717702</v>
      </c>
      <c r="AI12" s="72">
        <v>2493.4198261717702</v>
      </c>
    </row>
    <row r="13" spans="1:35">
      <c r="A13" s="10" t="s">
        <v>7</v>
      </c>
      <c r="B13" s="12">
        <v>270</v>
      </c>
      <c r="C13" s="12">
        <v>235</v>
      </c>
      <c r="D13" s="12">
        <v>237</v>
      </c>
      <c r="E13" s="12">
        <v>390</v>
      </c>
      <c r="F13" s="12">
        <v>401</v>
      </c>
      <c r="G13" s="12">
        <v>391</v>
      </c>
      <c r="H13" s="12">
        <v>414</v>
      </c>
      <c r="I13" s="12">
        <v>442</v>
      </c>
      <c r="J13" s="12">
        <v>438</v>
      </c>
      <c r="K13" s="12">
        <v>450</v>
      </c>
      <c r="L13" s="12">
        <v>434.733</v>
      </c>
      <c r="M13" s="12">
        <v>437.59800000000001</v>
      </c>
      <c r="N13" s="12">
        <v>443.11099999999999</v>
      </c>
      <c r="O13" s="12">
        <v>438.488</v>
      </c>
      <c r="P13" s="12">
        <v>454.01</v>
      </c>
      <c r="Q13" s="12">
        <v>420.28800000000001</v>
      </c>
      <c r="R13" s="5">
        <v>442.06153072435012</v>
      </c>
      <c r="S13" s="5">
        <v>447.20931207009301</v>
      </c>
      <c r="T13" s="5">
        <v>452.09629146583592</v>
      </c>
      <c r="U13" s="5">
        <v>456.89614086157889</v>
      </c>
      <c r="V13" s="5">
        <v>425.48309917991662</v>
      </c>
      <c r="W13" s="5">
        <v>394.0700574982543</v>
      </c>
      <c r="X13" s="5">
        <v>362.45325355947131</v>
      </c>
      <c r="Y13" s="5">
        <v>351.21139839133667</v>
      </c>
      <c r="Z13" s="5">
        <v>339.96954322320204</v>
      </c>
      <c r="AA13" s="5">
        <v>328.72768805506746</v>
      </c>
      <c r="AB13" s="55">
        <v>334.52659115129524</v>
      </c>
      <c r="AC13" s="55">
        <v>340.32549424752301</v>
      </c>
      <c r="AD13" s="55">
        <v>346.12439734375084</v>
      </c>
      <c r="AE13" s="55">
        <v>345.99308698842526</v>
      </c>
      <c r="AF13" s="55">
        <v>345.86177663309968</v>
      </c>
      <c r="AG13" s="55">
        <v>345.73046627777404</v>
      </c>
      <c r="AH13" s="72">
        <v>345.73046627777404</v>
      </c>
      <c r="AI13" s="72">
        <v>345.73046627777404</v>
      </c>
    </row>
    <row r="14" spans="1:35">
      <c r="A14" s="10" t="s">
        <v>8</v>
      </c>
      <c r="B14" s="12">
        <v>7174</v>
      </c>
      <c r="C14" s="12">
        <v>5651</v>
      </c>
      <c r="D14" s="12">
        <v>6584</v>
      </c>
      <c r="E14" s="12">
        <v>5699</v>
      </c>
      <c r="F14" s="12">
        <v>5750</v>
      </c>
      <c r="G14" s="12">
        <v>5782</v>
      </c>
      <c r="H14" s="12">
        <v>5901</v>
      </c>
      <c r="I14" s="12">
        <v>6016</v>
      </c>
      <c r="J14" s="12">
        <v>6162</v>
      </c>
      <c r="K14" s="12">
        <v>6183</v>
      </c>
      <c r="L14" s="12">
        <v>5476.63</v>
      </c>
      <c r="M14" s="12">
        <v>5620.7929999999997</v>
      </c>
      <c r="N14" s="12">
        <v>5149.3100000000004</v>
      </c>
      <c r="O14" s="12">
        <v>5035.5069999999996</v>
      </c>
      <c r="P14" s="12">
        <v>4831.4120000000003</v>
      </c>
      <c r="Q14" s="12">
        <v>5012.22</v>
      </c>
      <c r="R14" s="5">
        <v>4277.9839675210978</v>
      </c>
      <c r="S14" s="5">
        <v>4267.049689948798</v>
      </c>
      <c r="T14" s="5">
        <v>4256.1125493764976</v>
      </c>
      <c r="U14" s="5">
        <v>4245.1754088041962</v>
      </c>
      <c r="V14" s="5">
        <v>3937.6298853844637</v>
      </c>
      <c r="W14" s="5">
        <v>3630.0843619647312</v>
      </c>
      <c r="X14" s="5">
        <v>3298.7657460567243</v>
      </c>
      <c r="Y14" s="5">
        <v>3136.2679708320811</v>
      </c>
      <c r="Z14" s="5">
        <v>2973.7701956074379</v>
      </c>
      <c r="AA14" s="5">
        <v>2811.2724203827943</v>
      </c>
      <c r="AB14" s="55">
        <v>2891.4999905274517</v>
      </c>
      <c r="AC14" s="55">
        <v>2971.7275606721091</v>
      </c>
      <c r="AD14" s="55">
        <v>3051.9551308167665</v>
      </c>
      <c r="AE14" s="55">
        <v>3025.3768611804976</v>
      </c>
      <c r="AF14" s="55">
        <v>2998.7985915442287</v>
      </c>
      <c r="AG14" s="55">
        <v>2972.2203219079597</v>
      </c>
      <c r="AH14" s="72">
        <v>2972.2203219079597</v>
      </c>
      <c r="AI14" s="72">
        <v>2972.2203219079597</v>
      </c>
    </row>
    <row r="15" spans="1:35">
      <c r="A15" s="10" t="s">
        <v>10</v>
      </c>
      <c r="B15" s="12">
        <v>1954</v>
      </c>
      <c r="C15" s="12">
        <v>2181</v>
      </c>
      <c r="D15" s="12">
        <v>1975</v>
      </c>
      <c r="E15" s="12">
        <v>1747</v>
      </c>
      <c r="F15" s="12">
        <v>1490</v>
      </c>
      <c r="G15" s="12">
        <v>1532</v>
      </c>
      <c r="H15" s="12">
        <v>1583</v>
      </c>
      <c r="I15" s="12">
        <v>1600</v>
      </c>
      <c r="J15" s="12">
        <v>1629</v>
      </c>
      <c r="K15" s="12">
        <v>1652</v>
      </c>
      <c r="L15" s="12">
        <v>1293.915</v>
      </c>
      <c r="M15" s="12">
        <v>1327.527</v>
      </c>
      <c r="N15" s="12">
        <v>1327.3420000000001</v>
      </c>
      <c r="O15" s="12">
        <v>1236.7850000000001</v>
      </c>
      <c r="P15" s="12">
        <v>1176.02</v>
      </c>
      <c r="Q15" s="12">
        <v>1192.3130000000001</v>
      </c>
      <c r="R15" s="5">
        <v>1483.9347847747515</v>
      </c>
      <c r="S15" s="5">
        <v>1487.1237265190161</v>
      </c>
      <c r="T15" s="5">
        <v>1473.176771683648</v>
      </c>
      <c r="U15" s="5">
        <v>1442.131870301647</v>
      </c>
      <c r="V15" s="5">
        <v>1359.6650664576009</v>
      </c>
      <c r="W15" s="5">
        <v>1277.1982626135548</v>
      </c>
      <c r="X15" s="5">
        <v>1192.9438484290265</v>
      </c>
      <c r="Y15" s="5">
        <v>1143.0870640765381</v>
      </c>
      <c r="Z15" s="5">
        <v>1093.2302797240498</v>
      </c>
      <c r="AA15" s="5">
        <v>1043.3734953715616</v>
      </c>
      <c r="AB15" s="55">
        <v>920.66040078525282</v>
      </c>
      <c r="AC15" s="55">
        <v>797.94730619894403</v>
      </c>
      <c r="AD15" s="55">
        <v>675.23421161263525</v>
      </c>
      <c r="AE15" s="55">
        <v>682.6441916051142</v>
      </c>
      <c r="AF15" s="55">
        <v>690.05417159759315</v>
      </c>
      <c r="AG15" s="55">
        <v>697.46415159007199</v>
      </c>
      <c r="AH15" s="72">
        <v>697.46415159007199</v>
      </c>
      <c r="AI15" s="72">
        <v>697.46415159007199</v>
      </c>
    </row>
    <row r="16" spans="1:35">
      <c r="A16" s="10" t="s">
        <v>11</v>
      </c>
      <c r="B16" s="12">
        <v>1984</v>
      </c>
      <c r="C16" s="12">
        <v>984</v>
      </c>
      <c r="D16" s="12">
        <v>758</v>
      </c>
      <c r="E16" s="12">
        <v>979</v>
      </c>
      <c r="F16" s="12">
        <v>986</v>
      </c>
      <c r="G16" s="12">
        <v>999</v>
      </c>
      <c r="H16" s="12">
        <v>1010</v>
      </c>
      <c r="I16" s="12">
        <v>1046</v>
      </c>
      <c r="J16" s="12">
        <v>1046</v>
      </c>
      <c r="K16" s="12">
        <v>1067</v>
      </c>
      <c r="L16" s="12">
        <v>508.95600000000002</v>
      </c>
      <c r="M16" s="12">
        <v>517.50599999999997</v>
      </c>
      <c r="N16" s="12">
        <v>535.23599999999999</v>
      </c>
      <c r="O16" s="12">
        <v>487.46199999999999</v>
      </c>
      <c r="P16" s="12">
        <v>415.47899999999998</v>
      </c>
      <c r="Q16" s="12">
        <v>419.60300000000001</v>
      </c>
      <c r="R16" s="5">
        <v>395.24184179619829</v>
      </c>
      <c r="S16" s="5">
        <v>394.79690378502431</v>
      </c>
      <c r="T16" s="5">
        <v>393.7313335138503</v>
      </c>
      <c r="U16" s="5">
        <v>392.06160324267637</v>
      </c>
      <c r="V16" s="5">
        <v>323.1601809757509</v>
      </c>
      <c r="W16" s="5">
        <v>254.25875870882544</v>
      </c>
      <c r="X16" s="5">
        <v>185.05116194694125</v>
      </c>
      <c r="Y16" s="5">
        <v>167.29161004423901</v>
      </c>
      <c r="Z16" s="5">
        <v>149.53205814153677</v>
      </c>
      <c r="AA16" s="5">
        <v>131.77250623883452</v>
      </c>
      <c r="AB16" s="55">
        <v>165.40118602950969</v>
      </c>
      <c r="AC16" s="55">
        <v>199.02986582018485</v>
      </c>
      <c r="AD16" s="55">
        <v>232.65854561085999</v>
      </c>
      <c r="AE16" s="55">
        <v>214.26958975855166</v>
      </c>
      <c r="AF16" s="55">
        <v>195.88063390624333</v>
      </c>
      <c r="AG16" s="55">
        <v>177.491678053935</v>
      </c>
      <c r="AH16" s="72">
        <v>177.491678053935</v>
      </c>
      <c r="AI16" s="72">
        <v>177.491678053935</v>
      </c>
    </row>
    <row r="17" spans="1:35">
      <c r="A17" s="10" t="s">
        <v>12</v>
      </c>
      <c r="B17" s="12">
        <v>16910</v>
      </c>
      <c r="C17" s="12">
        <v>15392</v>
      </c>
      <c r="D17" s="12">
        <v>13869</v>
      </c>
      <c r="E17" s="12">
        <v>12354</v>
      </c>
      <c r="F17" s="12">
        <v>9388</v>
      </c>
      <c r="G17" s="12">
        <v>8860</v>
      </c>
      <c r="H17" s="12">
        <v>8332</v>
      </c>
      <c r="I17" s="12">
        <v>7804</v>
      </c>
      <c r="J17" s="12">
        <v>7277</v>
      </c>
      <c r="K17" s="12">
        <v>6749</v>
      </c>
      <c r="L17" s="12">
        <v>6220.77</v>
      </c>
      <c r="M17" s="12">
        <v>5985.4059999999999</v>
      </c>
      <c r="N17" s="12">
        <v>5859.2250000000004</v>
      </c>
      <c r="O17" s="12">
        <v>5680.576</v>
      </c>
      <c r="P17" s="12">
        <v>5325.3969999999999</v>
      </c>
      <c r="Q17" s="12">
        <v>4952.0940000000001</v>
      </c>
      <c r="R17" s="5">
        <v>4013.0587019468799</v>
      </c>
      <c r="S17" s="5">
        <v>3823.055298635325</v>
      </c>
      <c r="T17" s="5">
        <v>3633.0518953237706</v>
      </c>
      <c r="U17" s="5">
        <v>3443.0484920122162</v>
      </c>
      <c r="V17" s="5">
        <v>3463.5359493725664</v>
      </c>
      <c r="W17" s="5">
        <v>3484.023406732917</v>
      </c>
      <c r="X17" s="5">
        <v>3051.8036761990338</v>
      </c>
      <c r="Y17" s="5">
        <v>2755.536837143849</v>
      </c>
      <c r="Z17" s="5">
        <v>2765.5451553105568</v>
      </c>
      <c r="AA17" s="5">
        <v>2871.6001434995187</v>
      </c>
      <c r="AB17" s="55">
        <v>2707.0430413419504</v>
      </c>
      <c r="AC17" s="55">
        <v>2542.485939184382</v>
      </c>
      <c r="AD17" s="55">
        <v>2377.9288370268132</v>
      </c>
      <c r="AE17" s="55">
        <v>2229.467240762011</v>
      </c>
      <c r="AF17" s="55">
        <v>1878.99257705334</v>
      </c>
      <c r="AG17" s="55">
        <v>1814.4365538925201</v>
      </c>
      <c r="AH17" s="72">
        <v>1612.6713341922787</v>
      </c>
      <c r="AI17" s="72">
        <v>1496.1661623678635</v>
      </c>
    </row>
    <row r="18" spans="1:35">
      <c r="A18" s="10" t="s">
        <v>13</v>
      </c>
      <c r="B18" s="12">
        <v>1616</v>
      </c>
      <c r="C18" s="12">
        <v>1917</v>
      </c>
      <c r="D18" s="12">
        <v>2192</v>
      </c>
      <c r="E18" s="12">
        <v>2439</v>
      </c>
      <c r="F18" s="12">
        <v>2662</v>
      </c>
      <c r="G18" s="12">
        <v>2709</v>
      </c>
      <c r="H18" s="12">
        <v>2754</v>
      </c>
      <c r="I18" s="12">
        <v>2799</v>
      </c>
      <c r="J18" s="12">
        <v>2845</v>
      </c>
      <c r="K18" s="12">
        <v>2890</v>
      </c>
      <c r="L18" s="12">
        <v>2934.9830000000002</v>
      </c>
      <c r="M18" s="12">
        <v>2751.8519999999999</v>
      </c>
      <c r="N18" s="12">
        <v>2673.2869999999998</v>
      </c>
      <c r="O18" s="12">
        <v>2681.7049999999999</v>
      </c>
      <c r="P18" s="12">
        <v>2643.7060000000001</v>
      </c>
      <c r="Q18" s="12">
        <v>2622.3560000000002</v>
      </c>
      <c r="R18" s="5">
        <v>3085.9742675889952</v>
      </c>
      <c r="S18" s="5">
        <v>3012.6602563968736</v>
      </c>
      <c r="T18" s="5">
        <v>2939.346245204752</v>
      </c>
      <c r="U18" s="5">
        <v>2866.0322340126295</v>
      </c>
      <c r="V18" s="5">
        <v>2746.3183672439509</v>
      </c>
      <c r="W18" s="5">
        <v>2626.6045004752732</v>
      </c>
      <c r="X18" s="5">
        <v>2545.9161105868184</v>
      </c>
      <c r="Y18" s="5">
        <v>2369.8993362257002</v>
      </c>
      <c r="Z18" s="5">
        <v>2295.0827001992702</v>
      </c>
      <c r="AA18" s="5">
        <v>2157.0388716657062</v>
      </c>
      <c r="AB18" s="6">
        <v>2024.7565972430848</v>
      </c>
      <c r="AC18" s="55">
        <v>1892.4743228204634</v>
      </c>
      <c r="AD18" s="55">
        <v>1760.192048397842</v>
      </c>
      <c r="AE18" s="55">
        <v>1582.0368230211313</v>
      </c>
      <c r="AF18" s="55">
        <v>1287.6081069614299</v>
      </c>
      <c r="AG18" s="55">
        <v>1225.7263722677101</v>
      </c>
      <c r="AH18" s="72">
        <v>1189.9606003240583</v>
      </c>
      <c r="AI18" s="72">
        <v>1189.9606003240583</v>
      </c>
    </row>
    <row r="19" spans="1:35">
      <c r="A19" s="10" t="s">
        <v>14</v>
      </c>
      <c r="B19" s="12">
        <v>1101</v>
      </c>
      <c r="C19" s="12">
        <v>716</v>
      </c>
      <c r="D19" s="12">
        <v>1134</v>
      </c>
      <c r="E19" s="12">
        <v>566</v>
      </c>
      <c r="F19" s="12">
        <v>1059</v>
      </c>
      <c r="G19" s="12">
        <v>756</v>
      </c>
      <c r="H19" s="12">
        <v>486</v>
      </c>
      <c r="I19" s="12">
        <v>556</v>
      </c>
      <c r="J19" s="12">
        <v>720</v>
      </c>
      <c r="K19" s="12">
        <v>551</v>
      </c>
      <c r="L19" s="12">
        <v>1940.443</v>
      </c>
      <c r="M19" s="12">
        <v>815.92899999999997</v>
      </c>
      <c r="N19" s="12">
        <v>717.85</v>
      </c>
      <c r="O19" s="12">
        <v>791.077</v>
      </c>
      <c r="P19" s="12">
        <v>733.03200000000004</v>
      </c>
      <c r="Q19" s="12">
        <v>532.48900000000003</v>
      </c>
      <c r="R19" s="5">
        <v>3970.3082495268764</v>
      </c>
      <c r="S19" s="5">
        <v>4192.6286449138051</v>
      </c>
      <c r="T19" s="5">
        <v>4414.949040300733</v>
      </c>
      <c r="U19" s="5">
        <v>3291.4639995021262</v>
      </c>
      <c r="V19" s="5">
        <v>3759.4718080810035</v>
      </c>
      <c r="W19" s="5">
        <v>4227.4796166598808</v>
      </c>
      <c r="X19" s="5">
        <v>4695.487388726503</v>
      </c>
      <c r="Y19" s="5">
        <v>4878.8951776095064</v>
      </c>
      <c r="Z19" s="5">
        <v>5062.3029664925089</v>
      </c>
      <c r="AA19" s="5">
        <v>5290.3481356922075</v>
      </c>
      <c r="AB19" s="55">
        <v>5224.7869874474081</v>
      </c>
      <c r="AC19" s="55">
        <v>5159.2258392026088</v>
      </c>
      <c r="AD19" s="55">
        <v>4668.6042827239944</v>
      </c>
      <c r="AE19" s="59">
        <v>4704.6199161037493</v>
      </c>
      <c r="AF19" s="59">
        <v>4740.6355494835043</v>
      </c>
      <c r="AG19" s="59">
        <v>6888.3619689312291</v>
      </c>
      <c r="AH19" s="72">
        <v>6888.3619689312291</v>
      </c>
      <c r="AI19" s="72">
        <v>6888.3619689312291</v>
      </c>
    </row>
    <row r="20" spans="1:35">
      <c r="AB20" s="55"/>
      <c r="AC20" s="55"/>
      <c r="AD20" s="55"/>
      <c r="AE20" s="55"/>
      <c r="AF20" s="55"/>
      <c r="AG20" s="55"/>
      <c r="AI20" s="72"/>
    </row>
    <row r="21" spans="1:35">
      <c r="AB21" s="55"/>
      <c r="AC21" s="55"/>
      <c r="AD21" s="55"/>
      <c r="AE21" s="55"/>
      <c r="AF21" s="55"/>
      <c r="AG21" s="55"/>
      <c r="AI21" s="72"/>
    </row>
    <row r="22" spans="1:35">
      <c r="AB22" s="55"/>
      <c r="AC22" s="55"/>
      <c r="AD22" s="55"/>
      <c r="AE22" s="55"/>
      <c r="AF22" s="55"/>
      <c r="AG22" s="55"/>
      <c r="AI22" s="72"/>
    </row>
    <row r="23" spans="1:35">
      <c r="AB23" s="55"/>
      <c r="AC23" s="55"/>
      <c r="AD23" s="55"/>
      <c r="AE23" s="55"/>
      <c r="AF23" s="55"/>
      <c r="AG23" s="55"/>
      <c r="AI23" s="72"/>
    </row>
    <row r="24" spans="1:35">
      <c r="A24" s="44" t="s">
        <v>15</v>
      </c>
      <c r="B24" s="59">
        <f t="shared" ref="B24:AA24" si="0">SUM(B7:B19)</f>
        <v>34659</v>
      </c>
      <c r="C24" s="59">
        <f t="shared" si="0"/>
        <v>30765</v>
      </c>
      <c r="D24" s="59">
        <f t="shared" si="0"/>
        <v>31107</v>
      </c>
      <c r="E24" s="59">
        <f t="shared" si="0"/>
        <v>27403</v>
      </c>
      <c r="F24" s="59">
        <f t="shared" si="0"/>
        <v>24108</v>
      </c>
      <c r="G24" s="59">
        <f t="shared" si="0"/>
        <v>23577</v>
      </c>
      <c r="H24" s="59">
        <f t="shared" si="0"/>
        <v>23066</v>
      </c>
      <c r="I24" s="59">
        <f t="shared" si="0"/>
        <v>22730</v>
      </c>
      <c r="J24" s="59">
        <f t="shared" si="0"/>
        <v>22570</v>
      </c>
      <c r="K24" s="59">
        <f t="shared" si="0"/>
        <v>22042</v>
      </c>
      <c r="L24" s="59">
        <f t="shared" si="0"/>
        <v>20871.235000000001</v>
      </c>
      <c r="M24" s="59">
        <f t="shared" si="0"/>
        <v>19530.182999999997</v>
      </c>
      <c r="N24" s="59">
        <f t="shared" si="0"/>
        <v>18781.438999999998</v>
      </c>
      <c r="O24" s="59">
        <f t="shared" si="0"/>
        <v>18269.941999999999</v>
      </c>
      <c r="P24" s="59">
        <f t="shared" si="0"/>
        <v>17512.341999999997</v>
      </c>
      <c r="Q24" s="59">
        <f t="shared" si="0"/>
        <v>17111.263000000003</v>
      </c>
      <c r="R24" s="59">
        <f t="shared" si="0"/>
        <v>20289.449086873432</v>
      </c>
      <c r="S24" s="59">
        <f t="shared" si="0"/>
        <v>19910.969988720197</v>
      </c>
      <c r="T24" s="59">
        <f t="shared" si="0"/>
        <v>19513.838971111792</v>
      </c>
      <c r="U24" s="59">
        <f t="shared" si="0"/>
        <v>17753.005659169496</v>
      </c>
      <c r="V24" s="59">
        <f t="shared" si="0"/>
        <v>17901.738045132202</v>
      </c>
      <c r="W24" s="59">
        <f t="shared" si="0"/>
        <v>18050.470431094916</v>
      </c>
      <c r="X24" s="59">
        <f t="shared" si="0"/>
        <v>17758.856144507652</v>
      </c>
      <c r="Y24" s="59">
        <f t="shared" si="0"/>
        <v>17593.197218669509</v>
      </c>
      <c r="Z24" s="59">
        <f t="shared" si="0"/>
        <v>17835.013588387945</v>
      </c>
      <c r="AA24" s="59">
        <f t="shared" si="0"/>
        <v>18154.286815938198</v>
      </c>
      <c r="AB24" s="55">
        <f t="shared" ref="AB24:AI24" si="1">SUM(AB7:AB19)</f>
        <v>17872.103896244091</v>
      </c>
      <c r="AC24" s="55">
        <f t="shared" si="1"/>
        <v>17589.920976549987</v>
      </c>
      <c r="AD24" s="55">
        <f t="shared" si="1"/>
        <v>16882.677648622066</v>
      </c>
      <c r="AE24" s="55">
        <f t="shared" si="1"/>
        <v>16329.779553458884</v>
      </c>
      <c r="AF24" s="55">
        <f t="shared" si="1"/>
        <v>15458.594900168842</v>
      </c>
      <c r="AG24" s="55">
        <f t="shared" si="1"/>
        <v>17217.586654860603</v>
      </c>
      <c r="AH24" s="72">
        <f t="shared" si="1"/>
        <v>16980.05566321671</v>
      </c>
      <c r="AI24" s="72">
        <f t="shared" si="1"/>
        <v>16863.550491392292</v>
      </c>
    </row>
    <row r="25" spans="1:35">
      <c r="A25" s="44" t="s">
        <v>16</v>
      </c>
      <c r="B25" s="45">
        <v>917</v>
      </c>
      <c r="C25" s="45">
        <v>587</v>
      </c>
      <c r="D25" s="45">
        <v>1024</v>
      </c>
      <c r="E25" s="45">
        <v>465</v>
      </c>
      <c r="F25" s="45">
        <v>983</v>
      </c>
      <c r="G25" s="45">
        <v>678</v>
      </c>
      <c r="H25" s="45">
        <v>407</v>
      </c>
      <c r="I25" s="45">
        <v>478</v>
      </c>
      <c r="J25" s="45">
        <v>638</v>
      </c>
      <c r="K25" s="45">
        <v>464</v>
      </c>
      <c r="L25" s="45">
        <v>1869.894</v>
      </c>
      <c r="M25" s="45">
        <v>744.29077000000007</v>
      </c>
      <c r="N25" s="45">
        <v>645.40773000000002</v>
      </c>
      <c r="O25" s="45">
        <v>667.03942400000017</v>
      </c>
      <c r="P25" s="45">
        <v>614.8335689999999</v>
      </c>
      <c r="Q25" s="45">
        <v>412.32834900000012</v>
      </c>
      <c r="R25" s="42">
        <v>3213.4749775009832</v>
      </c>
      <c r="S25" s="42">
        <v>3213.4749775009832</v>
      </c>
      <c r="T25" s="42">
        <v>3213.4749775009832</v>
      </c>
      <c r="U25" s="42">
        <v>1867.6695413154482</v>
      </c>
      <c r="V25" s="45">
        <v>1867.6695413154482</v>
      </c>
      <c r="W25" s="45">
        <v>1867.6695413154482</v>
      </c>
      <c r="X25" s="45">
        <v>2846.6340199229899</v>
      </c>
      <c r="Y25" s="45">
        <v>2846.6340199229899</v>
      </c>
      <c r="Z25" s="45">
        <v>2846.6340199229899</v>
      </c>
      <c r="AA25" s="45">
        <v>2891.2714002396851</v>
      </c>
      <c r="AB25" s="55">
        <v>2891.2714002396851</v>
      </c>
      <c r="AC25" s="55">
        <v>2891.2714002396851</v>
      </c>
      <c r="AD25" s="55">
        <v>2466.2109920058701</v>
      </c>
      <c r="AE25" s="55">
        <v>2466.2109920058701</v>
      </c>
      <c r="AF25" s="55">
        <v>2466.2109920058701</v>
      </c>
      <c r="AG25" s="55">
        <v>4577.92177807384</v>
      </c>
      <c r="AH25" s="72">
        <v>4577.92177807384</v>
      </c>
      <c r="AI25" s="72">
        <v>4577.92177807384</v>
      </c>
    </row>
    <row r="26" spans="1:35">
      <c r="A26" s="44" t="s">
        <v>17</v>
      </c>
      <c r="B26" s="59">
        <f t="shared" ref="B26:AA26" si="2">B24 - B25</f>
        <v>33742</v>
      </c>
      <c r="C26" s="59">
        <f t="shared" si="2"/>
        <v>30178</v>
      </c>
      <c r="D26" s="59">
        <f t="shared" si="2"/>
        <v>30083</v>
      </c>
      <c r="E26" s="59">
        <f t="shared" si="2"/>
        <v>26938</v>
      </c>
      <c r="F26" s="59">
        <f t="shared" si="2"/>
        <v>23125</v>
      </c>
      <c r="G26" s="59">
        <f t="shared" si="2"/>
        <v>22899</v>
      </c>
      <c r="H26" s="59">
        <f t="shared" si="2"/>
        <v>22659</v>
      </c>
      <c r="I26" s="59">
        <f t="shared" si="2"/>
        <v>22252</v>
      </c>
      <c r="J26" s="59">
        <f t="shared" si="2"/>
        <v>21932</v>
      </c>
      <c r="K26" s="59">
        <f t="shared" si="2"/>
        <v>21578</v>
      </c>
      <c r="L26" s="59">
        <f t="shared" si="2"/>
        <v>19001.341</v>
      </c>
      <c r="M26" s="59">
        <f t="shared" si="2"/>
        <v>18785.892229999998</v>
      </c>
      <c r="N26" s="59">
        <f t="shared" si="2"/>
        <v>18136.031269999999</v>
      </c>
      <c r="O26" s="59">
        <f t="shared" si="2"/>
        <v>17602.902576</v>
      </c>
      <c r="P26" s="59">
        <f t="shared" si="2"/>
        <v>16897.508430999998</v>
      </c>
      <c r="Q26" s="59">
        <f t="shared" si="2"/>
        <v>16698.934651000003</v>
      </c>
      <c r="R26" s="59">
        <f t="shared" si="2"/>
        <v>17075.974109372448</v>
      </c>
      <c r="S26" s="59">
        <f t="shared" si="2"/>
        <v>16697.495011219213</v>
      </c>
      <c r="T26" s="59">
        <f t="shared" si="2"/>
        <v>16300.363993610808</v>
      </c>
      <c r="U26" s="59">
        <f t="shared" si="2"/>
        <v>15885.336117854047</v>
      </c>
      <c r="V26" s="59">
        <f t="shared" si="2"/>
        <v>16034.068503816754</v>
      </c>
      <c r="W26" s="59">
        <f t="shared" si="2"/>
        <v>16182.800889779468</v>
      </c>
      <c r="X26" s="59">
        <f t="shared" si="2"/>
        <v>14912.222124584663</v>
      </c>
      <c r="Y26" s="59">
        <f t="shared" si="2"/>
        <v>14746.56319874652</v>
      </c>
      <c r="Z26" s="59">
        <f t="shared" si="2"/>
        <v>14988.379568464956</v>
      </c>
      <c r="AA26" s="59">
        <f t="shared" si="2"/>
        <v>15263.015415698512</v>
      </c>
      <c r="AB26" s="55">
        <f t="shared" ref="AB26:AI26" si="3">AB24 - AB25</f>
        <v>14980.832496004405</v>
      </c>
      <c r="AC26" s="55">
        <f t="shared" si="3"/>
        <v>14698.649576310301</v>
      </c>
      <c r="AD26" s="55">
        <f t="shared" si="3"/>
        <v>14416.466656616196</v>
      </c>
      <c r="AE26" s="55">
        <f t="shared" si="3"/>
        <v>13863.568561453014</v>
      </c>
      <c r="AF26" s="55">
        <f t="shared" si="3"/>
        <v>12992.383908162972</v>
      </c>
      <c r="AG26" s="55">
        <f t="shared" si="3"/>
        <v>12639.664876786763</v>
      </c>
      <c r="AH26" s="72">
        <f t="shared" si="3"/>
        <v>12402.13388514287</v>
      </c>
      <c r="AI26" s="72">
        <f t="shared" si="3"/>
        <v>12285.628713318452</v>
      </c>
    </row>
    <row r="27" spans="1:35">
      <c r="A27" s="41" t="s">
        <v>18</v>
      </c>
      <c r="B27" s="59">
        <f t="shared" ref="B27:AA27" si="4">B19 - B25</f>
        <v>184</v>
      </c>
      <c r="C27" s="59">
        <f t="shared" si="4"/>
        <v>129</v>
      </c>
      <c r="D27" s="59">
        <f t="shared" si="4"/>
        <v>110</v>
      </c>
      <c r="E27" s="59">
        <f t="shared" si="4"/>
        <v>101</v>
      </c>
      <c r="F27" s="59">
        <f t="shared" si="4"/>
        <v>76</v>
      </c>
      <c r="G27" s="59">
        <f t="shared" si="4"/>
        <v>78</v>
      </c>
      <c r="H27" s="59">
        <f t="shared" si="4"/>
        <v>79</v>
      </c>
      <c r="I27" s="59">
        <f t="shared" si="4"/>
        <v>78</v>
      </c>
      <c r="J27" s="59">
        <f t="shared" si="4"/>
        <v>82</v>
      </c>
      <c r="K27" s="59">
        <f t="shared" si="4"/>
        <v>87</v>
      </c>
      <c r="L27" s="59">
        <f t="shared" si="4"/>
        <v>70.548999999999978</v>
      </c>
      <c r="M27" s="59">
        <f t="shared" si="4"/>
        <v>71.638229999999908</v>
      </c>
      <c r="N27" s="59">
        <f t="shared" si="4"/>
        <v>72.442270000000008</v>
      </c>
      <c r="O27" s="59">
        <f t="shared" si="4"/>
        <v>124.03757599999983</v>
      </c>
      <c r="P27" s="59">
        <f t="shared" si="4"/>
        <v>118.19843100000014</v>
      </c>
      <c r="Q27" s="59">
        <f t="shared" si="4"/>
        <v>120.16065099999992</v>
      </c>
      <c r="R27" s="59">
        <f t="shared" si="4"/>
        <v>756.83327202589317</v>
      </c>
      <c r="S27" s="59">
        <f t="shared" si="4"/>
        <v>979.15366741282196</v>
      </c>
      <c r="T27" s="59">
        <f t="shared" si="4"/>
        <v>1201.4740627997498</v>
      </c>
      <c r="U27" s="59">
        <f t="shared" si="4"/>
        <v>1423.794458186678</v>
      </c>
      <c r="V27" s="59">
        <f t="shared" si="4"/>
        <v>1891.8022667655553</v>
      </c>
      <c r="W27" s="59">
        <f t="shared" si="4"/>
        <v>2359.8100753444323</v>
      </c>
      <c r="X27" s="59">
        <f t="shared" si="4"/>
        <v>1848.8533688035131</v>
      </c>
      <c r="Y27" s="59">
        <f t="shared" si="4"/>
        <v>2032.2611576865165</v>
      </c>
      <c r="Z27" s="59">
        <f t="shared" si="4"/>
        <v>2215.668946569519</v>
      </c>
      <c r="AA27" s="59">
        <f t="shared" si="4"/>
        <v>2399.0767354525224</v>
      </c>
      <c r="AB27" s="55">
        <f t="shared" ref="AB27:AI27" si="5">AB19 - AB25</f>
        <v>2333.515587207723</v>
      </c>
      <c r="AC27" s="55">
        <f t="shared" si="5"/>
        <v>2267.9544389629236</v>
      </c>
      <c r="AD27" s="55">
        <f t="shared" si="5"/>
        <v>2202.3932907181243</v>
      </c>
      <c r="AE27" s="55">
        <f t="shared" si="5"/>
        <v>2238.4089240978792</v>
      </c>
      <c r="AF27" s="55">
        <f t="shared" si="5"/>
        <v>2274.4245574776342</v>
      </c>
      <c r="AG27" s="55">
        <f t="shared" si="5"/>
        <v>2310.4401908573891</v>
      </c>
      <c r="AH27" s="72">
        <f t="shared" si="5"/>
        <v>2310.4401908573891</v>
      </c>
      <c r="AI27" s="72">
        <f t="shared" si="5"/>
        <v>2310.4401908573891</v>
      </c>
    </row>
    <row r="28" spans="1:35">
      <c r="A28" s="43"/>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55"/>
      <c r="AC28" s="55"/>
      <c r="AD28" s="55"/>
      <c r="AE28" s="55"/>
      <c r="AF28" s="55"/>
      <c r="AG28" s="55"/>
      <c r="AI28" s="72"/>
    </row>
    <row r="29" spans="1:35">
      <c r="A29" s="43"/>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55"/>
      <c r="AC29" s="55"/>
      <c r="AD29" s="55"/>
      <c r="AE29" s="55"/>
      <c r="AF29" s="55"/>
      <c r="AG29" s="55"/>
      <c r="AI29" s="72"/>
    </row>
    <row r="30" spans="1:35">
      <c r="A30" s="43" t="s">
        <v>19</v>
      </c>
      <c r="B30" s="59">
        <f t="shared" ref="B30:AA30" si="6">SUM(B7:B9)</f>
        <v>721</v>
      </c>
      <c r="C30" s="59">
        <f t="shared" si="6"/>
        <v>660</v>
      </c>
      <c r="D30" s="59">
        <f t="shared" si="6"/>
        <v>1050</v>
      </c>
      <c r="E30" s="59">
        <f t="shared" si="6"/>
        <v>1569</v>
      </c>
      <c r="F30" s="59">
        <f t="shared" si="6"/>
        <v>1005</v>
      </c>
      <c r="G30" s="59">
        <f t="shared" si="6"/>
        <v>1075</v>
      </c>
      <c r="H30" s="59">
        <f t="shared" si="6"/>
        <v>1115</v>
      </c>
      <c r="I30" s="59">
        <f t="shared" si="6"/>
        <v>993</v>
      </c>
      <c r="J30" s="59">
        <f t="shared" si="6"/>
        <v>989</v>
      </c>
      <c r="K30" s="59">
        <f t="shared" si="6"/>
        <v>1073</v>
      </c>
      <c r="L30" s="59">
        <f t="shared" si="6"/>
        <v>1122.202</v>
      </c>
      <c r="M30" s="59">
        <f t="shared" si="6"/>
        <v>1120.3589999999999</v>
      </c>
      <c r="N30" s="59">
        <f t="shared" si="6"/>
        <v>1119.6100000000001</v>
      </c>
      <c r="O30" s="59">
        <f t="shared" si="6"/>
        <v>1144.7719999999999</v>
      </c>
      <c r="P30" s="59">
        <f t="shared" si="6"/>
        <v>1183.8910000000001</v>
      </c>
      <c r="Q30" s="59">
        <f t="shared" si="6"/>
        <v>1185.915</v>
      </c>
      <c r="R30" s="59">
        <f t="shared" si="6"/>
        <v>1724.4205190211985</v>
      </c>
      <c r="S30" s="59">
        <f t="shared" si="6"/>
        <v>1406.4026764053274</v>
      </c>
      <c r="T30" s="59">
        <f t="shared" si="6"/>
        <v>1087.9271028639173</v>
      </c>
      <c r="U30" s="59">
        <f t="shared" si="6"/>
        <v>769.3439077207787</v>
      </c>
      <c r="V30" s="59">
        <f t="shared" si="6"/>
        <v>698.72974653092933</v>
      </c>
      <c r="W30" s="59">
        <f t="shared" si="6"/>
        <v>628.11558534108019</v>
      </c>
      <c r="X30" s="59">
        <f t="shared" si="6"/>
        <v>556.93193110221978</v>
      </c>
      <c r="Y30" s="59">
        <f t="shared" si="6"/>
        <v>580.78680986708662</v>
      </c>
      <c r="Z30" s="59">
        <f t="shared" si="6"/>
        <v>604.64168863195346</v>
      </c>
      <c r="AA30" s="59">
        <f t="shared" si="6"/>
        <v>628.49656739682018</v>
      </c>
      <c r="AB30" s="55">
        <f t="shared" ref="AB30:AI30" si="7">SUM(AB7:AB9)</f>
        <v>592.10089526107265</v>
      </c>
      <c r="AC30" s="55">
        <f t="shared" si="7"/>
        <v>555.70522312532512</v>
      </c>
      <c r="AD30" s="55">
        <f t="shared" si="7"/>
        <v>519.30955098957747</v>
      </c>
      <c r="AE30" s="55">
        <f t="shared" si="7"/>
        <v>514.66450100626525</v>
      </c>
      <c r="AF30" s="55">
        <f t="shared" si="7"/>
        <v>510.01945102295315</v>
      </c>
      <c r="AG30" s="55">
        <f t="shared" si="7"/>
        <v>505.37440103964104</v>
      </c>
      <c r="AH30" s="72">
        <f t="shared" si="7"/>
        <v>505.37440103964104</v>
      </c>
      <c r="AI30" s="72">
        <f t="shared" si="7"/>
        <v>505.37440103964104</v>
      </c>
    </row>
    <row r="31" spans="1:35">
      <c r="A31" s="43" t="s">
        <v>20</v>
      </c>
      <c r="B31" s="59">
        <f t="shared" ref="B31:AA31" si="8">SUM(B10:B16)</f>
        <v>14311</v>
      </c>
      <c r="C31" s="59">
        <f t="shared" si="8"/>
        <v>12080</v>
      </c>
      <c r="D31" s="59">
        <f t="shared" si="8"/>
        <v>12862</v>
      </c>
      <c r="E31" s="59">
        <f t="shared" si="8"/>
        <v>10475</v>
      </c>
      <c r="F31" s="59">
        <f t="shared" si="8"/>
        <v>9994</v>
      </c>
      <c r="G31" s="59">
        <f t="shared" si="8"/>
        <v>10177</v>
      </c>
      <c r="H31" s="59">
        <f t="shared" si="8"/>
        <v>10379</v>
      </c>
      <c r="I31" s="59">
        <f t="shared" si="8"/>
        <v>10578</v>
      </c>
      <c r="J31" s="59">
        <f t="shared" si="8"/>
        <v>10739</v>
      </c>
      <c r="K31" s="59">
        <f t="shared" si="8"/>
        <v>10779</v>
      </c>
      <c r="L31" s="59">
        <f t="shared" si="8"/>
        <v>8652.8369999999995</v>
      </c>
      <c r="M31" s="59">
        <f t="shared" si="8"/>
        <v>8856.6369999999988</v>
      </c>
      <c r="N31" s="59">
        <f t="shared" si="8"/>
        <v>8411.4670000000024</v>
      </c>
      <c r="O31" s="59">
        <f t="shared" si="8"/>
        <v>7971.8119999999999</v>
      </c>
      <c r="P31" s="59">
        <f t="shared" si="8"/>
        <v>7626.3159999999998</v>
      </c>
      <c r="Q31" s="59">
        <f t="shared" si="8"/>
        <v>7818.4090000000006</v>
      </c>
      <c r="R31" s="59">
        <f t="shared" si="8"/>
        <v>7495.68734878948</v>
      </c>
      <c r="S31" s="59">
        <f t="shared" si="8"/>
        <v>7476.223112368868</v>
      </c>
      <c r="T31" s="59">
        <f t="shared" si="8"/>
        <v>7438.5646874186232</v>
      </c>
      <c r="U31" s="59">
        <f t="shared" si="8"/>
        <v>7383.1170259217424</v>
      </c>
      <c r="V31" s="59">
        <f t="shared" si="8"/>
        <v>7233.6821739037541</v>
      </c>
      <c r="W31" s="59">
        <f t="shared" si="8"/>
        <v>7084.247321885764</v>
      </c>
      <c r="X31" s="59">
        <f t="shared" si="8"/>
        <v>6908.7170378930768</v>
      </c>
      <c r="Y31" s="59">
        <f t="shared" si="8"/>
        <v>7008.0790578233655</v>
      </c>
      <c r="Z31" s="59">
        <f t="shared" si="8"/>
        <v>7107.441077753655</v>
      </c>
      <c r="AA31" s="59">
        <f t="shared" si="8"/>
        <v>7206.8030976839436</v>
      </c>
      <c r="AB31" s="55">
        <f t="shared" ref="AB31:AI31" si="9">SUM(AB10:AB16)</f>
        <v>7323.416374950576</v>
      </c>
      <c r="AC31" s="55">
        <f t="shared" si="9"/>
        <v>7440.0296522172075</v>
      </c>
      <c r="AD31" s="55">
        <f t="shared" si="9"/>
        <v>7556.642929483839</v>
      </c>
      <c r="AE31" s="55">
        <f t="shared" si="9"/>
        <v>7298.9910725657264</v>
      </c>
      <c r="AF31" s="55">
        <f t="shared" si="9"/>
        <v>7041.3392156476139</v>
      </c>
      <c r="AG31" s="55">
        <f t="shared" si="9"/>
        <v>6783.6873587295022</v>
      </c>
      <c r="AH31" s="72">
        <f t="shared" si="9"/>
        <v>6783.6873587295022</v>
      </c>
      <c r="AI31" s="72">
        <f t="shared" si="9"/>
        <v>6783.6873587295022</v>
      </c>
    </row>
    <row r="32" spans="1:35">
      <c r="A32" s="43" t="s">
        <v>21</v>
      </c>
      <c r="B32" s="59">
        <f t="shared" ref="B32:AA32" si="10">B17+B18</f>
        <v>18526</v>
      </c>
      <c r="C32" s="59">
        <f t="shared" si="10"/>
        <v>17309</v>
      </c>
      <c r="D32" s="59">
        <f t="shared" si="10"/>
        <v>16061</v>
      </c>
      <c r="E32" s="59">
        <f t="shared" si="10"/>
        <v>14793</v>
      </c>
      <c r="F32" s="59">
        <f t="shared" si="10"/>
        <v>12050</v>
      </c>
      <c r="G32" s="59">
        <f t="shared" si="10"/>
        <v>11569</v>
      </c>
      <c r="H32" s="59">
        <f t="shared" si="10"/>
        <v>11086</v>
      </c>
      <c r="I32" s="59">
        <f t="shared" si="10"/>
        <v>10603</v>
      </c>
      <c r="J32" s="59">
        <f t="shared" si="10"/>
        <v>10122</v>
      </c>
      <c r="K32" s="59">
        <f t="shared" si="10"/>
        <v>9639</v>
      </c>
      <c r="L32" s="59">
        <f t="shared" si="10"/>
        <v>9155.7530000000006</v>
      </c>
      <c r="M32" s="59">
        <f t="shared" si="10"/>
        <v>8737.2579999999998</v>
      </c>
      <c r="N32" s="59">
        <f t="shared" si="10"/>
        <v>8532.5120000000006</v>
      </c>
      <c r="O32" s="59">
        <f t="shared" si="10"/>
        <v>8362.280999999999</v>
      </c>
      <c r="P32" s="59">
        <f t="shared" si="10"/>
        <v>7969.1030000000001</v>
      </c>
      <c r="Q32" s="59">
        <f t="shared" si="10"/>
        <v>7574.4500000000007</v>
      </c>
      <c r="R32" s="59">
        <f t="shared" si="10"/>
        <v>7099.0329695358751</v>
      </c>
      <c r="S32" s="59">
        <f t="shared" si="10"/>
        <v>6835.7155550321986</v>
      </c>
      <c r="T32" s="59">
        <f t="shared" si="10"/>
        <v>6572.3981405285231</v>
      </c>
      <c r="U32" s="59">
        <f t="shared" si="10"/>
        <v>6309.0807260248457</v>
      </c>
      <c r="V32" s="59">
        <f t="shared" si="10"/>
        <v>6209.8543166165173</v>
      </c>
      <c r="W32" s="59">
        <f t="shared" si="10"/>
        <v>6110.6279072081907</v>
      </c>
      <c r="X32" s="59">
        <f t="shared" si="10"/>
        <v>5597.7197867858522</v>
      </c>
      <c r="Y32" s="59">
        <f t="shared" si="10"/>
        <v>5125.4361733695496</v>
      </c>
      <c r="Z32" s="59">
        <f t="shared" si="10"/>
        <v>5060.627855509827</v>
      </c>
      <c r="AA32" s="59">
        <f t="shared" si="10"/>
        <v>5028.6390151652249</v>
      </c>
      <c r="AB32" s="55">
        <f t="shared" ref="AB32:AI32" si="11">AB17+AB18</f>
        <v>4731.7996385850347</v>
      </c>
      <c r="AC32" s="55">
        <f t="shared" si="11"/>
        <v>4434.9602620048454</v>
      </c>
      <c r="AD32" s="55">
        <f t="shared" si="11"/>
        <v>4138.1208854246552</v>
      </c>
      <c r="AE32" s="55">
        <f t="shared" si="11"/>
        <v>3811.5040637831426</v>
      </c>
      <c r="AF32" s="55">
        <f t="shared" si="11"/>
        <v>3166.6006840147702</v>
      </c>
      <c r="AG32" s="55">
        <f t="shared" si="11"/>
        <v>3040.1629261602302</v>
      </c>
      <c r="AH32" s="72">
        <f t="shared" si="11"/>
        <v>2802.631934516337</v>
      </c>
      <c r="AI32" s="72">
        <f t="shared" si="11"/>
        <v>2686.1267626919216</v>
      </c>
    </row>
    <row r="33" spans="1:35">
      <c r="A33" s="43" t="s">
        <v>22</v>
      </c>
      <c r="B33" s="59">
        <f t="shared" ref="B33:AA33" si="12">B19</f>
        <v>1101</v>
      </c>
      <c r="C33" s="59">
        <f t="shared" si="12"/>
        <v>716</v>
      </c>
      <c r="D33" s="59">
        <f t="shared" si="12"/>
        <v>1134</v>
      </c>
      <c r="E33" s="59">
        <f t="shared" si="12"/>
        <v>566</v>
      </c>
      <c r="F33" s="59">
        <f t="shared" si="12"/>
        <v>1059</v>
      </c>
      <c r="G33" s="59">
        <f t="shared" si="12"/>
        <v>756</v>
      </c>
      <c r="H33" s="59">
        <f t="shared" si="12"/>
        <v>486</v>
      </c>
      <c r="I33" s="59">
        <f t="shared" si="12"/>
        <v>556</v>
      </c>
      <c r="J33" s="59">
        <f t="shared" si="12"/>
        <v>720</v>
      </c>
      <c r="K33" s="59">
        <f t="shared" si="12"/>
        <v>551</v>
      </c>
      <c r="L33" s="59">
        <f t="shared" si="12"/>
        <v>1940.443</v>
      </c>
      <c r="M33" s="59">
        <f t="shared" si="12"/>
        <v>815.92899999999997</v>
      </c>
      <c r="N33" s="59">
        <f t="shared" si="12"/>
        <v>717.85</v>
      </c>
      <c r="O33" s="59">
        <f t="shared" si="12"/>
        <v>791.077</v>
      </c>
      <c r="P33" s="59">
        <f t="shared" si="12"/>
        <v>733.03200000000004</v>
      </c>
      <c r="Q33" s="59">
        <f t="shared" si="12"/>
        <v>532.48900000000003</v>
      </c>
      <c r="R33" s="59">
        <f t="shared" si="12"/>
        <v>3970.3082495268764</v>
      </c>
      <c r="S33" s="59">
        <f t="shared" si="12"/>
        <v>4192.6286449138051</v>
      </c>
      <c r="T33" s="59">
        <f t="shared" si="12"/>
        <v>4414.949040300733</v>
      </c>
      <c r="U33" s="59">
        <f t="shared" si="12"/>
        <v>3291.4639995021262</v>
      </c>
      <c r="V33" s="59">
        <f t="shared" si="12"/>
        <v>3759.4718080810035</v>
      </c>
      <c r="W33" s="59">
        <f t="shared" si="12"/>
        <v>4227.4796166598808</v>
      </c>
      <c r="X33" s="59">
        <f t="shared" si="12"/>
        <v>4695.487388726503</v>
      </c>
      <c r="Y33" s="59">
        <f t="shared" si="12"/>
        <v>4878.8951776095064</v>
      </c>
      <c r="Z33" s="59">
        <f t="shared" si="12"/>
        <v>5062.3029664925089</v>
      </c>
      <c r="AA33" s="59">
        <f t="shared" si="12"/>
        <v>5290.3481356922075</v>
      </c>
      <c r="AB33" s="55">
        <f t="shared" ref="AB33:AI33" si="13">AB19</f>
        <v>5224.7869874474081</v>
      </c>
      <c r="AC33" s="55">
        <f t="shared" si="13"/>
        <v>5159.2258392026088</v>
      </c>
      <c r="AD33" s="55">
        <f t="shared" si="13"/>
        <v>4668.6042827239944</v>
      </c>
      <c r="AE33" s="55">
        <f t="shared" si="13"/>
        <v>4704.6199161037493</v>
      </c>
      <c r="AF33" s="55">
        <f t="shared" si="13"/>
        <v>4740.6355494835043</v>
      </c>
      <c r="AG33" s="55">
        <f t="shared" si="13"/>
        <v>6888.3619689312291</v>
      </c>
      <c r="AH33" s="72">
        <f t="shared" si="13"/>
        <v>6888.3619689312291</v>
      </c>
      <c r="AI33" s="72">
        <f t="shared" si="13"/>
        <v>6888.3619689312291</v>
      </c>
    </row>
    <row r="34" spans="1:35">
      <c r="A34" s="43" t="s">
        <v>15</v>
      </c>
      <c r="B34" s="59">
        <f t="shared" ref="B34:AA34" si="14">SUM(B30:B33)</f>
        <v>34659</v>
      </c>
      <c r="C34" s="59">
        <f t="shared" si="14"/>
        <v>30765</v>
      </c>
      <c r="D34" s="59">
        <f t="shared" si="14"/>
        <v>31107</v>
      </c>
      <c r="E34" s="59">
        <f t="shared" si="14"/>
        <v>27403</v>
      </c>
      <c r="F34" s="59">
        <f t="shared" si="14"/>
        <v>24108</v>
      </c>
      <c r="G34" s="59">
        <f t="shared" si="14"/>
        <v>23577</v>
      </c>
      <c r="H34" s="59">
        <f t="shared" si="14"/>
        <v>23066</v>
      </c>
      <c r="I34" s="59">
        <f t="shared" si="14"/>
        <v>22730</v>
      </c>
      <c r="J34" s="59">
        <f t="shared" si="14"/>
        <v>22570</v>
      </c>
      <c r="K34" s="59">
        <f t="shared" si="14"/>
        <v>22042</v>
      </c>
      <c r="L34" s="59">
        <f t="shared" si="14"/>
        <v>20871.235000000001</v>
      </c>
      <c r="M34" s="59">
        <f t="shared" si="14"/>
        <v>19530.183000000001</v>
      </c>
      <c r="N34" s="59">
        <f t="shared" si="14"/>
        <v>18781.439000000002</v>
      </c>
      <c r="O34" s="59">
        <f t="shared" si="14"/>
        <v>18269.941999999999</v>
      </c>
      <c r="P34" s="59">
        <f t="shared" si="14"/>
        <v>17512.342000000001</v>
      </c>
      <c r="Q34" s="59">
        <f t="shared" si="14"/>
        <v>17111.263000000003</v>
      </c>
      <c r="R34" s="59">
        <f t="shared" si="14"/>
        <v>20289.449086873428</v>
      </c>
      <c r="S34" s="59">
        <f t="shared" si="14"/>
        <v>19910.9699887202</v>
      </c>
      <c r="T34" s="59">
        <f t="shared" si="14"/>
        <v>19513.838971111796</v>
      </c>
      <c r="U34" s="59">
        <f t="shared" si="14"/>
        <v>17753.005659169496</v>
      </c>
      <c r="V34" s="59">
        <f t="shared" si="14"/>
        <v>17901.738045132202</v>
      </c>
      <c r="W34" s="59">
        <f t="shared" si="14"/>
        <v>18050.470431094916</v>
      </c>
      <c r="X34" s="59">
        <f t="shared" si="14"/>
        <v>17758.856144507652</v>
      </c>
      <c r="Y34" s="59">
        <f t="shared" si="14"/>
        <v>17593.197218669509</v>
      </c>
      <c r="Z34" s="59">
        <f t="shared" si="14"/>
        <v>17835.013588387945</v>
      </c>
      <c r="AA34" s="59">
        <f t="shared" si="14"/>
        <v>18154.286815938198</v>
      </c>
      <c r="AB34" s="55">
        <f t="shared" ref="AB34:AI34" si="15">SUM(AB30:AB33)</f>
        <v>17872.103896244091</v>
      </c>
      <c r="AC34" s="55">
        <f t="shared" si="15"/>
        <v>17589.920976549987</v>
      </c>
      <c r="AD34" s="55">
        <f t="shared" si="15"/>
        <v>16882.677648622066</v>
      </c>
      <c r="AE34" s="55">
        <f t="shared" si="15"/>
        <v>16329.779553458884</v>
      </c>
      <c r="AF34" s="55">
        <f t="shared" si="15"/>
        <v>15458.594900168842</v>
      </c>
      <c r="AG34" s="55">
        <f t="shared" si="15"/>
        <v>17217.586654860603</v>
      </c>
      <c r="AH34" s="72">
        <f t="shared" si="15"/>
        <v>16980.05566321671</v>
      </c>
      <c r="AI34" s="72">
        <f t="shared" si="15"/>
        <v>16863.550491392292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DevelopmentOfData</vt:lpstr>
      <vt:lpstr>CO</vt:lpstr>
      <vt:lpstr>NOX-Org_and_adj</vt:lpstr>
      <vt:lpstr>NOX</vt:lpstr>
      <vt:lpstr>PM10Primary</vt:lpstr>
      <vt:lpstr>PM25Primary</vt:lpstr>
      <vt:lpstr>SO2</vt:lpstr>
      <vt:lpstr>VOC</vt:lpstr>
      <vt:lpstr>NH3-Org_and_Adj</vt:lpstr>
      <vt:lpstr>NH3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Drukenbrod, Josh</dc:creator>
  <cp:lastModifiedBy>Smith, Steven J (PNNL-JGCRI)</cp:lastModifiedBy>
  <dcterms:created xsi:type="dcterms:W3CDTF">2018-03-20T12:43:27Z</dcterms:created>
  <dcterms:modified xsi:type="dcterms:W3CDTF">2020-06-09T20:02:17Z</dcterms:modified>
</cp:coreProperties>
</file>